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comments5.xml" ContentType="application/vnd.openxmlformats-officedocument.spreadsheetml.comments+xml"/>
  <Override PartName="/xl/drawings/drawing14.xml" ContentType="application/vnd.openxmlformats-officedocument.drawing+xml"/>
  <Override PartName="/xl/comments6.xml" ContentType="application/vnd.openxmlformats-officedocument.spreadsheetml.comments+xml"/>
  <Override PartName="/xl/drawings/drawing15.xml" ContentType="application/vnd.openxmlformats-officedocument.drawing+xml"/>
  <Override PartName="/xl/comments7.xml" ContentType="application/vnd.openxmlformats-officedocument.spreadsheetml.comments+xml"/>
  <Override PartName="/xl/drawings/drawing16.xml" ContentType="application/vnd.openxmlformats-officedocument.drawing+xml"/>
  <Override PartName="/xl/comments8.xml" ContentType="application/vnd.openxmlformats-officedocument.spreadsheetml.comments+xml"/>
  <Override PartName="/xl/drawings/drawing17.xml" ContentType="application/vnd.openxmlformats-officedocument.drawing+xml"/>
  <Override PartName="/xl/comments9.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comments1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docserve\docserve\free_space(1010000000)\25_脱炭素地域創出促進担当\第2回申請\51_補助要綱\令和８年度\01_要綱\★HP公開\"/>
    </mc:Choice>
  </mc:AlternateContent>
  <xr:revisionPtr revIDLastSave="0" documentId="13_ncr:1_{07311422-AFEC-4791-91CB-8280403823FB}" xr6:coauthVersionLast="47" xr6:coauthVersionMax="47" xr10:uidLastSave="{00000000-0000-0000-0000-000000000000}"/>
  <workbookProtection workbookAlgorithmName="SHA-512" workbookHashValue="rn6K7vhXnMKpaXJVoa6kv3j2of4uzPab35MPwz4vCkf9nomjNMfSWB98jbtDAvGYDJDvpDWQ3hTrTuARvLnaVg==" workbookSaltValue="j8xZromBX6b4cIWLag9pdQ==" workbookSpinCount="100000" lockStructure="1"/>
  <bookViews>
    <workbookView xWindow="-120" yWindow="-120" windowWidth="29040" windowHeight="15720" tabRatio="861" firstSheet="1" activeTab="1" xr2:uid="{5730A7C2-0AE4-487B-8890-147D06B57335}"/>
  </bookViews>
  <sheets>
    <sheet name="取込用（非表示）" sheetId="111" state="hidden" r:id="rId1"/>
    <sheet name="第1号様式" sheetId="31" r:id="rId2"/>
    <sheet name="別紙1" sheetId="40" r:id="rId3"/>
    <sheet name="別紙2_設備" sheetId="121" r:id="rId4"/>
    <sheet name="別紙2_効果促進" sheetId="122" r:id="rId5"/>
    <sheet name="別紙3" sheetId="87" r:id="rId6"/>
    <sheet name="別紙4" sheetId="57" r:id="rId7"/>
    <sheet name="別紙5" sheetId="47" r:id="rId8"/>
    <sheet name="別紙6" sheetId="11" r:id="rId9"/>
    <sheet name="第2号様式" sheetId="42" r:id="rId10"/>
    <sheet name="第22号様式 " sheetId="89" r:id="rId11"/>
    <sheet name="太陽光" sheetId="104" r:id="rId12"/>
    <sheet name="蓄電池" sheetId="96" r:id="rId13"/>
    <sheet name="充放電" sheetId="100" r:id="rId14"/>
    <sheet name="エネマネ" sheetId="101" r:id="rId15"/>
    <sheet name="ZEH・ZEH+" sheetId="115" r:id="rId16"/>
    <sheet name="ZEH-M" sheetId="117" r:id="rId17"/>
    <sheet name="断熱" sheetId="102" r:id="rId18"/>
    <sheet name="空調" sheetId="123" r:id="rId19"/>
    <sheet name="年間負荷相当日数計算" sheetId="125" state="hidden" r:id="rId20"/>
    <sheet name="換気" sheetId="127" r:id="rId21"/>
    <sheet name="照明" sheetId="103" r:id="rId22"/>
    <sheet name="年間負荷相当日数計算_非表示" sheetId="128" state="hidden" r:id="rId23"/>
    <sheet name="給湯・コジェネ" sheetId="116" r:id="rId24"/>
    <sheet name="空調基準APF" sheetId="124" r:id="rId25"/>
    <sheet name="給湯基準APF" sheetId="108" r:id="rId26"/>
  </sheets>
  <externalReferences>
    <externalReference r:id="rId27"/>
  </externalReferences>
  <definedNames>
    <definedName name="_xlnm._FilterDatabase" localSheetId="5" hidden="1">別紙3!$E$7:$E$8</definedName>
    <definedName name="_xlnm.Print_Area" localSheetId="15">'ZEH・ZEH+'!$A$1:$AE$35</definedName>
    <definedName name="_xlnm.Print_Area" localSheetId="16">'ZEH-M'!$A$1:$R$24</definedName>
    <definedName name="_xlnm.Print_Area" localSheetId="14">エネマネ!$A$1:$Q$29</definedName>
    <definedName name="_xlnm.Print_Area" localSheetId="20">換気!$A$1:$AG$32</definedName>
    <definedName name="_xlnm.Print_Area" localSheetId="23">給湯・コジェネ!$A$1:$I$34</definedName>
    <definedName name="_xlnm.Print_Area" localSheetId="25">給湯基準APF!$A$1:$K$15</definedName>
    <definedName name="_xlnm.Print_Area" localSheetId="18">空調!$A$1:$AP$120</definedName>
    <definedName name="_xlnm.Print_Area" localSheetId="24">空調基準APF!$A$1:$K$39</definedName>
    <definedName name="_xlnm.Print_Area" localSheetId="13">充放電!$A$1:$O$27</definedName>
    <definedName name="_xlnm.Print_Area" localSheetId="21">照明!$A$1:$X$116</definedName>
    <definedName name="_xlnm.Print_Area" localSheetId="11">太陽光!$A$1:$J$29</definedName>
    <definedName name="_xlnm.Print_Area" localSheetId="1">第1号様式!$A$1:$AM$137</definedName>
    <definedName name="_xlnm.Print_Area" localSheetId="10">'第22号様式 '!$A$1:$AM$53</definedName>
    <definedName name="_xlnm.Print_Area" localSheetId="9">第2号様式!$A$1:$AN$57</definedName>
    <definedName name="_xlnm.Print_Area" localSheetId="17">断熱!$A$1:$F$18</definedName>
    <definedName name="_xlnm.Print_Area" localSheetId="12">蓄電池!$A$1:$N$27</definedName>
    <definedName name="_xlnm.Print_Area" localSheetId="19">年間負荷相当日数計算!$A$1:$AC$21</definedName>
    <definedName name="_xlnm.Print_Area" localSheetId="22">年間負荷相当日数計算_非表示!$A$1:$AC$21</definedName>
    <definedName name="_xlnm.Print_Area" localSheetId="2">別紙1!$A$1:$AM$315</definedName>
    <definedName name="_xlnm.Print_Area" localSheetId="4">別紙2_効果促進!$A$1:$H$29</definedName>
    <definedName name="_xlnm.Print_Area" localSheetId="3">別紙2_設備!$A$1:$R$33</definedName>
    <definedName name="_xlnm.Print_Area" localSheetId="5">別紙3!$A$1:$V$126</definedName>
    <definedName name="_xlnm.Print_Area" localSheetId="6">別紙4!$A$1:$M$28</definedName>
    <definedName name="_xlnm.Print_Area" localSheetId="7">別紙5!$A$1:$AM$42</definedName>
    <definedName name="_xlnm.Print_Area" localSheetId="8">別紙6!$A$1:$AM$39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19" i="87" l="1" a="1"/>
  <c r="AR119" i="87" s="1"/>
  <c r="AN119" i="87"/>
  <c r="AK119" i="87"/>
  <c r="AL119" i="87" s="1"/>
  <c r="AR118" i="87" a="1"/>
  <c r="AR118" i="87" s="1"/>
  <c r="AN118" i="87"/>
  <c r="AK118" i="87"/>
  <c r="AL118" i="87" s="1"/>
  <c r="AR117" i="87" a="1"/>
  <c r="AR117" i="87" s="1"/>
  <c r="AN117" i="87"/>
  <c r="AK117" i="87"/>
  <c r="AL117" i="87" s="1"/>
  <c r="AR116" i="87" a="1"/>
  <c r="AR116" i="87" s="1"/>
  <c r="AN116" i="87"/>
  <c r="AK116" i="87"/>
  <c r="AL116" i="87" s="1"/>
  <c r="AR115" i="87" a="1"/>
  <c r="AR115" i="87" s="1"/>
  <c r="AN115" i="87"/>
  <c r="AK115" i="87"/>
  <c r="AL115" i="87" s="1"/>
  <c r="AR114" i="87" a="1"/>
  <c r="AR114" i="87" s="1"/>
  <c r="AN114" i="87"/>
  <c r="AK114" i="87"/>
  <c r="AL114" i="87" s="1"/>
  <c r="AR113" i="87" a="1"/>
  <c r="AR113" i="87" s="1"/>
  <c r="AN113" i="87"/>
  <c r="AK113" i="87"/>
  <c r="AL113" i="87" s="1"/>
  <c r="AR112" i="87" a="1"/>
  <c r="AR112" i="87" s="1"/>
  <c r="AN112" i="87"/>
  <c r="AK112" i="87"/>
  <c r="AL112" i="87" s="1"/>
  <c r="AR111" i="87" a="1"/>
  <c r="AR111" i="87" s="1"/>
  <c r="AN111" i="87"/>
  <c r="AK111" i="87"/>
  <c r="AL111" i="87" s="1"/>
  <c r="AR110" i="87" a="1"/>
  <c r="AR110" i="87" s="1"/>
  <c r="AN110" i="87"/>
  <c r="AK110" i="87"/>
  <c r="AL110" i="87" s="1"/>
  <c r="AR109" i="87" a="1"/>
  <c r="AR109" i="87" s="1"/>
  <c r="AN109" i="87"/>
  <c r="AK109" i="87"/>
  <c r="AL109" i="87" s="1"/>
  <c r="AR108" i="87" a="1"/>
  <c r="AR108" i="87" s="1"/>
  <c r="AN108" i="87"/>
  <c r="AK108" i="87"/>
  <c r="AL108" i="87" s="1"/>
  <c r="AR107" i="87" a="1"/>
  <c r="AR107" i="87" s="1"/>
  <c r="AN107" i="87"/>
  <c r="AK107" i="87"/>
  <c r="AL107" i="87" s="1"/>
  <c r="AR106" i="87" a="1"/>
  <c r="AR106" i="87" s="1"/>
  <c r="AN106" i="87"/>
  <c r="AK106" i="87"/>
  <c r="AL106" i="87" s="1"/>
  <c r="AR105" i="87" a="1"/>
  <c r="AR105" i="87" s="1"/>
  <c r="AN105" i="87"/>
  <c r="AK105" i="87"/>
  <c r="AL105" i="87" s="1"/>
  <c r="O23" i="87"/>
  <c r="U45" i="127"/>
  <c r="W45" i="127"/>
  <c r="Q26" i="103"/>
  <c r="Q27" i="103"/>
  <c r="Q28" i="103"/>
  <c r="Q29" i="103"/>
  <c r="Q30" i="103"/>
  <c r="Q31" i="103"/>
  <c r="Q32" i="103"/>
  <c r="Q33" i="103"/>
  <c r="Q34" i="103"/>
  <c r="Q35" i="103"/>
  <c r="Q36" i="103"/>
  <c r="Q37" i="103"/>
  <c r="Q38" i="103"/>
  <c r="Q39" i="103"/>
  <c r="Q40" i="103"/>
  <c r="Q41" i="103"/>
  <c r="Q42" i="103"/>
  <c r="Q43" i="103"/>
  <c r="Q44" i="103"/>
  <c r="Q45" i="103"/>
  <c r="Q46" i="103"/>
  <c r="Q47" i="103"/>
  <c r="Q48" i="103"/>
  <c r="Q49" i="103"/>
  <c r="Q50" i="103"/>
  <c r="Q51" i="103"/>
  <c r="Q52" i="103"/>
  <c r="Q53" i="103"/>
  <c r="Q54" i="103"/>
  <c r="Q55" i="103"/>
  <c r="Q56" i="103"/>
  <c r="Q57" i="103"/>
  <c r="Q58" i="103"/>
  <c r="Q59" i="103"/>
  <c r="Q60" i="103"/>
  <c r="Q61" i="103"/>
  <c r="Q62" i="103"/>
  <c r="Q63" i="103"/>
  <c r="Q64" i="103"/>
  <c r="Q65" i="103"/>
  <c r="Q66" i="103"/>
  <c r="Q67" i="103"/>
  <c r="Q68" i="103"/>
  <c r="Q69" i="103"/>
  <c r="Q70" i="103"/>
  <c r="Q71" i="103"/>
  <c r="Q72" i="103"/>
  <c r="Q73" i="103"/>
  <c r="Q74" i="103"/>
  <c r="Q75" i="103"/>
  <c r="Q76" i="103"/>
  <c r="Q77" i="103"/>
  <c r="Q78" i="103"/>
  <c r="Q79" i="103"/>
  <c r="Q80" i="103"/>
  <c r="Q81" i="103"/>
  <c r="Q82" i="103"/>
  <c r="Q83" i="103"/>
  <c r="Q84" i="103"/>
  <c r="Q85" i="103"/>
  <c r="Q86" i="103"/>
  <c r="Q87" i="103"/>
  <c r="Q88" i="103"/>
  <c r="Q89" i="103"/>
  <c r="Q90" i="103"/>
  <c r="Q91" i="103"/>
  <c r="Q92" i="103"/>
  <c r="Q93" i="103"/>
  <c r="Q94" i="103"/>
  <c r="Q95" i="103"/>
  <c r="Q96" i="103"/>
  <c r="Q97" i="103"/>
  <c r="Q98" i="103"/>
  <c r="Q99" i="103"/>
  <c r="Q100" i="103"/>
  <c r="Q101" i="103"/>
  <c r="Q102" i="103"/>
  <c r="Q103" i="103"/>
  <c r="Q104" i="103"/>
  <c r="Q105" i="103"/>
  <c r="Q106" i="103"/>
  <c r="Q107" i="103"/>
  <c r="Q108" i="103"/>
  <c r="Q23" i="103"/>
  <c r="Q24" i="103"/>
  <c r="Q25" i="103"/>
  <c r="R85" i="123"/>
  <c r="S85" i="123"/>
  <c r="T85" i="123"/>
  <c r="U85" i="123"/>
  <c r="Z85" i="123"/>
  <c r="AA85" i="123"/>
  <c r="AB85" i="123"/>
  <c r="AH85" i="123"/>
  <c r="AI85" i="123"/>
  <c r="AJ85" i="123"/>
  <c r="AK85" i="123"/>
  <c r="R86" i="123"/>
  <c r="S86" i="123"/>
  <c r="T86" i="123"/>
  <c r="U86" i="123"/>
  <c r="Z86" i="123"/>
  <c r="AA86" i="123"/>
  <c r="AB86" i="123"/>
  <c r="AH86" i="123"/>
  <c r="AI86" i="123"/>
  <c r="AJ86" i="123"/>
  <c r="AL86" i="123" s="1"/>
  <c r="AM86" i="123" s="1"/>
  <c r="AK86" i="123"/>
  <c r="R87" i="123"/>
  <c r="S87" i="123"/>
  <c r="T87" i="123"/>
  <c r="U87" i="123"/>
  <c r="Z87" i="123"/>
  <c r="AA87" i="123"/>
  <c r="AB87" i="123"/>
  <c r="AH87" i="123"/>
  <c r="AI87" i="123"/>
  <c r="AJ87" i="123"/>
  <c r="AK87" i="123"/>
  <c r="R88" i="123"/>
  <c r="S88" i="123"/>
  <c r="T88" i="123"/>
  <c r="U88" i="123"/>
  <c r="Z88" i="123"/>
  <c r="AA88" i="123"/>
  <c r="AB88" i="123"/>
  <c r="AH88" i="123"/>
  <c r="AI88" i="123"/>
  <c r="AJ88" i="123"/>
  <c r="AK88" i="123"/>
  <c r="R89" i="123"/>
  <c r="S89" i="123"/>
  <c r="T89" i="123"/>
  <c r="U89" i="123"/>
  <c r="Z89" i="123"/>
  <c r="AA89" i="123"/>
  <c r="AB89" i="123"/>
  <c r="AH89" i="123"/>
  <c r="AI89" i="123"/>
  <c r="AJ89" i="123"/>
  <c r="AK89" i="123"/>
  <c r="R90" i="123"/>
  <c r="S90" i="123"/>
  <c r="T90" i="123"/>
  <c r="U90" i="123"/>
  <c r="Z90" i="123"/>
  <c r="AA90" i="123"/>
  <c r="AB90" i="123"/>
  <c r="AH90" i="123"/>
  <c r="AI90" i="123"/>
  <c r="AJ90" i="123"/>
  <c r="AL90" i="123" s="1"/>
  <c r="AM90" i="123" s="1"/>
  <c r="AK90" i="123"/>
  <c r="R91" i="123"/>
  <c r="S91" i="123"/>
  <c r="T91" i="123"/>
  <c r="U91" i="123"/>
  <c r="Z91" i="123"/>
  <c r="AA91" i="123"/>
  <c r="AB91" i="123"/>
  <c r="AH91" i="123"/>
  <c r="AI91" i="123"/>
  <c r="AJ91" i="123"/>
  <c r="AK91" i="123"/>
  <c r="R92" i="123"/>
  <c r="S92" i="123"/>
  <c r="T92" i="123"/>
  <c r="U92" i="123"/>
  <c r="Z92" i="123"/>
  <c r="AA92" i="123"/>
  <c r="AB92" i="123"/>
  <c r="AH92" i="123"/>
  <c r="AI92" i="123"/>
  <c r="AJ92" i="123"/>
  <c r="AK92" i="123"/>
  <c r="AL92" i="123" s="1"/>
  <c r="AM92" i="123" s="1"/>
  <c r="R93" i="123"/>
  <c r="S93" i="123"/>
  <c r="T93" i="123"/>
  <c r="U93" i="123"/>
  <c r="Z93" i="123"/>
  <c r="AA93" i="123"/>
  <c r="AB93" i="123"/>
  <c r="AH93" i="123"/>
  <c r="AI93" i="123"/>
  <c r="AJ93" i="123"/>
  <c r="AK93" i="123"/>
  <c r="AL93" i="123"/>
  <c r="AM93" i="123" s="1"/>
  <c r="R94" i="123"/>
  <c r="S94" i="123"/>
  <c r="T94" i="123"/>
  <c r="U94" i="123"/>
  <c r="Z94" i="123"/>
  <c r="AA94" i="123"/>
  <c r="AB94" i="123"/>
  <c r="AH94" i="123"/>
  <c r="AI94" i="123"/>
  <c r="AJ94" i="123"/>
  <c r="AK94" i="123"/>
  <c r="AL94" i="123"/>
  <c r="AM94" i="123" s="1"/>
  <c r="R95" i="123"/>
  <c r="S95" i="123"/>
  <c r="T95" i="123"/>
  <c r="U95" i="123"/>
  <c r="Z95" i="123"/>
  <c r="AA95" i="123"/>
  <c r="AB95" i="123"/>
  <c r="AH95" i="123"/>
  <c r="AI95" i="123"/>
  <c r="AJ95" i="123"/>
  <c r="AK95" i="123"/>
  <c r="AL95" i="123"/>
  <c r="AM95" i="123" s="1"/>
  <c r="R96" i="123"/>
  <c r="S96" i="123"/>
  <c r="T96" i="123"/>
  <c r="U96" i="123"/>
  <c r="V96" i="123" s="1"/>
  <c r="Z96" i="123"/>
  <c r="AA96" i="123"/>
  <c r="AB96" i="123"/>
  <c r="AH96" i="123"/>
  <c r="AI96" i="123"/>
  <c r="AJ96" i="123"/>
  <c r="AK96" i="123"/>
  <c r="R97" i="123"/>
  <c r="S97" i="123"/>
  <c r="T97" i="123"/>
  <c r="U97" i="123"/>
  <c r="Z97" i="123"/>
  <c r="AA97" i="123"/>
  <c r="AB97" i="123"/>
  <c r="AH97" i="123"/>
  <c r="AI97" i="123"/>
  <c r="AJ97" i="123"/>
  <c r="AK97" i="123"/>
  <c r="R98" i="123"/>
  <c r="S98" i="123"/>
  <c r="T98" i="123"/>
  <c r="U98" i="123"/>
  <c r="Z98" i="123"/>
  <c r="AA98" i="123"/>
  <c r="AB98" i="123"/>
  <c r="AH98" i="123"/>
  <c r="AI98" i="123"/>
  <c r="AJ98" i="123"/>
  <c r="AK98" i="123"/>
  <c r="AL98" i="123"/>
  <c r="AM98" i="123" s="1"/>
  <c r="R99" i="123"/>
  <c r="S99" i="123"/>
  <c r="T99" i="123"/>
  <c r="V99" i="123" s="1"/>
  <c r="W99" i="123" s="1"/>
  <c r="U99" i="123"/>
  <c r="Z99" i="123"/>
  <c r="AA99" i="123"/>
  <c r="AB99" i="123"/>
  <c r="AH99" i="123"/>
  <c r="AI99" i="123"/>
  <c r="AJ99" i="123"/>
  <c r="AK99" i="123"/>
  <c r="R100" i="123"/>
  <c r="S100" i="123"/>
  <c r="T100" i="123"/>
  <c r="U100" i="123"/>
  <c r="Z100" i="123"/>
  <c r="AA100" i="123"/>
  <c r="AB100" i="123"/>
  <c r="AH100" i="123"/>
  <c r="AI100" i="123"/>
  <c r="AJ100" i="123"/>
  <c r="AK100" i="123"/>
  <c r="R29" i="123"/>
  <c r="S29" i="123"/>
  <c r="T29" i="123"/>
  <c r="V29" i="123" s="1"/>
  <c r="W29" i="123" s="1"/>
  <c r="U29" i="123"/>
  <c r="Z29" i="123"/>
  <c r="AA29" i="123"/>
  <c r="AB29" i="123"/>
  <c r="AH29" i="123"/>
  <c r="AI29" i="123"/>
  <c r="AJ29" i="123"/>
  <c r="AK29" i="123"/>
  <c r="R30" i="123"/>
  <c r="S30" i="123"/>
  <c r="T30" i="123"/>
  <c r="U30" i="123"/>
  <c r="Z30" i="123"/>
  <c r="AA30" i="123"/>
  <c r="AB30" i="123"/>
  <c r="AH30" i="123"/>
  <c r="AI30" i="123"/>
  <c r="AJ30" i="123"/>
  <c r="AL30" i="123" s="1"/>
  <c r="AM30" i="123" s="1"/>
  <c r="AK30" i="123"/>
  <c r="R31" i="123"/>
  <c r="S31" i="123"/>
  <c r="T31" i="123"/>
  <c r="U31" i="123"/>
  <c r="Z31" i="123"/>
  <c r="AA31" i="123"/>
  <c r="AB31" i="123"/>
  <c r="AH31" i="123"/>
  <c r="AI31" i="123"/>
  <c r="AJ31" i="123"/>
  <c r="AL31" i="123" s="1"/>
  <c r="AM31" i="123" s="1"/>
  <c r="AK31" i="123"/>
  <c r="R32" i="123"/>
  <c r="S32" i="123"/>
  <c r="T32" i="123"/>
  <c r="U32" i="123"/>
  <c r="V32" i="123" s="1"/>
  <c r="W32" i="123" s="1"/>
  <c r="Z32" i="123"/>
  <c r="AA32" i="123"/>
  <c r="AB32" i="123"/>
  <c r="AH32" i="123"/>
  <c r="AI32" i="123"/>
  <c r="AJ32" i="123"/>
  <c r="AK32" i="123"/>
  <c r="R33" i="123"/>
  <c r="S33" i="123"/>
  <c r="T33" i="123"/>
  <c r="U33" i="123"/>
  <c r="Z33" i="123"/>
  <c r="AA33" i="123"/>
  <c r="AB33" i="123"/>
  <c r="AH33" i="123"/>
  <c r="AI33" i="123"/>
  <c r="AJ33" i="123"/>
  <c r="AK33" i="123"/>
  <c r="R34" i="123"/>
  <c r="S34" i="123"/>
  <c r="T34" i="123"/>
  <c r="U34" i="123"/>
  <c r="Z34" i="123"/>
  <c r="AA34" i="123"/>
  <c r="AB34" i="123"/>
  <c r="AH34" i="123"/>
  <c r="AI34" i="123"/>
  <c r="AJ34" i="123"/>
  <c r="AK34" i="123"/>
  <c r="R35" i="123"/>
  <c r="S35" i="123"/>
  <c r="T35" i="123"/>
  <c r="U35" i="123"/>
  <c r="Z35" i="123"/>
  <c r="AA35" i="123"/>
  <c r="AB35" i="123"/>
  <c r="AH35" i="123"/>
  <c r="AI35" i="123"/>
  <c r="AJ35" i="123"/>
  <c r="AL35" i="123" s="1"/>
  <c r="AM35" i="123" s="1"/>
  <c r="AK35" i="123"/>
  <c r="R36" i="123"/>
  <c r="S36" i="123"/>
  <c r="T36" i="123"/>
  <c r="V36" i="123" s="1"/>
  <c r="W36" i="123" s="1"/>
  <c r="U36" i="123"/>
  <c r="Z36" i="123"/>
  <c r="AA36" i="123"/>
  <c r="AB36" i="123"/>
  <c r="AH36" i="123"/>
  <c r="AI36" i="123"/>
  <c r="AJ36" i="123"/>
  <c r="AK36" i="123"/>
  <c r="R37" i="123"/>
  <c r="S37" i="123"/>
  <c r="T37" i="123"/>
  <c r="V37" i="123" s="1"/>
  <c r="AN37" i="123" s="1"/>
  <c r="U37" i="123"/>
  <c r="Z37" i="123"/>
  <c r="AA37" i="123"/>
  <c r="AB37" i="123"/>
  <c r="AH37" i="123"/>
  <c r="AI37" i="123"/>
  <c r="AJ37" i="123"/>
  <c r="AL37" i="123" s="1"/>
  <c r="AM37" i="123" s="1"/>
  <c r="AK37" i="123"/>
  <c r="R38" i="123"/>
  <c r="S38" i="123"/>
  <c r="T38" i="123"/>
  <c r="U38" i="123"/>
  <c r="Z38" i="123"/>
  <c r="AA38" i="123"/>
  <c r="AB38" i="123"/>
  <c r="AH38" i="123"/>
  <c r="AI38" i="123"/>
  <c r="AJ38" i="123"/>
  <c r="AK38" i="123"/>
  <c r="R39" i="123"/>
  <c r="S39" i="123"/>
  <c r="T39" i="123"/>
  <c r="V39" i="123" s="1"/>
  <c r="W39" i="123" s="1"/>
  <c r="U39" i="123"/>
  <c r="Z39" i="123"/>
  <c r="AA39" i="123"/>
  <c r="AB39" i="123"/>
  <c r="AH39" i="123"/>
  <c r="AI39" i="123"/>
  <c r="AJ39" i="123"/>
  <c r="AK39" i="123"/>
  <c r="R40" i="123"/>
  <c r="S40" i="123"/>
  <c r="T40" i="123"/>
  <c r="U40" i="123"/>
  <c r="Z40" i="123"/>
  <c r="AA40" i="123"/>
  <c r="AB40" i="123"/>
  <c r="AH40" i="123"/>
  <c r="AI40" i="123"/>
  <c r="AJ40" i="123"/>
  <c r="AK40" i="123"/>
  <c r="R41" i="123"/>
  <c r="S41" i="123"/>
  <c r="T41" i="123"/>
  <c r="U41" i="123"/>
  <c r="Z41" i="123"/>
  <c r="AA41" i="123"/>
  <c r="AB41" i="123"/>
  <c r="AH41" i="123"/>
  <c r="AI41" i="123"/>
  <c r="AJ41" i="123"/>
  <c r="AL41" i="123" s="1"/>
  <c r="AM41" i="123" s="1"/>
  <c r="AK41" i="123"/>
  <c r="R42" i="123"/>
  <c r="S42" i="123"/>
  <c r="T42" i="123"/>
  <c r="U42" i="123"/>
  <c r="V42" i="123"/>
  <c r="Z42" i="123"/>
  <c r="AA42" i="123"/>
  <c r="AB42" i="123"/>
  <c r="AH42" i="123"/>
  <c r="AI42" i="123"/>
  <c r="AJ42" i="123"/>
  <c r="AL42" i="123" s="1"/>
  <c r="AM42" i="123" s="1"/>
  <c r="AK42" i="123"/>
  <c r="R43" i="123"/>
  <c r="S43" i="123"/>
  <c r="T43" i="123"/>
  <c r="U43" i="123"/>
  <c r="Z43" i="123"/>
  <c r="AA43" i="123"/>
  <c r="AB43" i="123"/>
  <c r="AH43" i="123"/>
  <c r="AI43" i="123"/>
  <c r="AJ43" i="123"/>
  <c r="AK43" i="123"/>
  <c r="R44" i="123"/>
  <c r="S44" i="123"/>
  <c r="T44" i="123"/>
  <c r="U44" i="123"/>
  <c r="Z44" i="123"/>
  <c r="AA44" i="123"/>
  <c r="AB44" i="123"/>
  <c r="AH44" i="123"/>
  <c r="AI44" i="123"/>
  <c r="AJ44" i="123"/>
  <c r="AK44" i="123"/>
  <c r="R45" i="123"/>
  <c r="S45" i="123"/>
  <c r="T45" i="123"/>
  <c r="U45" i="123"/>
  <c r="Z45" i="123"/>
  <c r="AA45" i="123"/>
  <c r="AB45" i="123"/>
  <c r="AH45" i="123"/>
  <c r="AI45" i="123"/>
  <c r="AJ45" i="123"/>
  <c r="AK45" i="123"/>
  <c r="R46" i="123"/>
  <c r="S46" i="123"/>
  <c r="T46" i="123"/>
  <c r="U46" i="123"/>
  <c r="Z46" i="123"/>
  <c r="AA46" i="123"/>
  <c r="AB46" i="123"/>
  <c r="AH46" i="123"/>
  <c r="AI46" i="123"/>
  <c r="AJ46" i="123"/>
  <c r="AL46" i="123" s="1"/>
  <c r="AM46" i="123" s="1"/>
  <c r="AK46" i="123"/>
  <c r="R47" i="123"/>
  <c r="S47" i="123"/>
  <c r="T47" i="123"/>
  <c r="U47" i="123"/>
  <c r="Z47" i="123"/>
  <c r="AA47" i="123"/>
  <c r="AB47" i="123"/>
  <c r="AH47" i="123"/>
  <c r="AI47" i="123"/>
  <c r="AJ47" i="123"/>
  <c r="AK47" i="123"/>
  <c r="R48" i="123"/>
  <c r="S48" i="123"/>
  <c r="T48" i="123"/>
  <c r="V48" i="123" s="1"/>
  <c r="W48" i="123" s="1"/>
  <c r="U48" i="123"/>
  <c r="Z48" i="123"/>
  <c r="AA48" i="123"/>
  <c r="AB48" i="123"/>
  <c r="AH48" i="123"/>
  <c r="AI48" i="123"/>
  <c r="AJ48" i="123"/>
  <c r="AK48" i="123"/>
  <c r="R49" i="123"/>
  <c r="S49" i="123"/>
  <c r="T49" i="123"/>
  <c r="U49" i="123"/>
  <c r="Z49" i="123"/>
  <c r="AA49" i="123"/>
  <c r="AB49" i="123"/>
  <c r="AH49" i="123"/>
  <c r="AI49" i="123"/>
  <c r="AJ49" i="123"/>
  <c r="AK49" i="123"/>
  <c r="R50" i="123"/>
  <c r="S50" i="123"/>
  <c r="T50" i="123"/>
  <c r="U50" i="123"/>
  <c r="Z50" i="123"/>
  <c r="AA50" i="123"/>
  <c r="AB50" i="123"/>
  <c r="AH50" i="123"/>
  <c r="AI50" i="123"/>
  <c r="AJ50" i="123"/>
  <c r="AK50" i="123"/>
  <c r="R51" i="123"/>
  <c r="S51" i="123"/>
  <c r="T51" i="123"/>
  <c r="U51" i="123"/>
  <c r="Z51" i="123"/>
  <c r="AA51" i="123"/>
  <c r="AB51" i="123"/>
  <c r="AH51" i="123"/>
  <c r="AI51" i="123"/>
  <c r="AJ51" i="123"/>
  <c r="AK51" i="123"/>
  <c r="AL51" i="123"/>
  <c r="AM51" i="123" s="1"/>
  <c r="R52" i="123"/>
  <c r="S52" i="123"/>
  <c r="T52" i="123"/>
  <c r="U52" i="123"/>
  <c r="Z52" i="123"/>
  <c r="AA52" i="123"/>
  <c r="AB52" i="123"/>
  <c r="AH52" i="123"/>
  <c r="AI52" i="123"/>
  <c r="AJ52" i="123"/>
  <c r="AK52" i="123"/>
  <c r="AL52" i="123" s="1"/>
  <c r="AM52" i="123" s="1"/>
  <c r="R53" i="123"/>
  <c r="S53" i="123"/>
  <c r="T53" i="123"/>
  <c r="U53" i="123"/>
  <c r="Z53" i="123"/>
  <c r="AA53" i="123"/>
  <c r="AB53" i="123"/>
  <c r="AH53" i="123"/>
  <c r="AI53" i="123"/>
  <c r="AJ53" i="123"/>
  <c r="AK53" i="123"/>
  <c r="R54" i="123"/>
  <c r="S54" i="123"/>
  <c r="T54" i="123"/>
  <c r="V54" i="123" s="1"/>
  <c r="W54" i="123" s="1"/>
  <c r="U54" i="123"/>
  <c r="Z54" i="123"/>
  <c r="AA54" i="123"/>
  <c r="AB54" i="123"/>
  <c r="AH54" i="123"/>
  <c r="AI54" i="123"/>
  <c r="AJ54" i="123"/>
  <c r="AK54" i="123"/>
  <c r="R55" i="123"/>
  <c r="S55" i="123"/>
  <c r="T55" i="123"/>
  <c r="V55" i="123" s="1"/>
  <c r="W55" i="123" s="1"/>
  <c r="U55" i="123"/>
  <c r="Z55" i="123"/>
  <c r="AA55" i="123"/>
  <c r="AB55" i="123"/>
  <c r="AH55" i="123"/>
  <c r="AI55" i="123"/>
  <c r="AJ55" i="123"/>
  <c r="AK55" i="123"/>
  <c r="R56" i="123"/>
  <c r="S56" i="123"/>
  <c r="T56" i="123"/>
  <c r="V56" i="123" s="1"/>
  <c r="W56" i="123" s="1"/>
  <c r="U56" i="123"/>
  <c r="Z56" i="123"/>
  <c r="AA56" i="123"/>
  <c r="AB56" i="123"/>
  <c r="AH56" i="123"/>
  <c r="AI56" i="123"/>
  <c r="AJ56" i="123"/>
  <c r="AK56" i="123"/>
  <c r="R57" i="123"/>
  <c r="S57" i="123"/>
  <c r="T57" i="123"/>
  <c r="U57" i="123"/>
  <c r="Z57" i="123"/>
  <c r="AA57" i="123"/>
  <c r="AB57" i="123"/>
  <c r="AH57" i="123"/>
  <c r="AI57" i="123"/>
  <c r="AJ57" i="123"/>
  <c r="AK57" i="123"/>
  <c r="R58" i="123"/>
  <c r="S58" i="123"/>
  <c r="T58" i="123"/>
  <c r="U58" i="123"/>
  <c r="Z58" i="123"/>
  <c r="AA58" i="123"/>
  <c r="AB58" i="123"/>
  <c r="AH58" i="123"/>
  <c r="AI58" i="123"/>
  <c r="AJ58" i="123"/>
  <c r="AL58" i="123" s="1"/>
  <c r="AM58" i="123" s="1"/>
  <c r="AK58" i="123"/>
  <c r="R59" i="123"/>
  <c r="S59" i="123"/>
  <c r="T59" i="123"/>
  <c r="U59" i="123"/>
  <c r="Z59" i="123"/>
  <c r="AA59" i="123"/>
  <c r="AB59" i="123"/>
  <c r="AH59" i="123"/>
  <c r="AI59" i="123"/>
  <c r="AJ59" i="123"/>
  <c r="AK59" i="123"/>
  <c r="R60" i="123"/>
  <c r="S60" i="123"/>
  <c r="T60" i="123"/>
  <c r="U60" i="123"/>
  <c r="Z60" i="123"/>
  <c r="AA60" i="123"/>
  <c r="AB60" i="123"/>
  <c r="AH60" i="123"/>
  <c r="AI60" i="123"/>
  <c r="AJ60" i="123"/>
  <c r="AK60" i="123"/>
  <c r="R61" i="123"/>
  <c r="S61" i="123"/>
  <c r="T61" i="123"/>
  <c r="U61" i="123"/>
  <c r="Z61" i="123"/>
  <c r="AA61" i="123"/>
  <c r="AB61" i="123"/>
  <c r="AH61" i="123"/>
  <c r="AI61" i="123"/>
  <c r="AJ61" i="123"/>
  <c r="AK61" i="123"/>
  <c r="R62" i="123"/>
  <c r="S62" i="123"/>
  <c r="T62" i="123"/>
  <c r="U62" i="123"/>
  <c r="Z62" i="123"/>
  <c r="AA62" i="123"/>
  <c r="AB62" i="123"/>
  <c r="AH62" i="123"/>
  <c r="AI62" i="123"/>
  <c r="AJ62" i="123"/>
  <c r="AK62" i="123"/>
  <c r="R63" i="123"/>
  <c r="S63" i="123"/>
  <c r="T63" i="123"/>
  <c r="V63" i="123" s="1"/>
  <c r="W63" i="123" s="1"/>
  <c r="U63" i="123"/>
  <c r="Z63" i="123"/>
  <c r="AA63" i="123"/>
  <c r="AB63" i="123"/>
  <c r="AH63" i="123"/>
  <c r="AI63" i="123"/>
  <c r="AJ63" i="123"/>
  <c r="AK63" i="123"/>
  <c r="R64" i="123"/>
  <c r="S64" i="123"/>
  <c r="T64" i="123"/>
  <c r="U64" i="123"/>
  <c r="Z64" i="123"/>
  <c r="AA64" i="123"/>
  <c r="AB64" i="123"/>
  <c r="AH64" i="123"/>
  <c r="AI64" i="123"/>
  <c r="AJ64" i="123"/>
  <c r="AK64" i="123"/>
  <c r="R65" i="123"/>
  <c r="S65" i="123"/>
  <c r="T65" i="123"/>
  <c r="U65" i="123"/>
  <c r="Z65" i="123"/>
  <c r="AA65" i="123"/>
  <c r="AB65" i="123"/>
  <c r="AH65" i="123"/>
  <c r="AI65" i="123"/>
  <c r="AJ65" i="123"/>
  <c r="AK65" i="123"/>
  <c r="R66" i="123"/>
  <c r="S66" i="123"/>
  <c r="T66" i="123"/>
  <c r="U66" i="123"/>
  <c r="Z66" i="123"/>
  <c r="AA66" i="123"/>
  <c r="AB66" i="123"/>
  <c r="AH66" i="123"/>
  <c r="AI66" i="123"/>
  <c r="AJ66" i="123"/>
  <c r="AK66" i="123"/>
  <c r="R67" i="123"/>
  <c r="S67" i="123"/>
  <c r="T67" i="123"/>
  <c r="U67" i="123"/>
  <c r="Z67" i="123"/>
  <c r="AA67" i="123"/>
  <c r="AB67" i="123"/>
  <c r="AH67" i="123"/>
  <c r="AI67" i="123"/>
  <c r="AJ67" i="123"/>
  <c r="AK67" i="123"/>
  <c r="R68" i="123"/>
  <c r="S68" i="123"/>
  <c r="T68" i="123"/>
  <c r="V68" i="123" s="1"/>
  <c r="W68" i="123" s="1"/>
  <c r="U68" i="123"/>
  <c r="Z68" i="123"/>
  <c r="AA68" i="123"/>
  <c r="AB68" i="123"/>
  <c r="AH68" i="123"/>
  <c r="AI68" i="123"/>
  <c r="AJ68" i="123"/>
  <c r="AK68" i="123"/>
  <c r="R69" i="123"/>
  <c r="S69" i="123"/>
  <c r="T69" i="123"/>
  <c r="U69" i="123"/>
  <c r="Z69" i="123"/>
  <c r="AA69" i="123"/>
  <c r="AB69" i="123"/>
  <c r="AH69" i="123"/>
  <c r="AI69" i="123"/>
  <c r="AJ69" i="123"/>
  <c r="AK69" i="123"/>
  <c r="R70" i="123"/>
  <c r="S70" i="123"/>
  <c r="T70" i="123"/>
  <c r="U70" i="123"/>
  <c r="Z70" i="123"/>
  <c r="AA70" i="123"/>
  <c r="AB70" i="123"/>
  <c r="AH70" i="123"/>
  <c r="AI70" i="123"/>
  <c r="AJ70" i="123"/>
  <c r="AL70" i="123" s="1"/>
  <c r="AM70" i="123" s="1"/>
  <c r="AK70" i="123"/>
  <c r="R71" i="123"/>
  <c r="S71" i="123"/>
  <c r="T71" i="123"/>
  <c r="V71" i="123" s="1"/>
  <c r="W71" i="123" s="1"/>
  <c r="U71" i="123"/>
  <c r="Z71" i="123"/>
  <c r="AA71" i="123"/>
  <c r="AB71" i="123"/>
  <c r="AH71" i="123"/>
  <c r="AI71" i="123"/>
  <c r="AJ71" i="123"/>
  <c r="AK71" i="123"/>
  <c r="R72" i="123"/>
  <c r="S72" i="123"/>
  <c r="T72" i="123"/>
  <c r="U72" i="123"/>
  <c r="Z72" i="123"/>
  <c r="AA72" i="123"/>
  <c r="AB72" i="123"/>
  <c r="AH72" i="123"/>
  <c r="AI72" i="123"/>
  <c r="AJ72" i="123"/>
  <c r="AK72" i="123"/>
  <c r="R73" i="123"/>
  <c r="S73" i="123"/>
  <c r="T73" i="123"/>
  <c r="U73" i="123"/>
  <c r="Z73" i="123"/>
  <c r="AA73" i="123"/>
  <c r="AB73" i="123"/>
  <c r="AH73" i="123"/>
  <c r="AI73" i="123"/>
  <c r="AJ73" i="123"/>
  <c r="AK73" i="123"/>
  <c r="R74" i="123"/>
  <c r="S74" i="123"/>
  <c r="T74" i="123"/>
  <c r="U74" i="123"/>
  <c r="Z74" i="123"/>
  <c r="AA74" i="123"/>
  <c r="AB74" i="123"/>
  <c r="AH74" i="123"/>
  <c r="AI74" i="123"/>
  <c r="AJ74" i="123"/>
  <c r="AK74" i="123"/>
  <c r="AL74" i="123" s="1"/>
  <c r="AM74" i="123" s="1"/>
  <c r="R75" i="123"/>
  <c r="S75" i="123"/>
  <c r="T75" i="123"/>
  <c r="V75" i="123" s="1"/>
  <c r="W75" i="123" s="1"/>
  <c r="AO75" i="123" s="1"/>
  <c r="U75" i="123"/>
  <c r="Z75" i="123"/>
  <c r="AA75" i="123"/>
  <c r="AB75" i="123"/>
  <c r="AH75" i="123"/>
  <c r="AI75" i="123"/>
  <c r="AJ75" i="123"/>
  <c r="AL75" i="123" s="1"/>
  <c r="AM75" i="123" s="1"/>
  <c r="AK75" i="123"/>
  <c r="R76" i="123"/>
  <c r="S76" i="123"/>
  <c r="T76" i="123"/>
  <c r="U76" i="123"/>
  <c r="Z76" i="123"/>
  <c r="AA76" i="123"/>
  <c r="AB76" i="123"/>
  <c r="AH76" i="123"/>
  <c r="AI76" i="123"/>
  <c r="AJ76" i="123"/>
  <c r="AK76" i="123"/>
  <c r="R77" i="123"/>
  <c r="S77" i="123"/>
  <c r="T77" i="123"/>
  <c r="U77" i="123"/>
  <c r="Z77" i="123"/>
  <c r="AA77" i="123"/>
  <c r="AB77" i="123"/>
  <c r="AH77" i="123"/>
  <c r="AI77" i="123"/>
  <c r="AJ77" i="123"/>
  <c r="AK77" i="123"/>
  <c r="R78" i="123"/>
  <c r="S78" i="123"/>
  <c r="T78" i="123"/>
  <c r="U78" i="123"/>
  <c r="Z78" i="123"/>
  <c r="AA78" i="123"/>
  <c r="AB78" i="123"/>
  <c r="AH78" i="123"/>
  <c r="AI78" i="123"/>
  <c r="AJ78" i="123"/>
  <c r="AL78" i="123" s="1"/>
  <c r="AM78" i="123" s="1"/>
  <c r="AK78" i="123"/>
  <c r="R79" i="123"/>
  <c r="S79" i="123"/>
  <c r="T79" i="123"/>
  <c r="U79" i="123"/>
  <c r="Z79" i="123"/>
  <c r="AA79" i="123"/>
  <c r="AB79" i="123"/>
  <c r="AH79" i="123"/>
  <c r="AI79" i="123"/>
  <c r="AJ79" i="123"/>
  <c r="AK79" i="123"/>
  <c r="R80" i="123"/>
  <c r="S80" i="123"/>
  <c r="T80" i="123"/>
  <c r="V80" i="123" s="1"/>
  <c r="W80" i="123" s="1"/>
  <c r="U80" i="123"/>
  <c r="Z80" i="123"/>
  <c r="AA80" i="123"/>
  <c r="AB80" i="123"/>
  <c r="AH80" i="123"/>
  <c r="AI80" i="123"/>
  <c r="AJ80" i="123"/>
  <c r="AK80" i="123"/>
  <c r="R81" i="123"/>
  <c r="S81" i="123"/>
  <c r="T81" i="123"/>
  <c r="U81" i="123"/>
  <c r="Z81" i="123"/>
  <c r="AA81" i="123"/>
  <c r="AB81" i="123"/>
  <c r="AH81" i="123"/>
  <c r="AI81" i="123"/>
  <c r="AJ81" i="123"/>
  <c r="AK81" i="123"/>
  <c r="R82" i="123"/>
  <c r="S82" i="123"/>
  <c r="T82" i="123"/>
  <c r="U82" i="123"/>
  <c r="Z82" i="123"/>
  <c r="AA82" i="123"/>
  <c r="AB82" i="123"/>
  <c r="AH82" i="123"/>
  <c r="AI82" i="123"/>
  <c r="AJ82" i="123"/>
  <c r="AL82" i="123" s="1"/>
  <c r="AM82" i="123" s="1"/>
  <c r="AK82" i="123"/>
  <c r="R83" i="123"/>
  <c r="S83" i="123"/>
  <c r="T83" i="123"/>
  <c r="U83" i="123"/>
  <c r="Z83" i="123"/>
  <c r="AA83" i="123"/>
  <c r="AB83" i="123"/>
  <c r="AH83" i="123"/>
  <c r="AI83" i="123"/>
  <c r="AJ83" i="123"/>
  <c r="AL83" i="123" s="1"/>
  <c r="AM83" i="123" s="1"/>
  <c r="AK83" i="123"/>
  <c r="R84" i="123"/>
  <c r="S84" i="123"/>
  <c r="T84" i="123"/>
  <c r="U84" i="123"/>
  <c r="Z84" i="123"/>
  <c r="AA84" i="123"/>
  <c r="AB84" i="123"/>
  <c r="AH84" i="123"/>
  <c r="AI84" i="123"/>
  <c r="AJ84" i="123"/>
  <c r="AK84" i="123"/>
  <c r="R101" i="123"/>
  <c r="S101" i="123"/>
  <c r="T101" i="123"/>
  <c r="U101" i="123"/>
  <c r="Z101" i="123"/>
  <c r="AA101" i="123"/>
  <c r="AB101" i="123"/>
  <c r="AH101" i="123"/>
  <c r="AI101" i="123"/>
  <c r="AJ101" i="123"/>
  <c r="AK101" i="123"/>
  <c r="R102" i="123"/>
  <c r="S102" i="123"/>
  <c r="T102" i="123"/>
  <c r="U102" i="123"/>
  <c r="Z102" i="123"/>
  <c r="AA102" i="123"/>
  <c r="AB102" i="123"/>
  <c r="AH102" i="123"/>
  <c r="AI102" i="123"/>
  <c r="AJ102" i="123"/>
  <c r="AK102" i="123"/>
  <c r="R103" i="123"/>
  <c r="S103" i="123"/>
  <c r="T103" i="123"/>
  <c r="U103" i="123"/>
  <c r="Z103" i="123"/>
  <c r="AA103" i="123"/>
  <c r="AB103" i="123"/>
  <c r="AH103" i="123"/>
  <c r="AI103" i="123"/>
  <c r="AJ103" i="123"/>
  <c r="AK103" i="123"/>
  <c r="R104" i="123"/>
  <c r="S104" i="123"/>
  <c r="T104" i="123"/>
  <c r="U104" i="123"/>
  <c r="Z104" i="123"/>
  <c r="AA104" i="123"/>
  <c r="AB104" i="123"/>
  <c r="AH104" i="123"/>
  <c r="AI104" i="123"/>
  <c r="AJ104" i="123"/>
  <c r="AK104" i="123"/>
  <c r="R105" i="123"/>
  <c r="S105" i="123"/>
  <c r="T105" i="123"/>
  <c r="U105" i="123"/>
  <c r="Z105" i="123"/>
  <c r="AA105" i="123"/>
  <c r="AB105" i="123"/>
  <c r="AH105" i="123"/>
  <c r="AI105" i="123"/>
  <c r="AJ105" i="123"/>
  <c r="AK105" i="123"/>
  <c r="R106" i="123"/>
  <c r="S106" i="123"/>
  <c r="T106" i="123"/>
  <c r="U106" i="123"/>
  <c r="Z106" i="123"/>
  <c r="AA106" i="123"/>
  <c r="AB106" i="123"/>
  <c r="AH106" i="123"/>
  <c r="AI106" i="123"/>
  <c r="AJ106" i="123"/>
  <c r="AK106" i="123"/>
  <c r="R107" i="123"/>
  <c r="S107" i="123"/>
  <c r="T107" i="123"/>
  <c r="U107" i="123"/>
  <c r="Z107" i="123"/>
  <c r="AA107" i="123"/>
  <c r="AB107" i="123"/>
  <c r="AH107" i="123"/>
  <c r="AI107" i="123"/>
  <c r="AJ107" i="123"/>
  <c r="AK107" i="123"/>
  <c r="R108" i="123"/>
  <c r="S108" i="123"/>
  <c r="T108" i="123"/>
  <c r="U108" i="123"/>
  <c r="Z108" i="123"/>
  <c r="AA108" i="123"/>
  <c r="AB108" i="123"/>
  <c r="AH108" i="123"/>
  <c r="AI108" i="123"/>
  <c r="AJ108" i="123"/>
  <c r="AK108" i="123"/>
  <c r="R109" i="123"/>
  <c r="S109" i="123"/>
  <c r="T109" i="123"/>
  <c r="U109" i="123"/>
  <c r="Z109" i="123"/>
  <c r="AA109" i="123"/>
  <c r="AB109" i="123"/>
  <c r="AH109" i="123"/>
  <c r="AI109" i="123"/>
  <c r="AJ109" i="123"/>
  <c r="AK109" i="123"/>
  <c r="R110" i="123"/>
  <c r="S110" i="123"/>
  <c r="T110" i="123"/>
  <c r="U110" i="123"/>
  <c r="Z110" i="123"/>
  <c r="AA110" i="123"/>
  <c r="AB110" i="123"/>
  <c r="AH110" i="123"/>
  <c r="AI110" i="123"/>
  <c r="AJ110" i="123"/>
  <c r="AK110" i="123"/>
  <c r="R111" i="123"/>
  <c r="S111" i="123"/>
  <c r="T111" i="123"/>
  <c r="U111" i="123"/>
  <c r="Z111" i="123"/>
  <c r="AA111" i="123"/>
  <c r="AB111" i="123"/>
  <c r="AH111" i="123"/>
  <c r="AI111" i="123"/>
  <c r="AJ111" i="123"/>
  <c r="AK111" i="123"/>
  <c r="R112" i="123"/>
  <c r="S112" i="123"/>
  <c r="T112" i="123"/>
  <c r="U112" i="123"/>
  <c r="Z112" i="123"/>
  <c r="AA112" i="123"/>
  <c r="AB112" i="123"/>
  <c r="AH112" i="123"/>
  <c r="AI112" i="123"/>
  <c r="AJ112" i="123"/>
  <c r="AK112" i="123"/>
  <c r="AH28" i="123"/>
  <c r="AI28" i="123"/>
  <c r="AJ28" i="123"/>
  <c r="AK28" i="123"/>
  <c r="Z28" i="123"/>
  <c r="AA28" i="123"/>
  <c r="AB28" i="123"/>
  <c r="R28" i="123"/>
  <c r="S28" i="123"/>
  <c r="T28" i="123"/>
  <c r="U28" i="123"/>
  <c r="Q123" i="87" a="1"/>
  <c r="Q123" i="87" s="1"/>
  <c r="U123" i="87" s="1" a="1"/>
  <c r="U123" i="87" s="1"/>
  <c r="Q119" i="87"/>
  <c r="Q105" i="87"/>
  <c r="N119" i="87"/>
  <c r="O119" i="87" s="1"/>
  <c r="N106" i="87"/>
  <c r="O106" i="87" s="1"/>
  <c r="N105" i="87"/>
  <c r="O105" i="87" s="1"/>
  <c r="N104" i="87"/>
  <c r="O104" i="87" s="1"/>
  <c r="Q106" i="87"/>
  <c r="N107" i="87"/>
  <c r="O107" i="87" s="1"/>
  <c r="Q107" i="87"/>
  <c r="N108" i="87"/>
  <c r="O108" i="87" s="1"/>
  <c r="Q108" i="87"/>
  <c r="N109" i="87"/>
  <c r="O109" i="87" s="1"/>
  <c r="Q109" i="87"/>
  <c r="N110" i="87"/>
  <c r="O110" i="87" s="1"/>
  <c r="Q110" i="87"/>
  <c r="N111" i="87"/>
  <c r="O111" i="87" s="1"/>
  <c r="Q111" i="87"/>
  <c r="N112" i="87"/>
  <c r="O112" i="87" s="1"/>
  <c r="Q112" i="87"/>
  <c r="N113" i="87"/>
  <c r="O113" i="87" s="1"/>
  <c r="Q113" i="87"/>
  <c r="N114" i="87"/>
  <c r="O114" i="87" s="1"/>
  <c r="Q114" i="87"/>
  <c r="N115" i="87"/>
  <c r="O115" i="87" s="1"/>
  <c r="Q115" i="87"/>
  <c r="N116" i="87"/>
  <c r="O116" i="87" s="1"/>
  <c r="Q116" i="87"/>
  <c r="N117" i="87"/>
  <c r="O117" i="87" s="1"/>
  <c r="Q117" i="87"/>
  <c r="N118" i="87"/>
  <c r="O118" i="87" s="1"/>
  <c r="Q118" i="87"/>
  <c r="U119" i="87" a="1"/>
  <c r="U119" i="87" s="1"/>
  <c r="U109" i="87" a="1"/>
  <c r="U109" i="87" s="1"/>
  <c r="U107" i="87" a="1"/>
  <c r="U107" i="87" s="1"/>
  <c r="U106" i="87" a="1"/>
  <c r="U106" i="87" s="1"/>
  <c r="U105" i="87" a="1"/>
  <c r="U105" i="87" s="1"/>
  <c r="U104" i="87" a="1"/>
  <c r="U104" i="87" s="1"/>
  <c r="U108" i="87" a="1"/>
  <c r="U108" i="87" s="1"/>
  <c r="U110" i="87" a="1"/>
  <c r="U110" i="87" s="1"/>
  <c r="U111" i="87" a="1"/>
  <c r="U111" i="87" s="1"/>
  <c r="U112" i="87" a="1"/>
  <c r="U112" i="87" s="1"/>
  <c r="U113" i="87" a="1"/>
  <c r="U113" i="87" s="1"/>
  <c r="U114" i="87" a="1"/>
  <c r="U114" i="87" s="1"/>
  <c r="U115" i="87" a="1"/>
  <c r="U115" i="87" s="1"/>
  <c r="U116" i="87" a="1"/>
  <c r="U116" i="87" s="1"/>
  <c r="U117" i="87" a="1"/>
  <c r="U117" i="87" s="1"/>
  <c r="U118" i="87" a="1"/>
  <c r="U118" i="87" s="1"/>
  <c r="N103" i="87"/>
  <c r="AS112" i="87" l="1"/>
  <c r="AS105" i="87"/>
  <c r="AS109" i="87"/>
  <c r="AS113" i="87"/>
  <c r="AS117" i="87"/>
  <c r="AS116" i="87"/>
  <c r="AS108" i="87"/>
  <c r="AS106" i="87"/>
  <c r="AS110" i="87"/>
  <c r="AS114" i="87"/>
  <c r="AS118" i="87"/>
  <c r="AS107" i="87"/>
  <c r="AS111" i="87"/>
  <c r="AS115" i="87"/>
  <c r="AS119" i="87"/>
  <c r="V28" i="123"/>
  <c r="V112" i="123"/>
  <c r="W112" i="123" s="1"/>
  <c r="V40" i="123"/>
  <c r="W40" i="123" s="1"/>
  <c r="AL87" i="123"/>
  <c r="AM87" i="123" s="1"/>
  <c r="V72" i="123"/>
  <c r="W72" i="123" s="1"/>
  <c r="AL50" i="123"/>
  <c r="AM50" i="123" s="1"/>
  <c r="AL88" i="123"/>
  <c r="AM88" i="123" s="1"/>
  <c r="AL79" i="123"/>
  <c r="AM79" i="123" s="1"/>
  <c r="AL110" i="123"/>
  <c r="AM110" i="123" s="1"/>
  <c r="V73" i="123"/>
  <c r="AL69" i="123"/>
  <c r="AM69" i="123" s="1"/>
  <c r="AL66" i="123"/>
  <c r="AM66" i="123" s="1"/>
  <c r="AL34" i="123"/>
  <c r="AM34" i="123" s="1"/>
  <c r="AL89" i="123"/>
  <c r="AM89" i="123" s="1"/>
  <c r="AL91" i="123"/>
  <c r="AM91" i="123" s="1"/>
  <c r="V85" i="123"/>
  <c r="AL102" i="123"/>
  <c r="AM102" i="123" s="1"/>
  <c r="AL59" i="123"/>
  <c r="AM59" i="123" s="1"/>
  <c r="AL43" i="123"/>
  <c r="AM43" i="123" s="1"/>
  <c r="AL62" i="123"/>
  <c r="AM62" i="123" s="1"/>
  <c r="V52" i="123"/>
  <c r="W52" i="123" s="1"/>
  <c r="V82" i="123"/>
  <c r="W82" i="123" s="1"/>
  <c r="AL76" i="123"/>
  <c r="AM76" i="123" s="1"/>
  <c r="AL63" i="123"/>
  <c r="AM63" i="123" s="1"/>
  <c r="AO63" i="123" s="1"/>
  <c r="V104" i="123"/>
  <c r="W104" i="123" s="1"/>
  <c r="AL101" i="123"/>
  <c r="AM101" i="123" s="1"/>
  <c r="V108" i="123"/>
  <c r="W108" i="123" s="1"/>
  <c r="AL103" i="123"/>
  <c r="AM103" i="123" s="1"/>
  <c r="V84" i="123"/>
  <c r="W84" i="123" s="1"/>
  <c r="V103" i="123"/>
  <c r="W103" i="123" s="1"/>
  <c r="AO103" i="123" s="1"/>
  <c r="V111" i="123"/>
  <c r="W111" i="123" s="1"/>
  <c r="AL104" i="123"/>
  <c r="AM104" i="123" s="1"/>
  <c r="AO104" i="123" s="1"/>
  <c r="AL28" i="123"/>
  <c r="AM28" i="123" s="1"/>
  <c r="AL107" i="123"/>
  <c r="AM107" i="123" s="1"/>
  <c r="AL106" i="123"/>
  <c r="AM106" i="123" s="1"/>
  <c r="W28" i="123"/>
  <c r="AL67" i="123"/>
  <c r="AM67" i="123" s="1"/>
  <c r="V44" i="123"/>
  <c r="V43" i="123"/>
  <c r="W43" i="123" s="1"/>
  <c r="V47" i="123"/>
  <c r="V60" i="123"/>
  <c r="W60" i="123" s="1"/>
  <c r="V49" i="123"/>
  <c r="W49" i="123" s="1"/>
  <c r="AL39" i="123"/>
  <c r="AM39" i="123" s="1"/>
  <c r="V83" i="123"/>
  <c r="W83" i="123" s="1"/>
  <c r="AO83" i="123" s="1"/>
  <c r="V79" i="123"/>
  <c r="W79" i="123" s="1"/>
  <c r="V76" i="123"/>
  <c r="W76" i="123" s="1"/>
  <c r="V64" i="123"/>
  <c r="W64" i="123" s="1"/>
  <c r="V50" i="123"/>
  <c r="W50" i="123" s="1"/>
  <c r="AL40" i="123"/>
  <c r="AM40" i="123" s="1"/>
  <c r="V101" i="123"/>
  <c r="AN101" i="123" s="1"/>
  <c r="V66" i="123"/>
  <c r="AN66" i="123" s="1"/>
  <c r="AL47" i="123"/>
  <c r="AM47" i="123" s="1"/>
  <c r="V95" i="123"/>
  <c r="V94" i="123"/>
  <c r="V92" i="123"/>
  <c r="W92" i="123" s="1"/>
  <c r="V91" i="123"/>
  <c r="W91" i="123" s="1"/>
  <c r="AO91" i="123" s="1"/>
  <c r="V90" i="123"/>
  <c r="V86" i="123"/>
  <c r="V110" i="123"/>
  <c r="W110" i="123" s="1"/>
  <c r="V107" i="123"/>
  <c r="W107" i="123" s="1"/>
  <c r="V67" i="123"/>
  <c r="W67" i="123" s="1"/>
  <c r="AL55" i="123"/>
  <c r="AM55" i="123" s="1"/>
  <c r="V102" i="123"/>
  <c r="W102" i="123" s="1"/>
  <c r="AL81" i="123"/>
  <c r="AM81" i="123" s="1"/>
  <c r="V70" i="123"/>
  <c r="W70" i="123" s="1"/>
  <c r="AL57" i="123"/>
  <c r="AM57" i="123" s="1"/>
  <c r="AL54" i="123"/>
  <c r="AM54" i="123" s="1"/>
  <c r="W37" i="123"/>
  <c r="AO37" i="123" s="1"/>
  <c r="V98" i="123"/>
  <c r="W98" i="123" s="1"/>
  <c r="AL109" i="123"/>
  <c r="AM109" i="123" s="1"/>
  <c r="AL105" i="123"/>
  <c r="AM105" i="123" s="1"/>
  <c r="AL73" i="123"/>
  <c r="AM73" i="123" s="1"/>
  <c r="V31" i="123"/>
  <c r="W31" i="123" s="1"/>
  <c r="AO31" i="123" s="1"/>
  <c r="AN42" i="123"/>
  <c r="W42" i="123"/>
  <c r="AO42" i="123" s="1"/>
  <c r="AL100" i="123"/>
  <c r="AM100" i="123" s="1"/>
  <c r="AL64" i="123"/>
  <c r="AM64" i="123" s="1"/>
  <c r="AL99" i="123"/>
  <c r="AM99" i="123" s="1"/>
  <c r="AO99" i="123" s="1"/>
  <c r="W47" i="123"/>
  <c r="AO47" i="123" s="1"/>
  <c r="V59" i="123"/>
  <c r="W59" i="123" s="1"/>
  <c r="AO59" i="123" s="1"/>
  <c r="AL44" i="123"/>
  <c r="AM44" i="123" s="1"/>
  <c r="AL97" i="123"/>
  <c r="AM97" i="123" s="1"/>
  <c r="AL77" i="123"/>
  <c r="AM77" i="123" s="1"/>
  <c r="AL60" i="123"/>
  <c r="AM60" i="123" s="1"/>
  <c r="AL108" i="123"/>
  <c r="AM108" i="123" s="1"/>
  <c r="V51" i="123"/>
  <c r="V35" i="123"/>
  <c r="AN35" i="123" s="1"/>
  <c r="AL29" i="123"/>
  <c r="AM29" i="123" s="1"/>
  <c r="V106" i="123"/>
  <c r="AL111" i="123"/>
  <c r="AM111" i="123" s="1"/>
  <c r="V74" i="123"/>
  <c r="W74" i="123" s="1"/>
  <c r="AL38" i="123"/>
  <c r="AM38" i="123" s="1"/>
  <c r="V34" i="123"/>
  <c r="W34" i="123" s="1"/>
  <c r="AO34" i="123" s="1"/>
  <c r="AL80" i="123"/>
  <c r="AM80" i="123" s="1"/>
  <c r="AO80" i="123" s="1"/>
  <c r="AL65" i="123"/>
  <c r="AM65" i="123" s="1"/>
  <c r="V62" i="123"/>
  <c r="W62" i="123" s="1"/>
  <c r="V58" i="123"/>
  <c r="AN58" i="123" s="1"/>
  <c r="AL96" i="123"/>
  <c r="AM96" i="123" s="1"/>
  <c r="AO54" i="123"/>
  <c r="V38" i="123"/>
  <c r="W38" i="123" s="1"/>
  <c r="AO67" i="123"/>
  <c r="V100" i="123"/>
  <c r="W100" i="123" s="1"/>
  <c r="V45" i="123"/>
  <c r="W45" i="123" s="1"/>
  <c r="V30" i="123"/>
  <c r="AL71" i="123"/>
  <c r="AM71" i="123" s="1"/>
  <c r="AO71" i="123" s="1"/>
  <c r="AL68" i="123"/>
  <c r="AM68" i="123" s="1"/>
  <c r="AO68" i="123" s="1"/>
  <c r="AL53" i="123"/>
  <c r="AM53" i="123" s="1"/>
  <c r="AO79" i="123"/>
  <c r="V46" i="123"/>
  <c r="AN46" i="123" s="1"/>
  <c r="AL33" i="123"/>
  <c r="AM33" i="123" s="1"/>
  <c r="V78" i="123"/>
  <c r="W78" i="123" s="1"/>
  <c r="AO78" i="123" s="1"/>
  <c r="V61" i="123"/>
  <c r="W61" i="123" s="1"/>
  <c r="AL49" i="123"/>
  <c r="AM49" i="123" s="1"/>
  <c r="AO49" i="123" s="1"/>
  <c r="AL61" i="123"/>
  <c r="AM61" i="123" s="1"/>
  <c r="AL45" i="123"/>
  <c r="AM45" i="123" s="1"/>
  <c r="AO45" i="123" s="1"/>
  <c r="V97" i="123"/>
  <c r="V87" i="123"/>
  <c r="W87" i="123" s="1"/>
  <c r="AO87" i="123" s="1"/>
  <c r="AN91" i="123"/>
  <c r="AN90" i="123"/>
  <c r="AL85" i="123"/>
  <c r="AM85" i="123" s="1"/>
  <c r="AO55" i="123"/>
  <c r="AO52" i="123"/>
  <c r="AN30" i="123"/>
  <c r="W30" i="123"/>
  <c r="AO30" i="123" s="1"/>
  <c r="W96" i="123"/>
  <c r="AO96" i="123" s="1"/>
  <c r="AO40" i="123"/>
  <c r="W95" i="123"/>
  <c r="AO95" i="123" s="1"/>
  <c r="AN95" i="123"/>
  <c r="AN78" i="123"/>
  <c r="W66" i="123"/>
  <c r="AO66" i="123" s="1"/>
  <c r="AL112" i="123"/>
  <c r="AM112" i="123" s="1"/>
  <c r="AL32" i="123"/>
  <c r="AM32" i="123" s="1"/>
  <c r="AO32" i="123" s="1"/>
  <c r="AO70" i="123"/>
  <c r="AO39" i="123"/>
  <c r="AO92" i="123"/>
  <c r="AN43" i="123"/>
  <c r="AN40" i="123"/>
  <c r="AN39" i="123"/>
  <c r="AN98" i="123"/>
  <c r="AL84" i="123"/>
  <c r="AM84" i="123" s="1"/>
  <c r="AN83" i="123"/>
  <c r="AO74" i="123"/>
  <c r="AL72" i="123"/>
  <c r="AM72" i="123" s="1"/>
  <c r="AO72" i="123" s="1"/>
  <c r="AN71" i="123"/>
  <c r="AO62" i="123"/>
  <c r="AN54" i="123"/>
  <c r="AO98" i="123"/>
  <c r="AO82" i="123"/>
  <c r="AN94" i="123"/>
  <c r="W94" i="123"/>
  <c r="AO94" i="123" s="1"/>
  <c r="AN74" i="123"/>
  <c r="V53" i="123"/>
  <c r="AN82" i="123"/>
  <c r="W73" i="123"/>
  <c r="AO73" i="123" s="1"/>
  <c r="AN70" i="123"/>
  <c r="V57" i="123"/>
  <c r="AL36" i="123"/>
  <c r="AM36" i="123" s="1"/>
  <c r="AO36" i="123" s="1"/>
  <c r="V93" i="123"/>
  <c r="AN92" i="123"/>
  <c r="W90" i="123"/>
  <c r="AO90" i="123" s="1"/>
  <c r="AN34" i="123"/>
  <c r="V105" i="123"/>
  <c r="V65" i="123"/>
  <c r="AN55" i="123"/>
  <c r="V109" i="123"/>
  <c r="V77" i="123"/>
  <c r="V69" i="123"/>
  <c r="AO29" i="123"/>
  <c r="AL48" i="123"/>
  <c r="V33" i="123"/>
  <c r="AN32" i="123"/>
  <c r="V89" i="123"/>
  <c r="AN86" i="123"/>
  <c r="AL56" i="123"/>
  <c r="AM56" i="123" s="1"/>
  <c r="AO56" i="123" s="1"/>
  <c r="AO50" i="123"/>
  <c r="V88" i="123"/>
  <c r="W85" i="123"/>
  <c r="V81" i="123"/>
  <c r="AN52" i="123"/>
  <c r="AN79" i="123"/>
  <c r="AN76" i="123"/>
  <c r="AN67" i="123"/>
  <c r="AN60" i="123"/>
  <c r="AN75" i="123"/>
  <c r="AN72" i="123"/>
  <c r="AN63" i="123"/>
  <c r="AN50" i="123"/>
  <c r="W44" i="123"/>
  <c r="V41" i="123"/>
  <c r="AN31" i="123"/>
  <c r="AN99" i="123"/>
  <c r="W86" i="123"/>
  <c r="AO86" i="123" s="1"/>
  <c r="V111" i="87"/>
  <c r="V115" i="87"/>
  <c r="V114" i="87"/>
  <c r="V118" i="87"/>
  <c r="V108" i="87"/>
  <c r="V112" i="87"/>
  <c r="V113" i="87"/>
  <c r="V109" i="87"/>
  <c r="V110" i="87"/>
  <c r="V107" i="87"/>
  <c r="V117" i="87"/>
  <c r="V116" i="87"/>
  <c r="V119" i="87"/>
  <c r="V106" i="87"/>
  <c r="V105" i="87"/>
  <c r="AC56" i="40"/>
  <c r="AO112" i="123" l="1"/>
  <c r="AO110" i="123"/>
  <c r="AO84" i="123"/>
  <c r="AN103" i="123"/>
  <c r="AO102" i="123"/>
  <c r="AO108" i="123"/>
  <c r="AN112" i="123"/>
  <c r="AN104" i="123"/>
  <c r="AN87" i="123"/>
  <c r="AN97" i="123"/>
  <c r="AO76" i="123"/>
  <c r="AN38" i="123"/>
  <c r="AN49" i="123"/>
  <c r="AO64" i="123"/>
  <c r="AN47" i="123"/>
  <c r="AO43" i="123"/>
  <c r="AN64" i="123"/>
  <c r="AO60" i="123"/>
  <c r="AN28" i="123"/>
  <c r="AO111" i="123"/>
  <c r="AO107" i="123"/>
  <c r="AO28" i="123"/>
  <c r="AN107" i="123"/>
  <c r="AN106" i="123"/>
  <c r="W101" i="123"/>
  <c r="AO101" i="123" s="1"/>
  <c r="AN110" i="123"/>
  <c r="AN56" i="123"/>
  <c r="AN61" i="123"/>
  <c r="AN73" i="123"/>
  <c r="AN102" i="123"/>
  <c r="AO38" i="123"/>
  <c r="AO100" i="123"/>
  <c r="AN59" i="123"/>
  <c r="W46" i="123"/>
  <c r="AO46" i="123" s="1"/>
  <c r="W106" i="123"/>
  <c r="AO106" i="123" s="1"/>
  <c r="AN68" i="123"/>
  <c r="W58" i="123"/>
  <c r="AO58" i="123" s="1"/>
  <c r="AN45" i="123"/>
  <c r="W97" i="123"/>
  <c r="AO97" i="123" s="1"/>
  <c r="AN51" i="123"/>
  <c r="W51" i="123"/>
  <c r="AO51" i="123" s="1"/>
  <c r="AO44" i="123"/>
  <c r="AN111" i="123"/>
  <c r="W35" i="123"/>
  <c r="AO35" i="123" s="1"/>
  <c r="AN100" i="123"/>
  <c r="AN29" i="123"/>
  <c r="AN80" i="123"/>
  <c r="AO85" i="123"/>
  <c r="AN85" i="123"/>
  <c r="AN44" i="123"/>
  <c r="AN96" i="123"/>
  <c r="AO61" i="123"/>
  <c r="AN108" i="123"/>
  <c r="AN62" i="123"/>
  <c r="W41" i="123"/>
  <c r="AO41" i="123" s="1"/>
  <c r="AN41" i="123"/>
  <c r="W77" i="123"/>
  <c r="AO77" i="123" s="1"/>
  <c r="AN77" i="123"/>
  <c r="W109" i="123"/>
  <c r="AO109" i="123" s="1"/>
  <c r="AN109" i="123"/>
  <c r="W57" i="123"/>
  <c r="AO57" i="123" s="1"/>
  <c r="AN57" i="123"/>
  <c r="W65" i="123"/>
  <c r="AO65" i="123" s="1"/>
  <c r="AN65" i="123"/>
  <c r="W105" i="123"/>
  <c r="AO105" i="123" s="1"/>
  <c r="AN105" i="123"/>
  <c r="AN84" i="123"/>
  <c r="W89" i="123"/>
  <c r="AO89" i="123" s="1"/>
  <c r="AN89" i="123"/>
  <c r="W53" i="123"/>
  <c r="AO53" i="123" s="1"/>
  <c r="AN53" i="123"/>
  <c r="W33" i="123"/>
  <c r="AO33" i="123" s="1"/>
  <c r="AN33" i="123"/>
  <c r="W88" i="123"/>
  <c r="AO88" i="123" s="1"/>
  <c r="AN88" i="123"/>
  <c r="W81" i="123"/>
  <c r="AO81" i="123" s="1"/>
  <c r="AN81" i="123"/>
  <c r="W69" i="123"/>
  <c r="AO69" i="123" s="1"/>
  <c r="AN69" i="123"/>
  <c r="AM48" i="123"/>
  <c r="AO48" i="123" s="1"/>
  <c r="AN48" i="123"/>
  <c r="AN36" i="123"/>
  <c r="W93" i="123"/>
  <c r="AO93" i="123" s="1"/>
  <c r="AN93" i="123"/>
  <c r="AR2" i="111"/>
  <c r="AQ2" i="111"/>
  <c r="AK2" i="111"/>
  <c r="P2" i="111"/>
  <c r="O2" i="111"/>
  <c r="K2" i="111"/>
  <c r="AD2" i="111"/>
  <c r="EI2" i="111"/>
  <c r="EF2" i="111"/>
  <c r="X58" i="127"/>
  <c r="AB58" i="127" s="1"/>
  <c r="W58" i="127"/>
  <c r="AA58" i="127" s="1"/>
  <c r="AC58" i="127" s="1"/>
  <c r="AD58" i="127" s="1"/>
  <c r="V58" i="127"/>
  <c r="U58" i="127"/>
  <c r="J58" i="127"/>
  <c r="L58" i="127" s="1"/>
  <c r="X57" i="127"/>
  <c r="AB57" i="127" s="1"/>
  <c r="W57" i="127"/>
  <c r="AA57" i="127" s="1"/>
  <c r="V57" i="127"/>
  <c r="U57" i="127"/>
  <c r="J57" i="127"/>
  <c r="L57" i="127" s="1"/>
  <c r="X56" i="127"/>
  <c r="AB56" i="127" s="1"/>
  <c r="W56" i="127"/>
  <c r="Y56" i="127" s="1"/>
  <c r="V56" i="127"/>
  <c r="U56" i="127"/>
  <c r="J56" i="127"/>
  <c r="L56" i="127" s="1"/>
  <c r="D56" i="127"/>
  <c r="C56" i="127"/>
  <c r="AB55" i="127"/>
  <c r="X55" i="127"/>
  <c r="W55" i="127"/>
  <c r="Y55" i="127" s="1"/>
  <c r="Z55" i="127" s="1"/>
  <c r="V55" i="127"/>
  <c r="U55" i="127"/>
  <c r="J55" i="127"/>
  <c r="L55" i="127" s="1"/>
  <c r="AA54" i="127"/>
  <c r="X54" i="127"/>
  <c r="Y54" i="127" s="1"/>
  <c r="W54" i="127"/>
  <c r="V54" i="127"/>
  <c r="U54" i="127"/>
  <c r="L54" i="127"/>
  <c r="J54" i="127"/>
  <c r="X53" i="127"/>
  <c r="AB53" i="127" s="1"/>
  <c r="W53" i="127"/>
  <c r="AA53" i="127" s="1"/>
  <c r="AC53" i="127" s="1"/>
  <c r="AD53" i="127" s="1"/>
  <c r="V53" i="127"/>
  <c r="U53" i="127"/>
  <c r="J53" i="127"/>
  <c r="L53" i="127" s="1"/>
  <c r="X52" i="127"/>
  <c r="AB52" i="127" s="1"/>
  <c r="W52" i="127"/>
  <c r="AA52" i="127" s="1"/>
  <c r="V52" i="127"/>
  <c r="U52" i="127"/>
  <c r="J52" i="127"/>
  <c r="L52" i="127" s="1"/>
  <c r="X51" i="127"/>
  <c r="AB51" i="127" s="1"/>
  <c r="W51" i="127"/>
  <c r="AA51" i="127" s="1"/>
  <c r="V51" i="127"/>
  <c r="U51" i="127"/>
  <c r="J51" i="127"/>
  <c r="L51" i="127" s="1"/>
  <c r="X50" i="127"/>
  <c r="AB50" i="127" s="1"/>
  <c r="W50" i="127"/>
  <c r="AA50" i="127" s="1"/>
  <c r="AC50" i="127" s="1"/>
  <c r="AD50" i="127" s="1"/>
  <c r="V50" i="127"/>
  <c r="U50" i="127"/>
  <c r="L50" i="127"/>
  <c r="J50" i="127"/>
  <c r="X49" i="127"/>
  <c r="AB49" i="127" s="1"/>
  <c r="W49" i="127"/>
  <c r="AA49" i="127" s="1"/>
  <c r="V49" i="127"/>
  <c r="U49" i="127"/>
  <c r="J49" i="127"/>
  <c r="L49" i="127" s="1"/>
  <c r="AB48" i="127"/>
  <c r="X48" i="127"/>
  <c r="W48" i="127"/>
  <c r="AA48" i="127" s="1"/>
  <c r="AC48" i="127" s="1"/>
  <c r="AD48" i="127" s="1"/>
  <c r="V48" i="127"/>
  <c r="U48" i="127"/>
  <c r="L48" i="127"/>
  <c r="J48" i="127"/>
  <c r="X47" i="127"/>
  <c r="AB47" i="127" s="1"/>
  <c r="W47" i="127"/>
  <c r="AA47" i="127" s="1"/>
  <c r="V47" i="127"/>
  <c r="U47" i="127"/>
  <c r="J47" i="127"/>
  <c r="L47" i="127" s="1"/>
  <c r="X46" i="127"/>
  <c r="AB46" i="127" s="1"/>
  <c r="W46" i="127"/>
  <c r="V46" i="127"/>
  <c r="U46" i="127"/>
  <c r="J46" i="127"/>
  <c r="L46" i="127" s="1"/>
  <c r="X45" i="127"/>
  <c r="AB45" i="127" s="1"/>
  <c r="Y45" i="127"/>
  <c r="V45" i="127"/>
  <c r="J45" i="127"/>
  <c r="L45" i="127" s="1"/>
  <c r="X44" i="127"/>
  <c r="AB44" i="127" s="1"/>
  <c r="W44" i="127"/>
  <c r="AA44" i="127" s="1"/>
  <c r="V44" i="127"/>
  <c r="U44" i="127"/>
  <c r="L44" i="127"/>
  <c r="J44" i="127"/>
  <c r="AB43" i="127"/>
  <c r="Y43" i="127"/>
  <c r="X43" i="127"/>
  <c r="W43" i="127"/>
  <c r="AA43" i="127" s="1"/>
  <c r="V43" i="127"/>
  <c r="U43" i="127"/>
  <c r="J43" i="127"/>
  <c r="L43" i="127" s="1"/>
  <c r="H35" i="117"/>
  <c r="I35" i="117" s="1"/>
  <c r="E35" i="117"/>
  <c r="X47" i="115"/>
  <c r="T47" i="115"/>
  <c r="U47" i="115" s="1"/>
  <c r="V47" i="115" s="1"/>
  <c r="M47" i="115"/>
  <c r="E47" i="115"/>
  <c r="Y46" i="127" l="1"/>
  <c r="AC51" i="127"/>
  <c r="AD51" i="127" s="1"/>
  <c r="AA55" i="127"/>
  <c r="AC55" i="127" s="1"/>
  <c r="AD55" i="127" s="1"/>
  <c r="AF55" i="127" s="1"/>
  <c r="AB54" i="127"/>
  <c r="AC54" i="127" s="1"/>
  <c r="Y48" i="127"/>
  <c r="AE48" i="127" s="1"/>
  <c r="Y49" i="127"/>
  <c r="AE49" i="127" s="1"/>
  <c r="AC52" i="127"/>
  <c r="AD52" i="127" s="1"/>
  <c r="AC57" i="127"/>
  <c r="AD57" i="127" s="1"/>
  <c r="AC43" i="127"/>
  <c r="AD43" i="127" s="1"/>
  <c r="AC49" i="127"/>
  <c r="AD49" i="127" s="1"/>
  <c r="AC47" i="127"/>
  <c r="AD47" i="127" s="1"/>
  <c r="Z56" i="127"/>
  <c r="Z45" i="127"/>
  <c r="Z46" i="127"/>
  <c r="Z54" i="127"/>
  <c r="AC44" i="127"/>
  <c r="AD44" i="127" s="1"/>
  <c r="Z43" i="127"/>
  <c r="Z49" i="127"/>
  <c r="Y50" i="127"/>
  <c r="AA45" i="127"/>
  <c r="AC45" i="127" s="1"/>
  <c r="AD45" i="127" s="1"/>
  <c r="Y52" i="127"/>
  <c r="AA56" i="127"/>
  <c r="AC56" i="127" s="1"/>
  <c r="AD56" i="127" s="1"/>
  <c r="AA46" i="127"/>
  <c r="AC46" i="127" s="1"/>
  <c r="AD46" i="127" s="1"/>
  <c r="Y47" i="127"/>
  <c r="Y53" i="127"/>
  <c r="Y58" i="127"/>
  <c r="Y57" i="127"/>
  <c r="Y44" i="127"/>
  <c r="Y51" i="127"/>
  <c r="AD54" i="127" l="1"/>
  <c r="AE54" i="127"/>
  <c r="Z48" i="127"/>
  <c r="AF48" i="127" s="1"/>
  <c r="AF54" i="127"/>
  <c r="AE55" i="127"/>
  <c r="AF49" i="127"/>
  <c r="AF43" i="127"/>
  <c r="AE43" i="127"/>
  <c r="AF45" i="127"/>
  <c r="AE57" i="127"/>
  <c r="Z57" i="127"/>
  <c r="AF57" i="127" s="1"/>
  <c r="Z58" i="127"/>
  <c r="AF58" i="127" s="1"/>
  <c r="AE58" i="127"/>
  <c r="Z53" i="127"/>
  <c r="AF53" i="127" s="1"/>
  <c r="AE53" i="127"/>
  <c r="AF46" i="127"/>
  <c r="Z47" i="127"/>
  <c r="AF47" i="127" s="1"/>
  <c r="AE47" i="127"/>
  <c r="AE46" i="127"/>
  <c r="AE52" i="127"/>
  <c r="Z52" i="127"/>
  <c r="AF52" i="127" s="1"/>
  <c r="AE45" i="127"/>
  <c r="AE50" i="127"/>
  <c r="Z50" i="127"/>
  <c r="AF50" i="127" s="1"/>
  <c r="AE56" i="127"/>
  <c r="AE51" i="127"/>
  <c r="Z51" i="127"/>
  <c r="AF51" i="127" s="1"/>
  <c r="AF56" i="127"/>
  <c r="AE44" i="127"/>
  <c r="Z44" i="127"/>
  <c r="AF44" i="127" s="1"/>
  <c r="G63" i="127" l="1"/>
  <c r="G64" i="127" s="1"/>
  <c r="G61" i="127"/>
  <c r="G62" i="127" s="1"/>
  <c r="S47" i="117" l="1"/>
  <c r="O39" i="117"/>
  <c r="N39" i="117"/>
  <c r="P39" i="117" s="1"/>
  <c r="M39" i="117"/>
  <c r="L39" i="117"/>
  <c r="K39" i="117"/>
  <c r="I39" i="117"/>
  <c r="Q39" i="117" s="1"/>
  <c r="H39" i="117"/>
  <c r="E39" i="117"/>
  <c r="P38" i="117"/>
  <c r="N38" i="117"/>
  <c r="O38" i="117" s="1"/>
  <c r="L38" i="117"/>
  <c r="K38" i="117"/>
  <c r="H38" i="117"/>
  <c r="M38" i="117" s="1"/>
  <c r="E38" i="117"/>
  <c r="N37" i="117"/>
  <c r="O37" i="117" s="1"/>
  <c r="L37" i="117"/>
  <c r="K37" i="117"/>
  <c r="H37" i="117"/>
  <c r="M37" i="117" s="1"/>
  <c r="E37" i="117"/>
  <c r="N36" i="117"/>
  <c r="O36" i="117" s="1"/>
  <c r="M36" i="117"/>
  <c r="L36" i="117"/>
  <c r="K36" i="117"/>
  <c r="H36" i="117"/>
  <c r="I36" i="117" s="1"/>
  <c r="Q36" i="117" s="1"/>
  <c r="E36" i="117"/>
  <c r="N35" i="117"/>
  <c r="P35" i="117" s="1"/>
  <c r="M35" i="117"/>
  <c r="L35" i="117"/>
  <c r="K35" i="117"/>
  <c r="Q35" i="117"/>
  <c r="N34" i="117"/>
  <c r="P34" i="117" s="1"/>
  <c r="L34" i="117"/>
  <c r="K34" i="117"/>
  <c r="H34" i="117"/>
  <c r="M34" i="117" s="1"/>
  <c r="E34" i="117"/>
  <c r="AF70" i="115"/>
  <c r="Z61" i="115"/>
  <c r="Y61" i="115"/>
  <c r="X61" i="115"/>
  <c r="T61" i="115"/>
  <c r="U61" i="115" s="1"/>
  <c r="V61" i="115" s="1"/>
  <c r="AD61" i="115" s="1"/>
  <c r="M61" i="115"/>
  <c r="E61" i="115"/>
  <c r="Z60" i="115"/>
  <c r="Y60" i="115"/>
  <c r="X60" i="115"/>
  <c r="T60" i="115"/>
  <c r="U60" i="115" s="1"/>
  <c r="V60" i="115" s="1"/>
  <c r="AD60" i="115" s="1"/>
  <c r="M60" i="115"/>
  <c r="E60" i="115"/>
  <c r="Z59" i="115"/>
  <c r="Y59" i="115"/>
  <c r="X59" i="115"/>
  <c r="T59" i="115"/>
  <c r="U59" i="115" s="1"/>
  <c r="V59" i="115" s="1"/>
  <c r="AD59" i="115" s="1"/>
  <c r="M59" i="115"/>
  <c r="E59" i="115"/>
  <c r="Z58" i="115"/>
  <c r="Y58" i="115"/>
  <c r="X58" i="115"/>
  <c r="T58" i="115"/>
  <c r="U58" i="115" s="1"/>
  <c r="V58" i="115" s="1"/>
  <c r="AD58" i="115" s="1"/>
  <c r="M58" i="115"/>
  <c r="E58" i="115"/>
  <c r="Z57" i="115"/>
  <c r="Y57" i="115"/>
  <c r="X57" i="115"/>
  <c r="T57" i="115"/>
  <c r="U57" i="115" s="1"/>
  <c r="V57" i="115" s="1"/>
  <c r="AD57" i="115" s="1"/>
  <c r="M57" i="115"/>
  <c r="E57" i="115"/>
  <c r="Z56" i="115"/>
  <c r="Y56" i="115"/>
  <c r="X56" i="115"/>
  <c r="T56" i="115"/>
  <c r="U56" i="115" s="1"/>
  <c r="V56" i="115" s="1"/>
  <c r="AD56" i="115" s="1"/>
  <c r="M56" i="115"/>
  <c r="E56" i="115"/>
  <c r="Z55" i="115"/>
  <c r="Y55" i="115"/>
  <c r="X55" i="115"/>
  <c r="T55" i="115"/>
  <c r="U55" i="115" s="1"/>
  <c r="V55" i="115" s="1"/>
  <c r="AD55" i="115" s="1"/>
  <c r="M55" i="115"/>
  <c r="E55" i="115"/>
  <c r="Z54" i="115"/>
  <c r="Y54" i="115"/>
  <c r="X54" i="115"/>
  <c r="T54" i="115"/>
  <c r="U54" i="115" s="1"/>
  <c r="V54" i="115" s="1"/>
  <c r="AD54" i="115" s="1"/>
  <c r="M54" i="115"/>
  <c r="E54" i="115"/>
  <c r="Z53" i="115"/>
  <c r="Y53" i="115"/>
  <c r="X53" i="115"/>
  <c r="T53" i="115"/>
  <c r="U53" i="115" s="1"/>
  <c r="V53" i="115" s="1"/>
  <c r="AD53" i="115" s="1"/>
  <c r="M53" i="115"/>
  <c r="E53" i="115"/>
  <c r="Z52" i="115"/>
  <c r="Y52" i="115"/>
  <c r="X52" i="115"/>
  <c r="T52" i="115"/>
  <c r="U52" i="115" s="1"/>
  <c r="V52" i="115" s="1"/>
  <c r="AD52" i="115" s="1"/>
  <c r="M52" i="115"/>
  <c r="E52" i="115"/>
  <c r="Z51" i="115"/>
  <c r="Y51" i="115"/>
  <c r="X51" i="115"/>
  <c r="T51" i="115"/>
  <c r="U51" i="115" s="1"/>
  <c r="V51" i="115" s="1"/>
  <c r="AD51" i="115" s="1"/>
  <c r="M51" i="115"/>
  <c r="E51" i="115"/>
  <c r="Z50" i="115"/>
  <c r="Y50" i="115"/>
  <c r="X50" i="115"/>
  <c r="T50" i="115"/>
  <c r="U50" i="115" s="1"/>
  <c r="V50" i="115" s="1"/>
  <c r="AD50" i="115" s="1"/>
  <c r="M50" i="115"/>
  <c r="E50" i="115"/>
  <c r="Z49" i="115"/>
  <c r="Y49" i="115"/>
  <c r="X49" i="115"/>
  <c r="T49" i="115"/>
  <c r="U49" i="115" s="1"/>
  <c r="V49" i="115" s="1"/>
  <c r="AD49" i="115" s="1"/>
  <c r="M49" i="115"/>
  <c r="E49" i="115"/>
  <c r="Z48" i="115"/>
  <c r="Y48" i="115"/>
  <c r="X48" i="115"/>
  <c r="T48" i="115"/>
  <c r="U48" i="115" s="1"/>
  <c r="V48" i="115" s="1"/>
  <c r="AD48" i="115" s="1"/>
  <c r="M48" i="115"/>
  <c r="E48" i="115"/>
  <c r="Z47" i="115"/>
  <c r="E65" i="115" s="1"/>
  <c r="Y47" i="115"/>
  <c r="E64" i="115" s="1"/>
  <c r="AD47" i="115"/>
  <c r="Z46" i="115"/>
  <c r="Y46" i="115"/>
  <c r="X46" i="115"/>
  <c r="T46" i="115"/>
  <c r="U46" i="115" s="1"/>
  <c r="V46" i="115" s="1"/>
  <c r="M46" i="115"/>
  <c r="E46" i="115"/>
  <c r="T140" i="123"/>
  <c r="U140" i="123"/>
  <c r="N16" i="102"/>
  <c r="R58" i="101"/>
  <c r="M52" i="101"/>
  <c r="O52" i="101" s="1"/>
  <c r="J52" i="101"/>
  <c r="H52" i="101"/>
  <c r="N52" i="101" s="1"/>
  <c r="P52" i="101" s="1"/>
  <c r="M51" i="101"/>
  <c r="O51" i="101" s="1"/>
  <c r="J51" i="101"/>
  <c r="H51" i="101"/>
  <c r="N51" i="101" s="1"/>
  <c r="M50" i="101"/>
  <c r="O50" i="101" s="1"/>
  <c r="J50" i="101"/>
  <c r="H50" i="101"/>
  <c r="N50" i="101" s="1"/>
  <c r="P50" i="101" s="1"/>
  <c r="M49" i="101"/>
  <c r="O49" i="101" s="1"/>
  <c r="J49" i="101"/>
  <c r="H49" i="101"/>
  <c r="N49" i="101" s="1"/>
  <c r="M48" i="101"/>
  <c r="O48" i="101" s="1"/>
  <c r="J48" i="101"/>
  <c r="H48" i="101"/>
  <c r="N48" i="101" s="1"/>
  <c r="P48" i="101" s="1"/>
  <c r="M47" i="101"/>
  <c r="O47" i="101" s="1"/>
  <c r="J47" i="101"/>
  <c r="H47" i="101"/>
  <c r="N47" i="101" s="1"/>
  <c r="M46" i="101"/>
  <c r="O46" i="101" s="1"/>
  <c r="J46" i="101"/>
  <c r="H46" i="101"/>
  <c r="N46" i="101" s="1"/>
  <c r="P46" i="101" s="1"/>
  <c r="M45" i="101"/>
  <c r="O45" i="101" s="1"/>
  <c r="J45" i="101"/>
  <c r="H45" i="101"/>
  <c r="N45" i="101" s="1"/>
  <c r="M44" i="101"/>
  <c r="O44" i="101" s="1"/>
  <c r="J44" i="101"/>
  <c r="H44" i="101"/>
  <c r="N44" i="101" s="1"/>
  <c r="P44" i="101" s="1"/>
  <c r="M43" i="101"/>
  <c r="O43" i="101" s="1"/>
  <c r="J43" i="101"/>
  <c r="H43" i="101"/>
  <c r="N43" i="101" s="1"/>
  <c r="M42" i="101"/>
  <c r="O42" i="101" s="1"/>
  <c r="J42" i="101"/>
  <c r="H42" i="101"/>
  <c r="N42" i="101" s="1"/>
  <c r="P42" i="101" s="1"/>
  <c r="M41" i="101"/>
  <c r="O41" i="101" s="1"/>
  <c r="J41" i="101"/>
  <c r="H41" i="101"/>
  <c r="N41" i="101" s="1"/>
  <c r="M40" i="101"/>
  <c r="O40" i="101" s="1"/>
  <c r="J40" i="101"/>
  <c r="H40" i="101"/>
  <c r="N40" i="101" s="1"/>
  <c r="P40" i="101" s="1"/>
  <c r="M39" i="101"/>
  <c r="O39" i="101" s="1"/>
  <c r="J39" i="101"/>
  <c r="H39" i="101"/>
  <c r="N39" i="101" s="1"/>
  <c r="M38" i="101"/>
  <c r="O38" i="101" s="1"/>
  <c r="J38" i="101"/>
  <c r="H38" i="101"/>
  <c r="N38" i="101" s="1"/>
  <c r="J37" i="101"/>
  <c r="M37" i="101" s="1"/>
  <c r="O37" i="101" s="1"/>
  <c r="H37" i="101"/>
  <c r="N37" i="101" s="1"/>
  <c r="AA22" i="100"/>
  <c r="AC22" i="100" s="1"/>
  <c r="AD22" i="100" s="1"/>
  <c r="AE22" i="100" s="1"/>
  <c r="AF22" i="100" s="1"/>
  <c r="AG22" i="100" s="1"/>
  <c r="AA21" i="100"/>
  <c r="AC21" i="100" s="1"/>
  <c r="AD21" i="100" s="1"/>
  <c r="AE21" i="100" s="1"/>
  <c r="AF21" i="100" s="1"/>
  <c r="AG21" i="100" s="1"/>
  <c r="AA20" i="100"/>
  <c r="AC20" i="100" s="1"/>
  <c r="AD20" i="100" s="1"/>
  <c r="AE20" i="100" s="1"/>
  <c r="AF20" i="100" s="1"/>
  <c r="AG20" i="100" s="1"/>
  <c r="AA19" i="100"/>
  <c r="AC19" i="100" s="1"/>
  <c r="AD19" i="100" s="1"/>
  <c r="AE19" i="100" s="1"/>
  <c r="AF19" i="100" s="1"/>
  <c r="AG19" i="100" s="1"/>
  <c r="AA18" i="100"/>
  <c r="AC18" i="100" s="1"/>
  <c r="AD18" i="100" s="1"/>
  <c r="AE18" i="100" s="1"/>
  <c r="AF18" i="100" s="1"/>
  <c r="AG18" i="100" s="1"/>
  <c r="AA17" i="100"/>
  <c r="AC17" i="100" s="1"/>
  <c r="AD17" i="100" s="1"/>
  <c r="AE17" i="100" s="1"/>
  <c r="AF17" i="100" s="1"/>
  <c r="AG17" i="100" s="1"/>
  <c r="AA16" i="100"/>
  <c r="AC16" i="100" s="1"/>
  <c r="AD16" i="100" s="1"/>
  <c r="AE16" i="100" s="1"/>
  <c r="AF16" i="100" s="1"/>
  <c r="AG16" i="100" s="1"/>
  <c r="AA15" i="100"/>
  <c r="AC15" i="100" s="1"/>
  <c r="AD15" i="100" s="1"/>
  <c r="AE15" i="100" s="1"/>
  <c r="AF15" i="100" s="1"/>
  <c r="AG15" i="100" s="1"/>
  <c r="AA14" i="100"/>
  <c r="AC14" i="100" s="1"/>
  <c r="AD14" i="100" s="1"/>
  <c r="AE14" i="100" s="1"/>
  <c r="AF14" i="100" s="1"/>
  <c r="AG14" i="100" s="1"/>
  <c r="AA13" i="100"/>
  <c r="AC13" i="100" s="1"/>
  <c r="AD13" i="100" s="1"/>
  <c r="AE13" i="100" s="1"/>
  <c r="AF13" i="100" s="1"/>
  <c r="AG13" i="100" s="1"/>
  <c r="AA12" i="100"/>
  <c r="AC12" i="100" s="1"/>
  <c r="AD12" i="100" s="1"/>
  <c r="AE12" i="100" s="1"/>
  <c r="AF12" i="100" s="1"/>
  <c r="AG12" i="100" s="1"/>
  <c r="AA11" i="100"/>
  <c r="AC11" i="100" s="1"/>
  <c r="AD11" i="100" s="1"/>
  <c r="AE11" i="100" s="1"/>
  <c r="AF11" i="100" s="1"/>
  <c r="AG11" i="100" s="1"/>
  <c r="AA10" i="100"/>
  <c r="AC10" i="100" s="1"/>
  <c r="AD10" i="100" s="1"/>
  <c r="AE10" i="100" s="1"/>
  <c r="AF10" i="100" s="1"/>
  <c r="AG10" i="100" s="1"/>
  <c r="AA9" i="100"/>
  <c r="AC9" i="100" s="1"/>
  <c r="AD9" i="100" s="1"/>
  <c r="AE9" i="100" s="1"/>
  <c r="AF9" i="100" s="1"/>
  <c r="AG9" i="100" s="1"/>
  <c r="AA8" i="100"/>
  <c r="AC8" i="100" s="1"/>
  <c r="AD8" i="100" s="1"/>
  <c r="AE8" i="100" s="1"/>
  <c r="AF8" i="100" s="1"/>
  <c r="AG8" i="100" s="1"/>
  <c r="AA7" i="100"/>
  <c r="AC7" i="100" s="1"/>
  <c r="AD7" i="100" s="1"/>
  <c r="S28" i="104"/>
  <c r="E28" i="104"/>
  <c r="P28" i="122"/>
  <c r="BT2" i="111"/>
  <c r="AC301" i="40"/>
  <c r="AC290" i="40"/>
  <c r="AC22" i="40"/>
  <c r="AC29" i="40"/>
  <c r="AC63" i="40"/>
  <c r="AC65" i="40"/>
  <c r="AC77" i="40"/>
  <c r="AC80" i="40" s="1"/>
  <c r="AC98" i="40"/>
  <c r="AC101" i="40" s="1"/>
  <c r="AC111" i="40"/>
  <c r="AC115" i="40" s="1"/>
  <c r="AC116" i="40" s="1"/>
  <c r="AC114" i="40"/>
  <c r="AC167" i="40"/>
  <c r="AC170" i="40" s="1"/>
  <c r="AC234" i="40"/>
  <c r="AC237" i="40" s="1"/>
  <c r="AC249" i="40"/>
  <c r="AC252" i="40" s="1"/>
  <c r="AC254" i="40" s="1"/>
  <c r="AC253" i="40"/>
  <c r="AC263" i="40"/>
  <c r="AC266" i="40"/>
  <c r="AC268" i="40" s="1"/>
  <c r="AC267" i="40"/>
  <c r="AC283" i="40"/>
  <c r="AC286" i="40" s="1"/>
  <c r="AC294" i="40"/>
  <c r="AC298" i="40" s="1"/>
  <c r="AC299" i="40" s="1"/>
  <c r="AC297" i="40"/>
  <c r="D44" i="117" l="1"/>
  <c r="D42" i="117"/>
  <c r="E66" i="115"/>
  <c r="I34" i="117"/>
  <c r="P36" i="117"/>
  <c r="D47" i="117" s="1"/>
  <c r="O35" i="117"/>
  <c r="D46" i="117" s="1"/>
  <c r="I38" i="117"/>
  <c r="Q38" i="117" s="1"/>
  <c r="I37" i="117"/>
  <c r="Q37" i="117" s="1"/>
  <c r="D45" i="117" s="1"/>
  <c r="D43" i="117"/>
  <c r="P37" i="117"/>
  <c r="E70" i="115"/>
  <c r="E67" i="115"/>
  <c r="AB46" i="115"/>
  <c r="AD46" i="115" s="1"/>
  <c r="AA46" i="115"/>
  <c r="AC46" i="115" s="1"/>
  <c r="AA47" i="115"/>
  <c r="AA48" i="115"/>
  <c r="AA49" i="115"/>
  <c r="AA50" i="115"/>
  <c r="AA51" i="115"/>
  <c r="AA52" i="115"/>
  <c r="AA53" i="115"/>
  <c r="AA54" i="115"/>
  <c r="AA55" i="115"/>
  <c r="AA56" i="115"/>
  <c r="AA57" i="115"/>
  <c r="AA58" i="115"/>
  <c r="AA59" i="115"/>
  <c r="AA60" i="115"/>
  <c r="AA61" i="115"/>
  <c r="N14" i="102"/>
  <c r="P41" i="101"/>
  <c r="P45" i="101"/>
  <c r="P49" i="101"/>
  <c r="P37" i="101"/>
  <c r="E57" i="101"/>
  <c r="E56" i="101"/>
  <c r="P38" i="101"/>
  <c r="P39" i="101"/>
  <c r="P43" i="101"/>
  <c r="P47" i="101"/>
  <c r="P51" i="101"/>
  <c r="X25" i="100"/>
  <c r="X26" i="100" s="1"/>
  <c r="AC102" i="40"/>
  <c r="AC103" i="40" s="1"/>
  <c r="AC81" i="40"/>
  <c r="AC82" i="40" s="1"/>
  <c r="AC287" i="40"/>
  <c r="AC288" i="40" s="1"/>
  <c r="AC238" i="40"/>
  <c r="AC239" i="40" s="1"/>
  <c r="AC171" i="40"/>
  <c r="AC172" i="40" s="1"/>
  <c r="Q34" i="117" l="1"/>
  <c r="O34" i="117"/>
  <c r="D48" i="117"/>
  <c r="AC54" i="115"/>
  <c r="AB54" i="115"/>
  <c r="AC56" i="115"/>
  <c r="AB56" i="115"/>
  <c r="AC59" i="115"/>
  <c r="AB59" i="115"/>
  <c r="AC53" i="115"/>
  <c r="AB53" i="115"/>
  <c r="AC52" i="115"/>
  <c r="AB52" i="115"/>
  <c r="AC51" i="115"/>
  <c r="AB51" i="115"/>
  <c r="AC50" i="115"/>
  <c r="AB50" i="115"/>
  <c r="AC61" i="115"/>
  <c r="AB61" i="115"/>
  <c r="AC49" i="115"/>
  <c r="AB49" i="115"/>
  <c r="AC60" i="115"/>
  <c r="AB60" i="115"/>
  <c r="AC48" i="115"/>
  <c r="AB48" i="115"/>
  <c r="AC47" i="115"/>
  <c r="E69" i="115" s="1"/>
  <c r="AB47" i="115"/>
  <c r="AC58" i="115"/>
  <c r="AB58" i="115"/>
  <c r="AC55" i="115"/>
  <c r="AB55" i="115"/>
  <c r="AC57" i="115"/>
  <c r="AB57" i="115"/>
  <c r="E55" i="101"/>
  <c r="E58" i="101" s="1"/>
  <c r="E68" i="115" l="1"/>
  <c r="Q128" i="103" l="1"/>
  <c r="Q129" i="103"/>
  <c r="Q130" i="103"/>
  <c r="Q131" i="103"/>
  <c r="Q132" i="103"/>
  <c r="Q133" i="103"/>
  <c r="Q134" i="103"/>
  <c r="Q135" i="103"/>
  <c r="Q136" i="103"/>
  <c r="Q137" i="103"/>
  <c r="Q138" i="103"/>
  <c r="Q139" i="103"/>
  <c r="Q140" i="103"/>
  <c r="C141" i="103"/>
  <c r="Q141" i="103"/>
  <c r="Q142" i="103"/>
  <c r="Q143" i="103"/>
  <c r="R25" i="116"/>
  <c r="S25" i="116"/>
  <c r="R26" i="116"/>
  <c r="S26" i="116"/>
  <c r="R27" i="116"/>
  <c r="R30" i="116" s="1"/>
  <c r="S27" i="116"/>
  <c r="S30" i="116" s="1"/>
  <c r="R28" i="116"/>
  <c r="S28" i="116"/>
  <c r="R29" i="116"/>
  <c r="S29" i="116"/>
  <c r="R139" i="123"/>
  <c r="S139" i="123"/>
  <c r="T139" i="123"/>
  <c r="U139" i="123"/>
  <c r="Z139" i="123"/>
  <c r="AA139" i="123"/>
  <c r="AB139" i="123"/>
  <c r="AH139" i="123"/>
  <c r="AI139" i="123"/>
  <c r="AJ139" i="123"/>
  <c r="AL139" i="123" s="1"/>
  <c r="AK139" i="123"/>
  <c r="R140" i="123"/>
  <c r="S140" i="123"/>
  <c r="Z140" i="123"/>
  <c r="AA140" i="123"/>
  <c r="AB140" i="123"/>
  <c r="AH140" i="123"/>
  <c r="AI140" i="123"/>
  <c r="AJ140" i="123"/>
  <c r="AK140" i="123"/>
  <c r="R141" i="123"/>
  <c r="S141" i="123"/>
  <c r="T141" i="123"/>
  <c r="U141" i="123"/>
  <c r="Z141" i="123"/>
  <c r="AA141" i="123"/>
  <c r="AB141" i="123"/>
  <c r="AH141" i="123"/>
  <c r="AI141" i="123"/>
  <c r="AJ141" i="123"/>
  <c r="AK141" i="123"/>
  <c r="R142" i="123"/>
  <c r="S142" i="123"/>
  <c r="T142" i="123"/>
  <c r="U142" i="123"/>
  <c r="Z142" i="123"/>
  <c r="AA142" i="123"/>
  <c r="AB142" i="123"/>
  <c r="AH142" i="123"/>
  <c r="AI142" i="123"/>
  <c r="AJ142" i="123"/>
  <c r="AK142" i="123"/>
  <c r="R143" i="123"/>
  <c r="S143" i="123"/>
  <c r="T143" i="123"/>
  <c r="U143" i="123"/>
  <c r="Z143" i="123"/>
  <c r="AA143" i="123"/>
  <c r="AB143" i="123"/>
  <c r="AH143" i="123"/>
  <c r="AI143" i="123"/>
  <c r="AJ143" i="123"/>
  <c r="AK143" i="123"/>
  <c r="R144" i="123"/>
  <c r="S144" i="123"/>
  <c r="T144" i="123"/>
  <c r="U144" i="123"/>
  <c r="Z144" i="123"/>
  <c r="AA144" i="123"/>
  <c r="AB144" i="123"/>
  <c r="AH144" i="123"/>
  <c r="AI144" i="123"/>
  <c r="AJ144" i="123"/>
  <c r="AK144" i="123"/>
  <c r="R145" i="123"/>
  <c r="S145" i="123"/>
  <c r="T145" i="123"/>
  <c r="U145" i="123"/>
  <c r="Z145" i="123"/>
  <c r="AA145" i="123"/>
  <c r="AB145" i="123"/>
  <c r="AH145" i="123"/>
  <c r="AI145" i="123"/>
  <c r="AJ145" i="123"/>
  <c r="AK145" i="123"/>
  <c r="R146" i="123"/>
  <c r="S146" i="123"/>
  <c r="T146" i="123"/>
  <c r="U146" i="123"/>
  <c r="Z146" i="123"/>
  <c r="AA146" i="123"/>
  <c r="AB146" i="123"/>
  <c r="AH146" i="123"/>
  <c r="AI146" i="123"/>
  <c r="AJ146" i="123"/>
  <c r="AK146" i="123"/>
  <c r="R147" i="123"/>
  <c r="S147" i="123"/>
  <c r="T147" i="123"/>
  <c r="U147" i="123"/>
  <c r="Z147" i="123"/>
  <c r="AA147" i="123"/>
  <c r="AB147" i="123"/>
  <c r="AH147" i="123"/>
  <c r="AI147" i="123"/>
  <c r="AJ147" i="123"/>
  <c r="AK147" i="123"/>
  <c r="R148" i="123"/>
  <c r="S148" i="123"/>
  <c r="T148" i="123"/>
  <c r="U148" i="123"/>
  <c r="Z148" i="123"/>
  <c r="AA148" i="123"/>
  <c r="AB148" i="123"/>
  <c r="AH148" i="123"/>
  <c r="AI148" i="123"/>
  <c r="AJ148" i="123"/>
  <c r="AK148" i="123"/>
  <c r="R149" i="123"/>
  <c r="S149" i="123"/>
  <c r="T149" i="123"/>
  <c r="U149" i="123"/>
  <c r="Z149" i="123"/>
  <c r="AA149" i="123"/>
  <c r="AB149" i="123"/>
  <c r="AH149" i="123"/>
  <c r="AI149" i="123"/>
  <c r="AJ149" i="123"/>
  <c r="AK149" i="123"/>
  <c r="R150" i="123"/>
  <c r="S150" i="123"/>
  <c r="T150" i="123"/>
  <c r="U150" i="123"/>
  <c r="Z150" i="123"/>
  <c r="AA150" i="123"/>
  <c r="AB150" i="123"/>
  <c r="AH150" i="123"/>
  <c r="AI150" i="123"/>
  <c r="AJ150" i="123"/>
  <c r="AK150" i="123"/>
  <c r="R151" i="123"/>
  <c r="S151" i="123"/>
  <c r="T151" i="123"/>
  <c r="U151" i="123"/>
  <c r="Z151" i="123"/>
  <c r="AA151" i="123"/>
  <c r="AB151" i="123"/>
  <c r="AH151" i="123"/>
  <c r="AI151" i="123"/>
  <c r="AJ151" i="123"/>
  <c r="AK151" i="123"/>
  <c r="C152" i="123"/>
  <c r="D152" i="123"/>
  <c r="R152" i="123"/>
  <c r="S152" i="123"/>
  <c r="T152" i="123"/>
  <c r="U152" i="123"/>
  <c r="Z152" i="123"/>
  <c r="AA152" i="123"/>
  <c r="AB152" i="123"/>
  <c r="AH152" i="123"/>
  <c r="AI152" i="123"/>
  <c r="AJ152" i="123"/>
  <c r="AK152" i="123"/>
  <c r="R153" i="123"/>
  <c r="S153" i="123"/>
  <c r="T153" i="123"/>
  <c r="U153" i="123"/>
  <c r="Z153" i="123"/>
  <c r="AA153" i="123"/>
  <c r="AB153" i="123"/>
  <c r="AH153" i="123"/>
  <c r="AI153" i="123"/>
  <c r="AJ153" i="123"/>
  <c r="AK153" i="123"/>
  <c r="R154" i="123"/>
  <c r="S154" i="123"/>
  <c r="T154" i="123"/>
  <c r="U154" i="123"/>
  <c r="Z154" i="123"/>
  <c r="AA154" i="123"/>
  <c r="AB154" i="123"/>
  <c r="AH154" i="123"/>
  <c r="AI154" i="123"/>
  <c r="AJ154" i="123"/>
  <c r="AK154" i="123"/>
  <c r="Z7" i="96"/>
  <c r="AB7" i="96" s="1"/>
  <c r="AC7" i="96" s="1"/>
  <c r="AD7" i="96" s="1"/>
  <c r="AE7" i="96" s="1"/>
  <c r="Z8" i="96"/>
  <c r="AB8" i="96" s="1"/>
  <c r="AC8" i="96" s="1"/>
  <c r="AD8" i="96" s="1"/>
  <c r="AE8" i="96" s="1"/>
  <c r="Z9" i="96"/>
  <c r="AB9" i="96"/>
  <c r="AC9" i="96"/>
  <c r="AD9" i="96" s="1"/>
  <c r="AE9" i="96" s="1"/>
  <c r="Z10" i="96"/>
  <c r="AB10" i="96" s="1"/>
  <c r="AC10" i="96" s="1"/>
  <c r="AD10" i="96" s="1"/>
  <c r="AE10" i="96" s="1"/>
  <c r="Z11" i="96"/>
  <c r="AB11" i="96"/>
  <c r="AC11" i="96" s="1"/>
  <c r="AD11" i="96" s="1"/>
  <c r="AE11" i="96" s="1"/>
  <c r="Z12" i="96"/>
  <c r="AB12" i="96" s="1"/>
  <c r="AC12" i="96" s="1"/>
  <c r="AD12" i="96" s="1"/>
  <c r="AE12" i="96" s="1"/>
  <c r="Z13" i="96"/>
  <c r="AB13" i="96" s="1"/>
  <c r="AC13" i="96" s="1"/>
  <c r="AD13" i="96" s="1"/>
  <c r="AE13" i="96" s="1"/>
  <c r="Z14" i="96"/>
  <c r="AB14" i="96"/>
  <c r="AC14" i="96" s="1"/>
  <c r="AD14" i="96" s="1"/>
  <c r="AE14" i="96" s="1"/>
  <c r="Z15" i="96"/>
  <c r="AB15" i="96"/>
  <c r="AC15" i="96"/>
  <c r="AD15" i="96" s="1"/>
  <c r="AE15" i="96" s="1"/>
  <c r="Z16" i="96"/>
  <c r="AB16" i="96" s="1"/>
  <c r="AC16" i="96" s="1"/>
  <c r="AD16" i="96" s="1"/>
  <c r="AE16" i="96" s="1"/>
  <c r="Z17" i="96"/>
  <c r="AB17" i="96"/>
  <c r="AC17" i="96" s="1"/>
  <c r="AD17" i="96" s="1"/>
  <c r="AE17" i="96" s="1"/>
  <c r="Z18" i="96"/>
  <c r="AB18" i="96"/>
  <c r="AC18" i="96" s="1"/>
  <c r="AD18" i="96" s="1"/>
  <c r="AE18" i="96" s="1"/>
  <c r="Z19" i="96"/>
  <c r="AB19" i="96" s="1"/>
  <c r="AC19" i="96" s="1"/>
  <c r="AD19" i="96" s="1"/>
  <c r="AE19" i="96" s="1"/>
  <c r="Z20" i="96"/>
  <c r="AB20" i="96" s="1"/>
  <c r="AC20" i="96" s="1"/>
  <c r="AD20" i="96" s="1"/>
  <c r="AE20" i="96" s="1"/>
  <c r="Z21" i="96"/>
  <c r="AB21" i="96"/>
  <c r="AC21" i="96"/>
  <c r="AD21" i="96" s="1"/>
  <c r="AE21" i="96" s="1"/>
  <c r="Z22" i="96"/>
  <c r="AB22" i="96"/>
  <c r="AC22" i="96" s="1"/>
  <c r="AD22" i="96" s="1"/>
  <c r="AE22" i="96" s="1"/>
  <c r="S27" i="104"/>
  <c r="V7" i="104"/>
  <c r="W7" i="104" s="1"/>
  <c r="V8" i="104"/>
  <c r="W8" i="104" s="1"/>
  <c r="V9" i="104"/>
  <c r="W9" i="104" s="1"/>
  <c r="V10" i="104"/>
  <c r="W10" i="104" s="1"/>
  <c r="V11" i="104"/>
  <c r="W11" i="104" s="1"/>
  <c r="V12" i="104"/>
  <c r="W12" i="104" s="1"/>
  <c r="V13" i="104"/>
  <c r="W13" i="104" s="1"/>
  <c r="V14" i="104"/>
  <c r="W14" i="104" s="1"/>
  <c r="V15" i="104"/>
  <c r="W15" i="104" s="1"/>
  <c r="V16" i="104"/>
  <c r="W16" i="104" s="1"/>
  <c r="V17" i="104"/>
  <c r="W17" i="104" s="1"/>
  <c r="V18" i="104"/>
  <c r="W18" i="104" s="1"/>
  <c r="V19" i="104"/>
  <c r="W19" i="104" s="1"/>
  <c r="V20" i="104"/>
  <c r="W20" i="104" s="1"/>
  <c r="V21" i="104"/>
  <c r="W21" i="104" s="1"/>
  <c r="V22" i="104"/>
  <c r="W22" i="104" s="1"/>
  <c r="I6" i="57" a="1"/>
  <c r="I6" i="57" s="1"/>
  <c r="E2" i="111" a="1"/>
  <c r="E2" i="111" s="1"/>
  <c r="V141" i="123" l="1"/>
  <c r="V152" i="123"/>
  <c r="V150" i="123"/>
  <c r="W150" i="123" s="1"/>
  <c r="AL145" i="123"/>
  <c r="AM145" i="123" s="1"/>
  <c r="AL151" i="123"/>
  <c r="V144" i="123"/>
  <c r="W144" i="123" s="1"/>
  <c r="AL152" i="123"/>
  <c r="AM152" i="123" s="1"/>
  <c r="V143" i="123"/>
  <c r="S31" i="116"/>
  <c r="S33" i="116" s="1"/>
  <c r="AL142" i="123"/>
  <c r="AM142" i="123" s="1"/>
  <c r="V146" i="123"/>
  <c r="W146" i="123" s="1"/>
  <c r="V149" i="123"/>
  <c r="W149" i="123" s="1"/>
  <c r="V154" i="123"/>
  <c r="W154" i="123" s="1"/>
  <c r="V151" i="123"/>
  <c r="W151" i="123" s="1"/>
  <c r="V145" i="123"/>
  <c r="W145" i="123" s="1"/>
  <c r="AO145" i="123" s="1"/>
  <c r="AL147" i="123"/>
  <c r="AM147" i="123" s="1"/>
  <c r="AL149" i="123"/>
  <c r="AM149" i="123" s="1"/>
  <c r="V148" i="123"/>
  <c r="V147" i="123"/>
  <c r="AN147" i="123" s="1"/>
  <c r="AL140" i="123"/>
  <c r="AM140" i="123" s="1"/>
  <c r="AL154" i="123"/>
  <c r="AL144" i="123"/>
  <c r="AM144" i="123" s="1"/>
  <c r="AL141" i="123"/>
  <c r="AM141" i="123" s="1"/>
  <c r="AL153" i="123"/>
  <c r="AM153" i="123" s="1"/>
  <c r="AL143" i="123"/>
  <c r="AM143" i="123" s="1"/>
  <c r="AL146" i="123"/>
  <c r="AM146" i="123" s="1"/>
  <c r="V139" i="123"/>
  <c r="W139" i="123" s="1"/>
  <c r="AL148" i="123"/>
  <c r="AM148" i="123" s="1"/>
  <c r="AL150" i="123"/>
  <c r="AM150" i="123" s="1"/>
  <c r="V140" i="123"/>
  <c r="W140" i="123" s="1"/>
  <c r="V153" i="123"/>
  <c r="W153" i="123" s="1"/>
  <c r="V142" i="123"/>
  <c r="W142" i="123" s="1"/>
  <c r="AM139" i="123"/>
  <c r="AN152" i="123"/>
  <c r="W141" i="123"/>
  <c r="AM151" i="123"/>
  <c r="W143" i="123"/>
  <c r="W152" i="123"/>
  <c r="AO152" i="123" s="1"/>
  <c r="W26" i="96"/>
  <c r="S25" i="104"/>
  <c r="S26" i="104" s="1"/>
  <c r="G6" i="57"/>
  <c r="D2" i="111"/>
  <c r="G5" i="57"/>
  <c r="C2" i="111"/>
  <c r="EG2" i="111"/>
  <c r="G31" i="116"/>
  <c r="AO149" i="123" l="1"/>
  <c r="AN145" i="123"/>
  <c r="AO146" i="123"/>
  <c r="AO144" i="123"/>
  <c r="AO153" i="123"/>
  <c r="AN148" i="123"/>
  <c r="AO142" i="123"/>
  <c r="AO140" i="123"/>
  <c r="AN144" i="123"/>
  <c r="AN151" i="123"/>
  <c r="AO151" i="123"/>
  <c r="AO139" i="123"/>
  <c r="AN140" i="123"/>
  <c r="W148" i="123"/>
  <c r="AO148" i="123" s="1"/>
  <c r="W147" i="123"/>
  <c r="AO147" i="123" s="1"/>
  <c r="AO141" i="123"/>
  <c r="AN149" i="123"/>
  <c r="AO150" i="123"/>
  <c r="AN153" i="123"/>
  <c r="AN150" i="123"/>
  <c r="AN154" i="123"/>
  <c r="AN146" i="123"/>
  <c r="AM154" i="123"/>
  <c r="AO154" i="123" s="1"/>
  <c r="AN143" i="123"/>
  <c r="AO143" i="123"/>
  <c r="AN139" i="123"/>
  <c r="AN142" i="123"/>
  <c r="AN141" i="123"/>
  <c r="CI2" i="111"/>
  <c r="AI2" i="111"/>
  <c r="AH2" i="111"/>
  <c r="B2" i="111" a="1"/>
  <c r="B2" i="111" s="1"/>
  <c r="E27" i="104"/>
  <c r="AC55" i="40" s="1"/>
  <c r="AJ32" i="121"/>
  <c r="AI32" i="121"/>
  <c r="AH32" i="121"/>
  <c r="AG32" i="121"/>
  <c r="AF32" i="121"/>
  <c r="AE32" i="121"/>
  <c r="AD32" i="121"/>
  <c r="AC32" i="121"/>
  <c r="AB32" i="121"/>
  <c r="AA32" i="121"/>
  <c r="G159" i="123" l="1"/>
  <c r="G160" i="123"/>
  <c r="G158" i="123"/>
  <c r="G157" i="123"/>
  <c r="G4" i="57"/>
  <c r="Y27" i="57"/>
  <c r="X27" i="57"/>
  <c r="W27" i="57"/>
  <c r="V27" i="57"/>
  <c r="U27" i="57"/>
  <c r="Z26" i="57"/>
  <c r="Z25" i="57"/>
  <c r="Z24" i="57"/>
  <c r="Z23" i="57"/>
  <c r="Z22" i="57"/>
  <c r="Z21" i="57"/>
  <c r="Z20" i="57"/>
  <c r="Z19" i="57"/>
  <c r="Z18" i="57"/>
  <c r="Z17" i="57"/>
  <c r="Z16" i="57"/>
  <c r="Z15" i="57"/>
  <c r="S25" i="121"/>
  <c r="S26" i="121"/>
  <c r="S31" i="121"/>
  <c r="S30" i="121"/>
  <c r="S29" i="121"/>
  <c r="S28" i="121"/>
  <c r="S27" i="121"/>
  <c r="S24" i="121"/>
  <c r="S23" i="121"/>
  <c r="I29" i="122"/>
  <c r="Z27" i="57" l="1"/>
  <c r="D3" i="128" a="1"/>
  <c r="K3" i="128" s="1"/>
  <c r="Q3" i="128" a="1"/>
  <c r="R3" i="128" s="1"/>
  <c r="A6" i="128"/>
  <c r="B6" i="128"/>
  <c r="C6" i="128"/>
  <c r="A7" i="128"/>
  <c r="B7" i="128"/>
  <c r="C7" i="128"/>
  <c r="A8" i="128"/>
  <c r="B8" i="128"/>
  <c r="C8" i="128"/>
  <c r="A9" i="128"/>
  <c r="B9" i="128"/>
  <c r="C9" i="128"/>
  <c r="A10" i="128"/>
  <c r="B10" i="128"/>
  <c r="C10" i="128"/>
  <c r="A11" i="128"/>
  <c r="B11" i="128"/>
  <c r="C11" i="128"/>
  <c r="A12" i="128"/>
  <c r="B12" i="128"/>
  <c r="C12" i="128"/>
  <c r="A13" i="128"/>
  <c r="B13" i="128"/>
  <c r="C13" i="128"/>
  <c r="A14" i="128"/>
  <c r="B14" i="128"/>
  <c r="C14" i="128"/>
  <c r="A15" i="128"/>
  <c r="B15" i="128"/>
  <c r="C15" i="128"/>
  <c r="A16" i="128"/>
  <c r="B16" i="128"/>
  <c r="C16" i="128"/>
  <c r="A17" i="128"/>
  <c r="B17" i="128"/>
  <c r="C17" i="128"/>
  <c r="A18" i="128"/>
  <c r="B18" i="128"/>
  <c r="C18" i="128"/>
  <c r="A19" i="128"/>
  <c r="B19" i="128"/>
  <c r="C19" i="128"/>
  <c r="A20" i="128"/>
  <c r="B20" i="128"/>
  <c r="C20" i="128"/>
  <c r="A21" i="128"/>
  <c r="B21" i="128"/>
  <c r="C21" i="128"/>
  <c r="J10" i="127"/>
  <c r="L10" i="127" s="1"/>
  <c r="U10" i="127"/>
  <c r="V10" i="127"/>
  <c r="J11" i="127"/>
  <c r="L11" i="127" s="1"/>
  <c r="U11" i="127"/>
  <c r="V11" i="127"/>
  <c r="J12" i="127"/>
  <c r="L12" i="127" s="1"/>
  <c r="U12" i="127"/>
  <c r="V12" i="127"/>
  <c r="J13" i="127"/>
  <c r="L13" i="127"/>
  <c r="U13" i="127"/>
  <c r="V13" i="127"/>
  <c r="J14" i="127"/>
  <c r="L14" i="127"/>
  <c r="U14" i="127"/>
  <c r="V14" i="127"/>
  <c r="J15" i="127"/>
  <c r="L15" i="127" s="1"/>
  <c r="U15" i="127"/>
  <c r="V15" i="127"/>
  <c r="J16" i="127"/>
  <c r="L16" i="127"/>
  <c r="U16" i="127"/>
  <c r="V16" i="127"/>
  <c r="J17" i="127"/>
  <c r="L17" i="127" s="1"/>
  <c r="U17" i="127"/>
  <c r="V17" i="127"/>
  <c r="J18" i="127"/>
  <c r="L18" i="127"/>
  <c r="U18" i="127"/>
  <c r="V18" i="127"/>
  <c r="J19" i="127"/>
  <c r="L19" i="127"/>
  <c r="U19" i="127"/>
  <c r="V19" i="127"/>
  <c r="J20" i="127"/>
  <c r="L20" i="127" s="1"/>
  <c r="U20" i="127"/>
  <c r="V20" i="127"/>
  <c r="J21" i="127"/>
  <c r="L21" i="127" s="1"/>
  <c r="U21" i="127"/>
  <c r="V21" i="127"/>
  <c r="J22" i="127"/>
  <c r="L22" i="127"/>
  <c r="U22" i="127"/>
  <c r="V22" i="127"/>
  <c r="C23" i="127"/>
  <c r="D23" i="127"/>
  <c r="J23" i="127"/>
  <c r="L23" i="127"/>
  <c r="U23" i="127"/>
  <c r="V23" i="127"/>
  <c r="J24" i="127"/>
  <c r="L24" i="127" s="1"/>
  <c r="U24" i="127"/>
  <c r="V24" i="127"/>
  <c r="J25" i="127"/>
  <c r="L25" i="127" s="1"/>
  <c r="U25" i="127"/>
  <c r="V25" i="127"/>
  <c r="R20" i="128" l="1"/>
  <c r="K17" i="128"/>
  <c r="AB3" i="128"/>
  <c r="AB9" i="128" s="1"/>
  <c r="V3" i="128"/>
  <c r="V21" i="128" s="1"/>
  <c r="U3" i="128"/>
  <c r="U13" i="128" s="1"/>
  <c r="R18" i="128"/>
  <c r="S3" i="128"/>
  <c r="S9" i="128" s="1"/>
  <c r="Q3" i="128"/>
  <c r="Q13" i="128" s="1"/>
  <c r="H3" i="128"/>
  <c r="H14" i="128" s="1"/>
  <c r="K19" i="128"/>
  <c r="K14" i="128"/>
  <c r="K11" i="128"/>
  <c r="K16" i="128"/>
  <c r="J3" i="128"/>
  <c r="J17" i="128" s="1"/>
  <c r="I3" i="128"/>
  <c r="I19" i="128" s="1"/>
  <c r="K12" i="128"/>
  <c r="K7" i="128"/>
  <c r="K9" i="128"/>
  <c r="G3" i="128"/>
  <c r="G14" i="128" s="1"/>
  <c r="F3" i="128"/>
  <c r="F7" i="128" s="1"/>
  <c r="E3" i="128"/>
  <c r="E20" i="128" s="1"/>
  <c r="D3" i="128"/>
  <c r="D17" i="128" s="1"/>
  <c r="R11" i="128"/>
  <c r="R16" i="128"/>
  <c r="R7" i="128"/>
  <c r="R19" i="128"/>
  <c r="R9" i="128"/>
  <c r="R21" i="128"/>
  <c r="R14" i="128"/>
  <c r="R6" i="128"/>
  <c r="R15" i="128"/>
  <c r="R17" i="128"/>
  <c r="R8" i="128"/>
  <c r="R10" i="128"/>
  <c r="R12" i="128"/>
  <c r="R13" i="128"/>
  <c r="K21" i="128"/>
  <c r="W3" i="128"/>
  <c r="X3" i="128"/>
  <c r="AA3" i="128"/>
  <c r="Y3" i="128"/>
  <c r="Z3" i="128"/>
  <c r="T3" i="128"/>
  <c r="K10" i="128"/>
  <c r="K15" i="128"/>
  <c r="K6" i="128"/>
  <c r="K8" i="128"/>
  <c r="K20" i="128"/>
  <c r="K13" i="128"/>
  <c r="K18" i="128"/>
  <c r="O3" i="128"/>
  <c r="M3" i="128"/>
  <c r="N3" i="128"/>
  <c r="L3" i="128"/>
  <c r="AB6" i="128" l="1"/>
  <c r="AB8" i="128"/>
  <c r="D8" i="128"/>
  <c r="H12" i="128"/>
  <c r="AB18" i="128"/>
  <c r="U18" i="128"/>
  <c r="AB19" i="128"/>
  <c r="Q21" i="128"/>
  <c r="S15" i="128"/>
  <c r="Q9" i="128"/>
  <c r="S17" i="128"/>
  <c r="U6" i="128"/>
  <c r="S11" i="128"/>
  <c r="AB17" i="128"/>
  <c r="S18" i="128"/>
  <c r="S6" i="128"/>
  <c r="S13" i="128"/>
  <c r="Q12" i="128"/>
  <c r="Q7" i="128"/>
  <c r="Q16" i="128"/>
  <c r="S7" i="128"/>
  <c r="S14" i="128"/>
  <c r="Q6" i="128"/>
  <c r="S21" i="128"/>
  <c r="Q15" i="128"/>
  <c r="S16" i="128"/>
  <c r="Q8" i="128"/>
  <c r="Q11" i="128"/>
  <c r="S8" i="128"/>
  <c r="V6" i="128"/>
  <c r="AB10" i="128"/>
  <c r="AB21" i="128"/>
  <c r="V13" i="128"/>
  <c r="Q17" i="128"/>
  <c r="Q20" i="128"/>
  <c r="Q18" i="128"/>
  <c r="Q10" i="128"/>
  <c r="U19" i="128"/>
  <c r="U17" i="128"/>
  <c r="U7" i="128"/>
  <c r="U10" i="128"/>
  <c r="U14" i="128"/>
  <c r="U12" i="128"/>
  <c r="U15" i="128"/>
  <c r="V10" i="128"/>
  <c r="V14" i="128"/>
  <c r="V19" i="128"/>
  <c r="V16" i="128"/>
  <c r="V17" i="128"/>
  <c r="AB12" i="128"/>
  <c r="V20" i="128"/>
  <c r="AB14" i="128"/>
  <c r="U9" i="128"/>
  <c r="AB20" i="128"/>
  <c r="V8" i="128"/>
  <c r="U16" i="128"/>
  <c r="V18" i="128"/>
  <c r="Q19" i="128"/>
  <c r="U11" i="128"/>
  <c r="V15" i="128"/>
  <c r="Q14" i="128"/>
  <c r="V9" i="128"/>
  <c r="S19" i="128"/>
  <c r="S12" i="128"/>
  <c r="S20" i="128"/>
  <c r="S10" i="128"/>
  <c r="U20" i="128"/>
  <c r="U8" i="128"/>
  <c r="AB16" i="128"/>
  <c r="AB13" i="128"/>
  <c r="AB11" i="128"/>
  <c r="AB15" i="128"/>
  <c r="V7" i="128"/>
  <c r="V11" i="128"/>
  <c r="V12" i="128"/>
  <c r="AB7" i="128"/>
  <c r="U21" i="128"/>
  <c r="G11" i="128"/>
  <c r="I6" i="128"/>
  <c r="D19" i="128"/>
  <c r="J9" i="128"/>
  <c r="E18" i="128"/>
  <c r="J18" i="128"/>
  <c r="I17" i="128"/>
  <c r="I13" i="128"/>
  <c r="E10" i="128"/>
  <c r="J10" i="128"/>
  <c r="J20" i="128"/>
  <c r="H8" i="128"/>
  <c r="I14" i="128"/>
  <c r="I21" i="128"/>
  <c r="J16" i="128"/>
  <c r="J12" i="128"/>
  <c r="I7" i="128"/>
  <c r="E16" i="128"/>
  <c r="J6" i="128"/>
  <c r="J14" i="128"/>
  <c r="I10" i="128"/>
  <c r="I15" i="128"/>
  <c r="J21" i="128"/>
  <c r="I16" i="128"/>
  <c r="I11" i="128"/>
  <c r="J7" i="128"/>
  <c r="I20" i="128"/>
  <c r="I8" i="128"/>
  <c r="J8" i="128"/>
  <c r="E6" i="128"/>
  <c r="J15" i="128"/>
  <c r="I18" i="128"/>
  <c r="J19" i="128"/>
  <c r="H9" i="128"/>
  <c r="H7" i="128"/>
  <c r="H10" i="128"/>
  <c r="H16" i="128"/>
  <c r="H15" i="128"/>
  <c r="H21" i="128"/>
  <c r="H11" i="128"/>
  <c r="H17" i="128"/>
  <c r="H18" i="128"/>
  <c r="D14" i="128"/>
  <c r="H20" i="128"/>
  <c r="H6" i="128"/>
  <c r="D12" i="128"/>
  <c r="E14" i="128"/>
  <c r="J13" i="128"/>
  <c r="H13" i="128"/>
  <c r="I9" i="128"/>
  <c r="D6" i="128"/>
  <c r="D9" i="128"/>
  <c r="E9" i="128"/>
  <c r="J11" i="128"/>
  <c r="I12" i="128"/>
  <c r="H19" i="128"/>
  <c r="F8" i="128"/>
  <c r="G6" i="128"/>
  <c r="G21" i="128"/>
  <c r="G18" i="128"/>
  <c r="F10" i="128"/>
  <c r="G20" i="128"/>
  <c r="F20" i="128"/>
  <c r="G9" i="128"/>
  <c r="F19" i="128"/>
  <c r="D7" i="128"/>
  <c r="F6" i="128"/>
  <c r="G16" i="128"/>
  <c r="G7" i="128"/>
  <c r="E12" i="128"/>
  <c r="F15" i="128"/>
  <c r="F17" i="128"/>
  <c r="F13" i="128"/>
  <c r="E11" i="128"/>
  <c r="E13" i="128"/>
  <c r="E15" i="128"/>
  <c r="E17" i="128"/>
  <c r="E19" i="128"/>
  <c r="G8" i="128"/>
  <c r="G17" i="128"/>
  <c r="G19" i="128"/>
  <c r="G15" i="128"/>
  <c r="G13" i="128"/>
  <c r="E21" i="128"/>
  <c r="E8" i="128"/>
  <c r="F18" i="128"/>
  <c r="F12" i="128"/>
  <c r="F14" i="128"/>
  <c r="D20" i="128"/>
  <c r="D11" i="128"/>
  <c r="D13" i="128"/>
  <c r="D16" i="128"/>
  <c r="D10" i="128"/>
  <c r="D18" i="128"/>
  <c r="D15" i="128"/>
  <c r="F21" i="128"/>
  <c r="F9" i="128"/>
  <c r="G10" i="128"/>
  <c r="G12" i="128"/>
  <c r="F16" i="128"/>
  <c r="D21" i="128"/>
  <c r="E7" i="128"/>
  <c r="F11" i="128"/>
  <c r="Z7" i="128"/>
  <c r="Z19" i="128"/>
  <c r="Z12" i="128"/>
  <c r="Z15" i="128"/>
  <c r="Z17" i="128"/>
  <c r="Z10" i="128"/>
  <c r="Z9" i="128"/>
  <c r="Z11" i="128"/>
  <c r="Z13" i="128"/>
  <c r="Z6" i="128"/>
  <c r="Z16" i="128"/>
  <c r="Z18" i="128"/>
  <c r="Z14" i="128"/>
  <c r="Z20" i="128"/>
  <c r="Z21" i="128"/>
  <c r="Z8" i="128"/>
  <c r="T13" i="128"/>
  <c r="T16" i="128"/>
  <c r="T6" i="128"/>
  <c r="T18" i="128"/>
  <c r="T9" i="128"/>
  <c r="T11" i="128"/>
  <c r="T19" i="128"/>
  <c r="T15" i="128"/>
  <c r="T17" i="128"/>
  <c r="T21" i="128"/>
  <c r="T20" i="128"/>
  <c r="T7" i="128"/>
  <c r="T14" i="128"/>
  <c r="T12" i="128"/>
  <c r="T10" i="128"/>
  <c r="T8" i="128"/>
  <c r="Y12" i="128"/>
  <c r="Y17" i="128"/>
  <c r="Y8" i="128"/>
  <c r="Y10" i="128"/>
  <c r="Y15" i="128"/>
  <c r="Y9" i="128"/>
  <c r="Y11" i="128"/>
  <c r="Y13" i="128"/>
  <c r="Y19" i="128"/>
  <c r="Y16" i="128"/>
  <c r="Y18" i="128"/>
  <c r="Y7" i="128"/>
  <c r="Y14" i="128"/>
  <c r="Y20" i="128"/>
  <c r="Y6" i="128"/>
  <c r="Y21" i="128"/>
  <c r="L17" i="128"/>
  <c r="L10" i="128"/>
  <c r="L8" i="128"/>
  <c r="L15" i="128"/>
  <c r="L20" i="128"/>
  <c r="L13" i="128"/>
  <c r="L16" i="128"/>
  <c r="L18" i="128"/>
  <c r="L14" i="128"/>
  <c r="L9" i="128"/>
  <c r="L7" i="128"/>
  <c r="L11" i="128"/>
  <c r="L19" i="128"/>
  <c r="L21" i="128"/>
  <c r="L12" i="128"/>
  <c r="L6" i="128"/>
  <c r="AA14" i="128"/>
  <c r="AA7" i="128"/>
  <c r="AA19" i="128"/>
  <c r="AA17" i="128"/>
  <c r="AA12" i="128"/>
  <c r="AA10" i="128"/>
  <c r="AA11" i="128"/>
  <c r="AA6" i="128"/>
  <c r="AA8" i="128"/>
  <c r="AA21" i="128"/>
  <c r="AA9" i="128"/>
  <c r="AA13" i="128"/>
  <c r="AA20" i="128"/>
  <c r="AA15" i="128"/>
  <c r="AA16" i="128"/>
  <c r="AA18" i="128"/>
  <c r="O14" i="128"/>
  <c r="O7" i="128"/>
  <c r="O19" i="128"/>
  <c r="O17" i="128"/>
  <c r="O10" i="128"/>
  <c r="O12" i="128"/>
  <c r="O21" i="128"/>
  <c r="O6" i="128"/>
  <c r="O8" i="128"/>
  <c r="O16" i="128"/>
  <c r="O18" i="128"/>
  <c r="O9" i="128"/>
  <c r="O11" i="128"/>
  <c r="O13" i="128"/>
  <c r="O15" i="128"/>
  <c r="O20" i="128"/>
  <c r="N7" i="128"/>
  <c r="N19" i="128"/>
  <c r="N12" i="128"/>
  <c r="N17" i="128"/>
  <c r="N10" i="128"/>
  <c r="N15" i="128"/>
  <c r="N6" i="128"/>
  <c r="N8" i="128"/>
  <c r="N16" i="128"/>
  <c r="N18" i="128"/>
  <c r="N20" i="128"/>
  <c r="N14" i="128"/>
  <c r="N21" i="128"/>
  <c r="N13" i="128"/>
  <c r="N11" i="128"/>
  <c r="N9" i="128"/>
  <c r="X17" i="128"/>
  <c r="X8" i="128"/>
  <c r="X20" i="128"/>
  <c r="X10" i="128"/>
  <c r="X15" i="128"/>
  <c r="X13" i="128"/>
  <c r="X9" i="128"/>
  <c r="X11" i="128"/>
  <c r="X7" i="128"/>
  <c r="X14" i="128"/>
  <c r="X21" i="128"/>
  <c r="X19" i="128"/>
  <c r="X12" i="128"/>
  <c r="X6" i="128"/>
  <c r="X18" i="128"/>
  <c r="X16" i="128"/>
  <c r="M12" i="128"/>
  <c r="M15" i="128"/>
  <c r="M17" i="128"/>
  <c r="M8" i="128"/>
  <c r="M20" i="128"/>
  <c r="M10" i="128"/>
  <c r="M16" i="128"/>
  <c r="M18" i="128"/>
  <c r="M14" i="128"/>
  <c r="M7" i="128"/>
  <c r="M19" i="128"/>
  <c r="M21" i="128"/>
  <c r="M6" i="128"/>
  <c r="M13" i="128"/>
  <c r="M9" i="128"/>
  <c r="M11" i="128"/>
  <c r="W10" i="128"/>
  <c r="W13" i="128"/>
  <c r="W15" i="128"/>
  <c r="W6" i="128"/>
  <c r="W18" i="128"/>
  <c r="W8" i="128"/>
  <c r="W20" i="128"/>
  <c r="W7" i="128"/>
  <c r="W9" i="128"/>
  <c r="W12" i="128"/>
  <c r="W11" i="128"/>
  <c r="W19" i="128"/>
  <c r="W21" i="128"/>
  <c r="W17" i="128"/>
  <c r="W16" i="128"/>
  <c r="W14" i="128"/>
  <c r="C21" i="125"/>
  <c r="B21" i="125"/>
  <c r="A21" i="125"/>
  <c r="C20" i="125"/>
  <c r="B20" i="125"/>
  <c r="A20" i="125"/>
  <c r="C19" i="125"/>
  <c r="B19" i="125"/>
  <c r="A19" i="125"/>
  <c r="C18" i="125"/>
  <c r="B18" i="125"/>
  <c r="A18" i="125"/>
  <c r="C17" i="125"/>
  <c r="B17" i="125"/>
  <c r="A17" i="125"/>
  <c r="C16" i="125"/>
  <c r="B16" i="125"/>
  <c r="A16" i="125"/>
  <c r="C15" i="125"/>
  <c r="B15" i="125"/>
  <c r="A15" i="125"/>
  <c r="C14" i="125"/>
  <c r="B14" i="125"/>
  <c r="A14" i="125"/>
  <c r="C13" i="125"/>
  <c r="B13" i="125"/>
  <c r="A13" i="125"/>
  <c r="C12" i="125"/>
  <c r="B12" i="125"/>
  <c r="A12" i="125"/>
  <c r="C11" i="125"/>
  <c r="B11" i="125"/>
  <c r="A11" i="125"/>
  <c r="C10" i="125"/>
  <c r="B10" i="125"/>
  <c r="A10" i="125"/>
  <c r="C9" i="125"/>
  <c r="B9" i="125"/>
  <c r="A9" i="125"/>
  <c r="C8" i="125"/>
  <c r="B8" i="125"/>
  <c r="A8" i="125"/>
  <c r="C7" i="125"/>
  <c r="B7" i="125"/>
  <c r="A7" i="125"/>
  <c r="C6" i="125"/>
  <c r="B6" i="125"/>
  <c r="A6" i="125"/>
  <c r="Q3" i="125" a="1"/>
  <c r="AB3" i="125" s="1"/>
  <c r="D3" i="125" a="1"/>
  <c r="D3" i="125" s="1"/>
  <c r="J32" i="124"/>
  <c r="J31" i="124"/>
  <c r="J30" i="124"/>
  <c r="J29" i="124"/>
  <c r="J28" i="124"/>
  <c r="J27" i="124"/>
  <c r="J26" i="124"/>
  <c r="J25" i="124"/>
  <c r="J24" i="124"/>
  <c r="J23" i="124"/>
  <c r="J22" i="124"/>
  <c r="J21" i="124"/>
  <c r="J19" i="124"/>
  <c r="J18" i="124"/>
  <c r="J17" i="124"/>
  <c r="J16" i="124"/>
  <c r="J15" i="124"/>
  <c r="J14" i="124"/>
  <c r="J13" i="124"/>
  <c r="J12" i="124"/>
  <c r="J11" i="124"/>
  <c r="J10" i="124"/>
  <c r="J9" i="124"/>
  <c r="J8" i="124"/>
  <c r="AK113" i="123"/>
  <c r="AJ113" i="123"/>
  <c r="AI113" i="123"/>
  <c r="AH113" i="123"/>
  <c r="AB113" i="123"/>
  <c r="AA113" i="123"/>
  <c r="Z113" i="123"/>
  <c r="U113" i="123"/>
  <c r="T113" i="123"/>
  <c r="S113" i="123"/>
  <c r="R113" i="123"/>
  <c r="AK27" i="123"/>
  <c r="AJ27" i="123"/>
  <c r="AI27" i="123"/>
  <c r="AH27" i="123"/>
  <c r="AB27" i="123"/>
  <c r="AA27" i="123"/>
  <c r="Z27" i="123"/>
  <c r="U27" i="123"/>
  <c r="T27" i="123"/>
  <c r="S27" i="123"/>
  <c r="R27" i="123"/>
  <c r="AK26" i="123"/>
  <c r="AJ26" i="123"/>
  <c r="AI26" i="123"/>
  <c r="AH26" i="123"/>
  <c r="AB26" i="123"/>
  <c r="AA26" i="123"/>
  <c r="Z26" i="123"/>
  <c r="U26" i="123"/>
  <c r="T26" i="123"/>
  <c r="S26" i="123"/>
  <c r="R26" i="123"/>
  <c r="D26" i="123"/>
  <c r="C26" i="123"/>
  <c r="AK25" i="123"/>
  <c r="AJ25" i="123"/>
  <c r="AI25" i="123"/>
  <c r="AH25" i="123"/>
  <c r="AB25" i="123"/>
  <c r="AA25" i="123"/>
  <c r="Z25" i="123"/>
  <c r="U25" i="123"/>
  <c r="T25" i="123"/>
  <c r="S25" i="123"/>
  <c r="R25" i="123"/>
  <c r="AK24" i="123"/>
  <c r="AJ24" i="123"/>
  <c r="AI24" i="123"/>
  <c r="AH24" i="123"/>
  <c r="AB24" i="123"/>
  <c r="AA24" i="123"/>
  <c r="Z24" i="123"/>
  <c r="U24" i="123"/>
  <c r="T24" i="123"/>
  <c r="S24" i="123"/>
  <c r="R24" i="123"/>
  <c r="AK23" i="123"/>
  <c r="AJ23" i="123"/>
  <c r="AI23" i="123"/>
  <c r="AH23" i="123"/>
  <c r="AB23" i="123"/>
  <c r="AA23" i="123"/>
  <c r="Z23" i="123"/>
  <c r="U23" i="123"/>
  <c r="T23" i="123"/>
  <c r="S23" i="123"/>
  <c r="R23" i="123"/>
  <c r="AK22" i="123"/>
  <c r="AJ22" i="123"/>
  <c r="AI22" i="123"/>
  <c r="AH22" i="123"/>
  <c r="AB22" i="123"/>
  <c r="AA22" i="123"/>
  <c r="Z22" i="123"/>
  <c r="U22" i="123"/>
  <c r="T22" i="123"/>
  <c r="S22" i="123"/>
  <c r="R22" i="123"/>
  <c r="AK21" i="123"/>
  <c r="AJ21" i="123"/>
  <c r="AI21" i="123"/>
  <c r="AH21" i="123"/>
  <c r="AB21" i="123"/>
  <c r="AA21" i="123"/>
  <c r="Z21" i="123"/>
  <c r="U21" i="123"/>
  <c r="T21" i="123"/>
  <c r="S21" i="123"/>
  <c r="R21" i="123"/>
  <c r="AK20" i="123"/>
  <c r="AJ20" i="123"/>
  <c r="AI20" i="123"/>
  <c r="AH20" i="123"/>
  <c r="AB20" i="123"/>
  <c r="AA20" i="123"/>
  <c r="Z20" i="123"/>
  <c r="U20" i="123"/>
  <c r="T20" i="123"/>
  <c r="S20" i="123"/>
  <c r="R20" i="123"/>
  <c r="AK19" i="123"/>
  <c r="AJ19" i="123"/>
  <c r="AI19" i="123"/>
  <c r="AH19" i="123"/>
  <c r="AB19" i="123"/>
  <c r="AA19" i="123"/>
  <c r="Z19" i="123"/>
  <c r="U19" i="123"/>
  <c r="T19" i="123"/>
  <c r="S19" i="123"/>
  <c r="R19" i="123"/>
  <c r="AK18" i="123"/>
  <c r="AJ18" i="123"/>
  <c r="AI18" i="123"/>
  <c r="AH18" i="123"/>
  <c r="AB18" i="123"/>
  <c r="AA18" i="123"/>
  <c r="Z18" i="123"/>
  <c r="U18" i="123"/>
  <c r="T18" i="123"/>
  <c r="S18" i="123"/>
  <c r="R18" i="123"/>
  <c r="AK17" i="123"/>
  <c r="AJ17" i="123"/>
  <c r="AI17" i="123"/>
  <c r="AH17" i="123"/>
  <c r="AB17" i="123"/>
  <c r="AA17" i="123"/>
  <c r="Z17" i="123"/>
  <c r="U17" i="123"/>
  <c r="T17" i="123"/>
  <c r="S17" i="123"/>
  <c r="R17" i="123"/>
  <c r="AK16" i="123"/>
  <c r="AJ16" i="123"/>
  <c r="AI16" i="123"/>
  <c r="AH16" i="123"/>
  <c r="AB16" i="123"/>
  <c r="AA16" i="123"/>
  <c r="Z16" i="123"/>
  <c r="U16" i="123"/>
  <c r="T16" i="123"/>
  <c r="S16" i="123"/>
  <c r="R16" i="123"/>
  <c r="AK15" i="123"/>
  <c r="AJ15" i="123"/>
  <c r="AI15" i="123"/>
  <c r="AH15" i="123"/>
  <c r="AB15" i="123"/>
  <c r="AA15" i="123"/>
  <c r="Z15" i="123"/>
  <c r="U15" i="123"/>
  <c r="T15" i="123"/>
  <c r="S15" i="123"/>
  <c r="R15" i="123"/>
  <c r="AI14" i="123"/>
  <c r="AH14" i="123"/>
  <c r="AB14" i="123"/>
  <c r="AA14" i="123"/>
  <c r="Z14" i="123"/>
  <c r="S14" i="123"/>
  <c r="R14" i="123"/>
  <c r="AI13" i="123"/>
  <c r="AH13" i="123"/>
  <c r="AB13" i="123"/>
  <c r="AA13" i="123"/>
  <c r="Z13" i="123"/>
  <c r="S13" i="123"/>
  <c r="R13" i="123"/>
  <c r="V17" i="123" l="1"/>
  <c r="AL26" i="123"/>
  <c r="AL24" i="123"/>
  <c r="AM24" i="123" s="1"/>
  <c r="D11" i="125"/>
  <c r="AB11" i="125"/>
  <c r="AC15" i="128"/>
  <c r="X19" i="127" s="1"/>
  <c r="AB19" i="127" s="1"/>
  <c r="AC9" i="128"/>
  <c r="X13" i="127" s="1"/>
  <c r="AB13" i="127" s="1"/>
  <c r="AC12" i="128"/>
  <c r="X16" i="127" s="1"/>
  <c r="AB16" i="127" s="1"/>
  <c r="AC7" i="128"/>
  <c r="X11" i="127" s="1"/>
  <c r="AB11" i="127" s="1"/>
  <c r="AC6" i="128"/>
  <c r="X10" i="127" s="1"/>
  <c r="AB10" i="127" s="1"/>
  <c r="AC16" i="128"/>
  <c r="X20" i="127" s="1"/>
  <c r="AB20" i="127" s="1"/>
  <c r="AC20" i="128"/>
  <c r="X24" i="127" s="1"/>
  <c r="AB24" i="127" s="1"/>
  <c r="AC10" i="128"/>
  <c r="X14" i="127" s="1"/>
  <c r="AB14" i="127" s="1"/>
  <c r="AC21" i="128"/>
  <c r="X25" i="127" s="1"/>
  <c r="AB25" i="127" s="1"/>
  <c r="AC17" i="128"/>
  <c r="X21" i="127" s="1"/>
  <c r="AB21" i="127" s="1"/>
  <c r="AC8" i="128"/>
  <c r="X12" i="127" s="1"/>
  <c r="AB12" i="127" s="1"/>
  <c r="AC11" i="128"/>
  <c r="X15" i="127" s="1"/>
  <c r="AB15" i="127" s="1"/>
  <c r="AC19" i="128"/>
  <c r="X23" i="127" s="1"/>
  <c r="AB23" i="127" s="1"/>
  <c r="AC14" i="128"/>
  <c r="X18" i="127" s="1"/>
  <c r="AB18" i="127" s="1"/>
  <c r="AC13" i="128"/>
  <c r="X17" i="127" s="1"/>
  <c r="AB17" i="127" s="1"/>
  <c r="P20" i="128"/>
  <c r="W24" i="127" s="1"/>
  <c r="P13" i="128"/>
  <c r="W17" i="127" s="1"/>
  <c r="Y17" i="127" s="1"/>
  <c r="P10" i="128"/>
  <c r="W14" i="127" s="1"/>
  <c r="AA14" i="127" s="1"/>
  <c r="P18" i="128"/>
  <c r="W22" i="127" s="1"/>
  <c r="AA22" i="127" s="1"/>
  <c r="P8" i="128"/>
  <c r="W12" i="127" s="1"/>
  <c r="AA12" i="127" s="1"/>
  <c r="P9" i="128"/>
  <c r="W13" i="127" s="1"/>
  <c r="P15" i="128"/>
  <c r="W19" i="127" s="1"/>
  <c r="AA19" i="127" s="1"/>
  <c r="P19" i="128"/>
  <c r="W23" i="127" s="1"/>
  <c r="AA23" i="127" s="1"/>
  <c r="P14" i="128"/>
  <c r="W18" i="127" s="1"/>
  <c r="AA18" i="127" s="1"/>
  <c r="P16" i="128"/>
  <c r="W20" i="127" s="1"/>
  <c r="P21" i="128"/>
  <c r="W25" i="127" s="1"/>
  <c r="P11" i="128"/>
  <c r="W15" i="127" s="1"/>
  <c r="AA15" i="127" s="1"/>
  <c r="P6" i="128"/>
  <c r="W10" i="127" s="1"/>
  <c r="AA10" i="127" s="1"/>
  <c r="P12" i="128"/>
  <c r="W16" i="127" s="1"/>
  <c r="AA16" i="127" s="1"/>
  <c r="P17" i="128"/>
  <c r="W21" i="127" s="1"/>
  <c r="AA21" i="127" s="1"/>
  <c r="P7" i="128"/>
  <c r="W11" i="127" s="1"/>
  <c r="AA11" i="127" s="1"/>
  <c r="AC18" i="128"/>
  <c r="X22" i="127" s="1"/>
  <c r="AB22" i="127" s="1"/>
  <c r="AL16" i="123"/>
  <c r="AM16" i="123" s="1"/>
  <c r="V21" i="123"/>
  <c r="W21" i="123" s="1"/>
  <c r="AL17" i="123"/>
  <c r="AM17" i="123" s="1"/>
  <c r="V22" i="123"/>
  <c r="W22" i="123" s="1"/>
  <c r="AL15" i="123"/>
  <c r="AM15" i="123" s="1"/>
  <c r="AL18" i="123"/>
  <c r="AM18" i="123" s="1"/>
  <c r="V23" i="123"/>
  <c r="W23" i="123" s="1"/>
  <c r="AL19" i="123"/>
  <c r="AM19" i="123" s="1"/>
  <c r="V26" i="123"/>
  <c r="W26" i="123" s="1"/>
  <c r="AL21" i="123"/>
  <c r="AM21" i="123" s="1"/>
  <c r="V16" i="123"/>
  <c r="W16" i="123" s="1"/>
  <c r="V15" i="123"/>
  <c r="AL22" i="123"/>
  <c r="AM22" i="123" s="1"/>
  <c r="AL20" i="123"/>
  <c r="AM20" i="123" s="1"/>
  <c r="V25" i="123"/>
  <c r="W25" i="123" s="1"/>
  <c r="V27" i="123"/>
  <c r="Q3" i="125"/>
  <c r="Q17" i="125" s="1"/>
  <c r="U3" i="125"/>
  <c r="U10" i="125" s="1"/>
  <c r="X3" i="125"/>
  <c r="X9" i="125" s="1"/>
  <c r="AB18" i="125"/>
  <c r="AB8" i="125"/>
  <c r="V113" i="123"/>
  <c r="W113" i="123" s="1"/>
  <c r="R3" i="125"/>
  <c r="R14" i="125" s="1"/>
  <c r="AB6" i="125"/>
  <c r="S3" i="125"/>
  <c r="S10" i="125" s="1"/>
  <c r="T3" i="125"/>
  <c r="T10" i="125" s="1"/>
  <c r="V19" i="123"/>
  <c r="W19" i="123" s="1"/>
  <c r="AL113" i="123"/>
  <c r="AM113" i="123" s="1"/>
  <c r="AA3" i="125"/>
  <c r="AA10" i="125" s="1"/>
  <c r="AB9" i="125"/>
  <c r="V3" i="125"/>
  <c r="V10" i="125" s="1"/>
  <c r="W3" i="125"/>
  <c r="W9" i="125" s="1"/>
  <c r="AL25" i="123"/>
  <c r="AM25" i="123" s="1"/>
  <c r="AL27" i="123"/>
  <c r="AM27" i="123" s="1"/>
  <c r="K3" i="125"/>
  <c r="K12" i="125" s="1"/>
  <c r="J3" i="125"/>
  <c r="J17" i="125" s="1"/>
  <c r="L3" i="125"/>
  <c r="L18" i="125" s="1"/>
  <c r="E3" i="125"/>
  <c r="E14" i="125" s="1"/>
  <c r="G3" i="125"/>
  <c r="G10" i="125" s="1"/>
  <c r="H3" i="125"/>
  <c r="H14" i="125" s="1"/>
  <c r="F3" i="125"/>
  <c r="F18" i="125" s="1"/>
  <c r="V18" i="123"/>
  <c r="W18" i="123" s="1"/>
  <c r="V20" i="123"/>
  <c r="I3" i="125"/>
  <c r="I21" i="125" s="1"/>
  <c r="AL23" i="123"/>
  <c r="AM23" i="123" s="1"/>
  <c r="AM26" i="123"/>
  <c r="D20" i="125"/>
  <c r="W17" i="123"/>
  <c r="D9" i="125"/>
  <c r="D18" i="125"/>
  <c r="AB16" i="125"/>
  <c r="AB13" i="125"/>
  <c r="AB15" i="125"/>
  <c r="AB10" i="125"/>
  <c r="AB17" i="125"/>
  <c r="AB12" i="125"/>
  <c r="AB14" i="125"/>
  <c r="AB21" i="125"/>
  <c r="AB19" i="125"/>
  <c r="AB7" i="125"/>
  <c r="AB20" i="125"/>
  <c r="V24" i="123"/>
  <c r="D6" i="125"/>
  <c r="D8" i="125"/>
  <c r="D16" i="125"/>
  <c r="D13" i="125"/>
  <c r="D15" i="125"/>
  <c r="D10" i="125"/>
  <c r="D17" i="125"/>
  <c r="D12" i="125"/>
  <c r="D14" i="125"/>
  <c r="D21" i="125"/>
  <c r="D19" i="125"/>
  <c r="D7" i="125"/>
  <c r="M3" i="125"/>
  <c r="Y3" i="125"/>
  <c r="N3" i="125"/>
  <c r="Z3" i="125"/>
  <c r="O3" i="125"/>
  <c r="AC16" i="127" l="1"/>
  <c r="AD16" i="127" s="1"/>
  <c r="AN15" i="123"/>
  <c r="AN17" i="123"/>
  <c r="H17" i="125"/>
  <c r="AO16" i="123"/>
  <c r="H10" i="125"/>
  <c r="G18" i="125"/>
  <c r="AC11" i="127"/>
  <c r="AD11" i="127" s="1"/>
  <c r="AC23" i="127"/>
  <c r="AD23" i="127" s="1"/>
  <c r="AC19" i="127"/>
  <c r="AD19" i="127" s="1"/>
  <c r="Y13" i="127"/>
  <c r="Z13" i="127" s="1"/>
  <c r="AC18" i="127"/>
  <c r="AD18" i="127" s="1"/>
  <c r="AC22" i="127"/>
  <c r="AD22" i="127" s="1"/>
  <c r="AC10" i="127"/>
  <c r="AD10" i="127" s="1"/>
  <c r="AC15" i="127"/>
  <c r="AD15" i="127" s="1"/>
  <c r="Y25" i="127"/>
  <c r="Z25" i="127" s="1"/>
  <c r="AC21" i="127"/>
  <c r="AD21" i="127" s="1"/>
  <c r="AC12" i="127"/>
  <c r="AD12" i="127" s="1"/>
  <c r="AC14" i="127"/>
  <c r="AD14" i="127" s="1"/>
  <c r="Y24" i="127"/>
  <c r="Z24" i="127" s="1"/>
  <c r="Y20" i="127"/>
  <c r="Z20" i="127" s="1"/>
  <c r="Y18" i="127"/>
  <c r="Y23" i="127"/>
  <c r="AE23" i="127" s="1"/>
  <c r="AA13" i="127"/>
  <c r="AC13" i="127" s="1"/>
  <c r="AD13" i="127" s="1"/>
  <c r="Y21" i="127"/>
  <c r="AA17" i="127"/>
  <c r="AC17" i="127" s="1"/>
  <c r="AD17" i="127" s="1"/>
  <c r="Y19" i="127"/>
  <c r="Z19" i="127" s="1"/>
  <c r="Y12" i="127"/>
  <c r="Z12" i="127" s="1"/>
  <c r="Y14" i="127"/>
  <c r="Y22" i="127"/>
  <c r="Z22" i="127" s="1"/>
  <c r="AA24" i="127"/>
  <c r="AC24" i="127" s="1"/>
  <c r="AD24" i="127" s="1"/>
  <c r="Y16" i="127"/>
  <c r="Z16" i="127" s="1"/>
  <c r="AF16" i="127" s="1"/>
  <c r="Y10" i="127"/>
  <c r="Y15" i="127"/>
  <c r="AA25" i="127"/>
  <c r="AC25" i="127" s="1"/>
  <c r="AD25" i="127" s="1"/>
  <c r="Y11" i="127"/>
  <c r="AE11" i="127" s="1"/>
  <c r="AA20" i="127"/>
  <c r="AC20" i="127" s="1"/>
  <c r="AD20" i="127" s="1"/>
  <c r="Z17" i="127"/>
  <c r="AO17" i="123"/>
  <c r="W7" i="125"/>
  <c r="V7" i="125"/>
  <c r="V8" i="125"/>
  <c r="X10" i="125"/>
  <c r="AO18" i="123"/>
  <c r="X7" i="125"/>
  <c r="Q19" i="125"/>
  <c r="V13" i="125"/>
  <c r="V20" i="125"/>
  <c r="Q21" i="125"/>
  <c r="X21" i="125"/>
  <c r="W10" i="125"/>
  <c r="V6" i="125"/>
  <c r="T15" i="125"/>
  <c r="V14" i="125"/>
  <c r="T18" i="125"/>
  <c r="W15" i="125"/>
  <c r="S18" i="125"/>
  <c r="S6" i="125"/>
  <c r="T11" i="125"/>
  <c r="W8" i="125"/>
  <c r="S16" i="125"/>
  <c r="W13" i="125"/>
  <c r="S12" i="125"/>
  <c r="AO19" i="123"/>
  <c r="AO25" i="123"/>
  <c r="T21" i="125"/>
  <c r="W15" i="123"/>
  <c r="AO15" i="123" s="1"/>
  <c r="AO21" i="123"/>
  <c r="W11" i="125"/>
  <c r="V21" i="125"/>
  <c r="X14" i="125"/>
  <c r="AN25" i="123"/>
  <c r="T16" i="125"/>
  <c r="AN16" i="123"/>
  <c r="W18" i="125"/>
  <c r="V15" i="125"/>
  <c r="W16" i="125"/>
  <c r="V19" i="125"/>
  <c r="AO26" i="123"/>
  <c r="S13" i="125"/>
  <c r="T9" i="125"/>
  <c r="W6" i="125"/>
  <c r="AN21" i="123"/>
  <c r="V16" i="125"/>
  <c r="V12" i="125"/>
  <c r="W12" i="125"/>
  <c r="W14" i="125"/>
  <c r="AN26" i="123"/>
  <c r="AN27" i="123"/>
  <c r="AN19" i="123"/>
  <c r="U19" i="125"/>
  <c r="T14" i="125"/>
  <c r="T13" i="125"/>
  <c r="T19" i="125"/>
  <c r="AA14" i="125"/>
  <c r="Q9" i="125"/>
  <c r="S8" i="125"/>
  <c r="Q14" i="125"/>
  <c r="AA7" i="125"/>
  <c r="X15" i="125"/>
  <c r="V18" i="125"/>
  <c r="S20" i="125"/>
  <c r="V11" i="125"/>
  <c r="U20" i="125"/>
  <c r="Q8" i="125"/>
  <c r="Q12" i="125"/>
  <c r="U13" i="125"/>
  <c r="Q13" i="125"/>
  <c r="T17" i="125"/>
  <c r="AA17" i="125"/>
  <c r="AN22" i="123"/>
  <c r="T20" i="125"/>
  <c r="Q20" i="125"/>
  <c r="U18" i="125"/>
  <c r="AN20" i="123"/>
  <c r="AO22" i="123"/>
  <c r="W19" i="125"/>
  <c r="Q11" i="125"/>
  <c r="U11" i="125"/>
  <c r="S15" i="125"/>
  <c r="AA18" i="125"/>
  <c r="Q6" i="125"/>
  <c r="U6" i="125"/>
  <c r="U17" i="125"/>
  <c r="U16" i="125"/>
  <c r="AO113" i="123"/>
  <c r="AA19" i="125"/>
  <c r="T12" i="125"/>
  <c r="T6" i="125"/>
  <c r="U8" i="125"/>
  <c r="W27" i="123"/>
  <c r="AO27" i="123" s="1"/>
  <c r="U15" i="125"/>
  <c r="W20" i="125"/>
  <c r="S11" i="125"/>
  <c r="AA9" i="125"/>
  <c r="U7" i="125"/>
  <c r="R9" i="125"/>
  <c r="R16" i="125"/>
  <c r="X18" i="125"/>
  <c r="X19" i="125"/>
  <c r="X12" i="125"/>
  <c r="X16" i="125"/>
  <c r="X11" i="125"/>
  <c r="X17" i="125"/>
  <c r="X6" i="125"/>
  <c r="S9" i="125"/>
  <c r="AA13" i="125"/>
  <c r="R7" i="125"/>
  <c r="U9" i="125"/>
  <c r="S21" i="125"/>
  <c r="AN113" i="123"/>
  <c r="Q18" i="125"/>
  <c r="Q15" i="125"/>
  <c r="Q10" i="125"/>
  <c r="R19" i="125"/>
  <c r="Q16" i="125"/>
  <c r="U21" i="125"/>
  <c r="S14" i="125"/>
  <c r="T8" i="125"/>
  <c r="T7" i="125"/>
  <c r="R20" i="125"/>
  <c r="R10" i="125"/>
  <c r="R21" i="125"/>
  <c r="AA15" i="125"/>
  <c r="AA16" i="125"/>
  <c r="AA8" i="125"/>
  <c r="AA6" i="125"/>
  <c r="AA11" i="125"/>
  <c r="AA12" i="125"/>
  <c r="X13" i="125"/>
  <c r="R12" i="125"/>
  <c r="U14" i="125"/>
  <c r="S7" i="125"/>
  <c r="X20" i="125"/>
  <c r="R13" i="125"/>
  <c r="R17" i="125"/>
  <c r="Q7" i="125"/>
  <c r="R8" i="125"/>
  <c r="U12" i="125"/>
  <c r="W21" i="125"/>
  <c r="W17" i="125"/>
  <c r="S19" i="125"/>
  <c r="AA21" i="125"/>
  <c r="AA20" i="125"/>
  <c r="R15" i="125"/>
  <c r="R6" i="125"/>
  <c r="X8" i="125"/>
  <c r="R18" i="125"/>
  <c r="S17" i="125"/>
  <c r="R11" i="125"/>
  <c r="V9" i="125"/>
  <c r="V17" i="125"/>
  <c r="J21" i="125"/>
  <c r="G20" i="125"/>
  <c r="G9" i="125"/>
  <c r="G7" i="125"/>
  <c r="G11" i="125"/>
  <c r="G13" i="125"/>
  <c r="G19" i="125"/>
  <c r="G21" i="125"/>
  <c r="G12" i="125"/>
  <c r="J19" i="125"/>
  <c r="J16" i="125"/>
  <c r="G14" i="125"/>
  <c r="E16" i="125"/>
  <c r="E7" i="125"/>
  <c r="H7" i="125"/>
  <c r="G16" i="125"/>
  <c r="J10" i="125"/>
  <c r="L17" i="125"/>
  <c r="I14" i="125"/>
  <c r="F20" i="125"/>
  <c r="L6" i="125"/>
  <c r="L12" i="125"/>
  <c r="H20" i="125"/>
  <c r="J7" i="125"/>
  <c r="AO23" i="123"/>
  <c r="J9" i="125"/>
  <c r="I12" i="125"/>
  <c r="J11" i="125"/>
  <c r="L7" i="125"/>
  <c r="I15" i="125"/>
  <c r="K9" i="125"/>
  <c r="L14" i="125"/>
  <c r="K11" i="125"/>
  <c r="K16" i="125"/>
  <c r="K14" i="125"/>
  <c r="K17" i="125"/>
  <c r="W20" i="123"/>
  <c r="AO20" i="123" s="1"/>
  <c r="E6" i="125"/>
  <c r="K8" i="125"/>
  <c r="I18" i="125"/>
  <c r="F15" i="125"/>
  <c r="L19" i="125"/>
  <c r="J13" i="125"/>
  <c r="K20" i="125"/>
  <c r="I20" i="125"/>
  <c r="K7" i="125"/>
  <c r="E10" i="125"/>
  <c r="J15" i="125"/>
  <c r="L20" i="125"/>
  <c r="J8" i="125"/>
  <c r="K15" i="125"/>
  <c r="I11" i="125"/>
  <c r="L16" i="125"/>
  <c r="K21" i="125"/>
  <c r="J12" i="125"/>
  <c r="L15" i="125"/>
  <c r="L10" i="125"/>
  <c r="J20" i="125"/>
  <c r="J14" i="125"/>
  <c r="I17" i="125"/>
  <c r="E12" i="125"/>
  <c r="E17" i="125"/>
  <c r="I13" i="125"/>
  <c r="L13" i="125"/>
  <c r="I7" i="125"/>
  <c r="I6" i="125"/>
  <c r="E9" i="125"/>
  <c r="K13" i="125"/>
  <c r="I16" i="125"/>
  <c r="I19" i="125"/>
  <c r="J6" i="125"/>
  <c r="E13" i="125"/>
  <c r="E21" i="125"/>
  <c r="K19" i="125"/>
  <c r="K6" i="125"/>
  <c r="I9" i="125"/>
  <c r="E18" i="125"/>
  <c r="AN23" i="123"/>
  <c r="L9" i="125"/>
  <c r="L21" i="125"/>
  <c r="L8" i="125"/>
  <c r="J18" i="125"/>
  <c r="K18" i="125"/>
  <c r="G17" i="125"/>
  <c r="L11" i="125"/>
  <c r="K10" i="125"/>
  <c r="F6" i="125"/>
  <c r="F8" i="125"/>
  <c r="H16" i="125"/>
  <c r="F7" i="125"/>
  <c r="E8" i="125"/>
  <c r="E15" i="125"/>
  <c r="E20" i="125"/>
  <c r="F19" i="125"/>
  <c r="H21" i="125"/>
  <c r="E11" i="125"/>
  <c r="F12" i="125"/>
  <c r="I8" i="125"/>
  <c r="I10" i="125"/>
  <c r="H15" i="125"/>
  <c r="H8" i="125"/>
  <c r="H12" i="125"/>
  <c r="F13" i="125"/>
  <c r="F9" i="125"/>
  <c r="H11" i="125"/>
  <c r="F14" i="125"/>
  <c r="AN18" i="123"/>
  <c r="H9" i="125"/>
  <c r="F11" i="125"/>
  <c r="F17" i="125"/>
  <c r="H19" i="125"/>
  <c r="F21" i="125"/>
  <c r="H6" i="125"/>
  <c r="H13" i="125"/>
  <c r="E19" i="125"/>
  <c r="F10" i="125"/>
  <c r="F16" i="125"/>
  <c r="H18" i="125"/>
  <c r="G8" i="125"/>
  <c r="G15" i="125"/>
  <c r="G6" i="125"/>
  <c r="O21" i="125"/>
  <c r="O9" i="125"/>
  <c r="O18" i="125"/>
  <c r="O20" i="125"/>
  <c r="O15" i="125"/>
  <c r="O10" i="125"/>
  <c r="O17" i="125"/>
  <c r="O19" i="125"/>
  <c r="O12" i="125"/>
  <c r="O7" i="125"/>
  <c r="O16" i="125"/>
  <c r="O11" i="125"/>
  <c r="O14" i="125"/>
  <c r="O13" i="125"/>
  <c r="O8" i="125"/>
  <c r="O6" i="125"/>
  <c r="Y19" i="125"/>
  <c r="Y16" i="125"/>
  <c r="Y18" i="125"/>
  <c r="Y13" i="125"/>
  <c r="Y20" i="125"/>
  <c r="Y8" i="125"/>
  <c r="Y15" i="125"/>
  <c r="Y17" i="125"/>
  <c r="Y10" i="125"/>
  <c r="Y11" i="125"/>
  <c r="Y21" i="125"/>
  <c r="Y12" i="125"/>
  <c r="Y6" i="125"/>
  <c r="Y14" i="125"/>
  <c r="Y7" i="125"/>
  <c r="Y9" i="125"/>
  <c r="M19" i="125"/>
  <c r="M16" i="125"/>
  <c r="M18" i="125"/>
  <c r="M13" i="125"/>
  <c r="M20" i="125"/>
  <c r="M8" i="125"/>
  <c r="M15" i="125"/>
  <c r="M17" i="125"/>
  <c r="M10" i="125"/>
  <c r="M11" i="125"/>
  <c r="M7" i="125"/>
  <c r="M9" i="125"/>
  <c r="M21" i="125"/>
  <c r="M12" i="125"/>
  <c r="M14" i="125"/>
  <c r="M6" i="125"/>
  <c r="W24" i="123"/>
  <c r="AO24" i="123" s="1"/>
  <c r="AN24" i="123"/>
  <c r="Z14" i="125"/>
  <c r="Z11" i="125"/>
  <c r="Z13" i="125"/>
  <c r="Z20" i="125"/>
  <c r="Z8" i="125"/>
  <c r="Z15" i="125"/>
  <c r="Z10" i="125"/>
  <c r="Z12" i="125"/>
  <c r="Z19" i="125"/>
  <c r="Z17" i="125"/>
  <c r="Z21" i="125"/>
  <c r="Z7" i="125"/>
  <c r="Z6" i="125"/>
  <c r="Z16" i="125"/>
  <c r="Z9" i="125"/>
  <c r="Z18" i="125"/>
  <c r="N14" i="125"/>
  <c r="N11" i="125"/>
  <c r="N13" i="125"/>
  <c r="N20" i="125"/>
  <c r="N8" i="125"/>
  <c r="N15" i="125"/>
  <c r="N10" i="125"/>
  <c r="N12" i="125"/>
  <c r="N19" i="125"/>
  <c r="N17" i="125"/>
  <c r="N16" i="125"/>
  <c r="N7" i="125"/>
  <c r="N9" i="125"/>
  <c r="N18" i="125"/>
  <c r="N21" i="125"/>
  <c r="N6" i="125"/>
  <c r="AE15" i="127" l="1"/>
  <c r="AE18" i="127"/>
  <c r="AE10" i="127"/>
  <c r="AF22" i="127"/>
  <c r="AF19" i="127"/>
  <c r="Z11" i="127"/>
  <c r="AF11" i="127" s="1"/>
  <c r="Z18" i="127"/>
  <c r="AF18" i="127" s="1"/>
  <c r="AE14" i="127"/>
  <c r="AF12" i="127"/>
  <c r="AE21" i="127"/>
  <c r="AE20" i="127"/>
  <c r="Z23" i="127"/>
  <c r="AF23" i="127" s="1"/>
  <c r="Z15" i="127"/>
  <c r="AF15" i="127" s="1"/>
  <c r="AE16" i="127"/>
  <c r="AF17" i="127"/>
  <c r="AF20" i="127"/>
  <c r="AE13" i="127"/>
  <c r="AF13" i="127"/>
  <c r="AE25" i="127"/>
  <c r="Z21" i="127"/>
  <c r="AF21" i="127" s="1"/>
  <c r="AE17" i="127"/>
  <c r="AE19" i="127"/>
  <c r="AF24" i="127"/>
  <c r="Z14" i="127"/>
  <c r="AF14" i="127" s="1"/>
  <c r="AE22" i="127"/>
  <c r="Z10" i="127"/>
  <c r="AF10" i="127" s="1"/>
  <c r="AE12" i="127"/>
  <c r="AE24" i="127"/>
  <c r="AF25" i="127"/>
  <c r="AC14" i="125"/>
  <c r="AC9" i="125"/>
  <c r="AC8" i="125"/>
  <c r="AC17" i="125"/>
  <c r="AC18" i="125"/>
  <c r="AC11" i="125"/>
  <c r="AC20" i="125"/>
  <c r="AC13" i="125"/>
  <c r="AC21" i="125"/>
  <c r="AC12" i="125"/>
  <c r="AC7" i="125"/>
  <c r="AC15" i="125"/>
  <c r="AC16" i="125"/>
  <c r="AC6" i="125"/>
  <c r="U13" i="123" s="1"/>
  <c r="AC19" i="125"/>
  <c r="P16" i="125"/>
  <c r="P18" i="125"/>
  <c r="P14" i="125"/>
  <c r="P11" i="125"/>
  <c r="P8" i="125"/>
  <c r="P7" i="125"/>
  <c r="AJ14" i="123" s="1"/>
  <c r="P12" i="125"/>
  <c r="P10" i="125"/>
  <c r="P17" i="125"/>
  <c r="P21" i="125"/>
  <c r="P19" i="125"/>
  <c r="P9" i="125"/>
  <c r="P15" i="125"/>
  <c r="P6" i="125"/>
  <c r="AJ13" i="123" s="1"/>
  <c r="P20" i="125"/>
  <c r="P13" i="125"/>
  <c r="AC10" i="125"/>
  <c r="AK13" i="123" l="1"/>
  <c r="AL13" i="123" s="1"/>
  <c r="AM13" i="123" s="1"/>
  <c r="G30" i="127"/>
  <c r="AC256" i="40" s="1"/>
  <c r="G28" i="127"/>
  <c r="ED2" i="111" s="1"/>
  <c r="U14" i="123"/>
  <c r="AK14" i="123"/>
  <c r="AL14" i="123" s="1"/>
  <c r="AM14" i="123" s="1"/>
  <c r="T14" i="123"/>
  <c r="T13" i="123"/>
  <c r="V13" i="123" s="1"/>
  <c r="W13" i="123" s="1"/>
  <c r="G29" i="127" l="1"/>
  <c r="G31" i="127"/>
  <c r="AO13" i="123"/>
  <c r="V14" i="123"/>
  <c r="AN14" i="123" s="1"/>
  <c r="G117" i="123" s="1"/>
  <c r="AN13" i="123"/>
  <c r="W14" i="123" l="1"/>
  <c r="AO14" i="123" s="1"/>
  <c r="G119" i="123" s="1"/>
  <c r="G116" i="123"/>
  <c r="EC2" i="111" s="1"/>
  <c r="G118" i="123" l="1"/>
  <c r="AC244" i="40" s="1"/>
  <c r="BQ294" i="40" l="1"/>
  <c r="BQ283" i="40"/>
  <c r="BQ167" i="40"/>
  <c r="BQ111" i="40"/>
  <c r="CO2" i="111" l="1"/>
  <c r="AN48" i="40"/>
  <c r="AN77" i="40"/>
  <c r="AN98" i="40"/>
  <c r="AN111" i="40"/>
  <c r="AN167" i="40"/>
  <c r="AN234" i="40"/>
  <c r="AN249" i="40"/>
  <c r="AN263" i="40"/>
  <c r="AN283" i="40"/>
  <c r="AN294" i="40"/>
  <c r="AN305" i="40"/>
  <c r="S22" i="121"/>
  <c r="S21" i="121"/>
  <c r="G28" i="122"/>
  <c r="H32" i="121"/>
  <c r="AC48" i="40" s="1"/>
  <c r="I32" i="121"/>
  <c r="J32" i="121"/>
  <c r="K32" i="121"/>
  <c r="L32" i="121"/>
  <c r="M32" i="121"/>
  <c r="N32" i="121"/>
  <c r="O32" i="121"/>
  <c r="P32" i="121"/>
  <c r="Q32" i="121"/>
  <c r="AC52" i="40" l="1"/>
  <c r="AC51" i="40"/>
  <c r="AC53" i="40" s="1"/>
  <c r="AC24" i="40" s="1"/>
  <c r="AC305" i="40"/>
  <c r="BQ305" i="40"/>
  <c r="BQ98" i="40"/>
  <c r="BQ249" i="40"/>
  <c r="AC308" i="40" l="1"/>
  <c r="AC309" i="40"/>
  <c r="S22" i="117"/>
  <c r="E9" i="117"/>
  <c r="H9" i="117"/>
  <c r="I9" i="117" s="1"/>
  <c r="O9" i="117" s="1"/>
  <c r="K9" i="117"/>
  <c r="L9" i="117"/>
  <c r="M9" i="117"/>
  <c r="N9" i="117"/>
  <c r="E10" i="117"/>
  <c r="H10" i="117"/>
  <c r="M10" i="117" s="1"/>
  <c r="K10" i="117"/>
  <c r="L10" i="117"/>
  <c r="N10" i="117"/>
  <c r="O10" i="117" s="1"/>
  <c r="P10" i="117"/>
  <c r="E11" i="117"/>
  <c r="H11" i="117"/>
  <c r="I11" i="117" s="1"/>
  <c r="Q11" i="117" s="1"/>
  <c r="K11" i="117"/>
  <c r="L11" i="117"/>
  <c r="N11" i="117"/>
  <c r="E12" i="117"/>
  <c r="H12" i="117"/>
  <c r="K12" i="117"/>
  <c r="L12" i="117"/>
  <c r="N12" i="117"/>
  <c r="P12" i="117" s="1"/>
  <c r="E13" i="117"/>
  <c r="H13" i="117"/>
  <c r="M13" i="117" s="1"/>
  <c r="I13" i="117"/>
  <c r="Q13" i="117" s="1"/>
  <c r="K13" i="117"/>
  <c r="L13" i="117"/>
  <c r="N13" i="117"/>
  <c r="E14" i="117"/>
  <c r="H14" i="117"/>
  <c r="M14" i="117" s="1"/>
  <c r="I14" i="117"/>
  <c r="Q14" i="117" s="1"/>
  <c r="K14" i="117"/>
  <c r="L14" i="117"/>
  <c r="N14" i="117"/>
  <c r="M11" i="117" l="1"/>
  <c r="O12" i="117"/>
  <c r="I10" i="117"/>
  <c r="Q10" i="117" s="1"/>
  <c r="D20" i="117" s="1"/>
  <c r="O11" i="117"/>
  <c r="D21" i="117" s="1"/>
  <c r="AC310" i="40"/>
  <c r="O14" i="117"/>
  <c r="P9" i="117"/>
  <c r="Q9" i="117" s="1"/>
  <c r="O13" i="117"/>
  <c r="P11" i="117"/>
  <c r="D22" i="117" s="1"/>
  <c r="D17" i="117"/>
  <c r="EA2" i="111" s="1"/>
  <c r="M12" i="117"/>
  <c r="D19" i="117" s="1"/>
  <c r="P13" i="117"/>
  <c r="P14" i="117"/>
  <c r="I12" i="117"/>
  <c r="Q12" i="117" s="1"/>
  <c r="D23" i="117" s="1"/>
  <c r="O25" i="96"/>
  <c r="AC196" i="40" l="1"/>
  <c r="BQ196" i="40"/>
  <c r="AC195" i="40"/>
  <c r="BQ195" i="40"/>
  <c r="D18" i="117"/>
  <c r="J33" i="116"/>
  <c r="J32" i="116"/>
  <c r="K25" i="104"/>
  <c r="G29" i="116"/>
  <c r="F29" i="116"/>
  <c r="G28" i="116"/>
  <c r="F28" i="116"/>
  <c r="G27" i="116"/>
  <c r="F27" i="116"/>
  <c r="G26" i="116"/>
  <c r="F26" i="116"/>
  <c r="G25" i="116"/>
  <c r="F25" i="116"/>
  <c r="AC194" i="40" l="1"/>
  <c r="G30" i="116"/>
  <c r="F30" i="116"/>
  <c r="BQ155" i="40" l="1"/>
  <c r="BQ154" i="40"/>
  <c r="BQ153" i="40" s="1"/>
  <c r="AF34" i="115"/>
  <c r="Z25" i="115"/>
  <c r="Y25" i="115"/>
  <c r="X25" i="115"/>
  <c r="T25" i="115"/>
  <c r="M25" i="115"/>
  <c r="E25" i="115"/>
  <c r="Z24" i="115"/>
  <c r="Y24" i="115"/>
  <c r="X24" i="115"/>
  <c r="T24" i="115"/>
  <c r="M24" i="115"/>
  <c r="E24" i="115"/>
  <c r="Z23" i="115"/>
  <c r="Y23" i="115"/>
  <c r="X23" i="115"/>
  <c r="T23" i="115"/>
  <c r="M23" i="115"/>
  <c r="E23" i="115"/>
  <c r="Z22" i="115"/>
  <c r="Y22" i="115"/>
  <c r="X22" i="115"/>
  <c r="T22" i="115"/>
  <c r="M22" i="115"/>
  <c r="E22" i="115"/>
  <c r="Z21" i="115"/>
  <c r="Y21" i="115"/>
  <c r="X21" i="115"/>
  <c r="T21" i="115"/>
  <c r="M21" i="115"/>
  <c r="E21" i="115"/>
  <c r="Z20" i="115"/>
  <c r="Y20" i="115"/>
  <c r="X20" i="115"/>
  <c r="T20" i="115"/>
  <c r="M20" i="115"/>
  <c r="E20" i="115"/>
  <c r="Z19" i="115"/>
  <c r="Y19" i="115"/>
  <c r="X19" i="115"/>
  <c r="T19" i="115"/>
  <c r="M19" i="115"/>
  <c r="E19" i="115"/>
  <c r="Z18" i="115"/>
  <c r="Y18" i="115"/>
  <c r="X18" i="115"/>
  <c r="T18" i="115"/>
  <c r="M18" i="115"/>
  <c r="E18" i="115"/>
  <c r="Z17" i="115"/>
  <c r="Y17" i="115"/>
  <c r="X17" i="115"/>
  <c r="T17" i="115"/>
  <c r="M17" i="115"/>
  <c r="E17" i="115"/>
  <c r="Z16" i="115"/>
  <c r="Y16" i="115"/>
  <c r="X16" i="115"/>
  <c r="T16" i="115"/>
  <c r="M16" i="115"/>
  <c r="E16" i="115"/>
  <c r="Z15" i="115"/>
  <c r="Y15" i="115"/>
  <c r="X15" i="115"/>
  <c r="T15" i="115"/>
  <c r="M15" i="115"/>
  <c r="E15" i="115"/>
  <c r="Z14" i="115"/>
  <c r="Y14" i="115"/>
  <c r="X14" i="115"/>
  <c r="T14" i="115"/>
  <c r="M14" i="115"/>
  <c r="E14" i="115"/>
  <c r="Z13" i="115"/>
  <c r="Y13" i="115"/>
  <c r="X13" i="115"/>
  <c r="T13" i="115"/>
  <c r="M13" i="115"/>
  <c r="E13" i="115"/>
  <c r="Z12" i="115"/>
  <c r="Y12" i="115"/>
  <c r="X12" i="115"/>
  <c r="T12" i="115"/>
  <c r="M12" i="115"/>
  <c r="E12" i="115"/>
  <c r="Z11" i="115"/>
  <c r="Y11" i="115"/>
  <c r="E28" i="115" s="1"/>
  <c r="DS2" i="111" s="1"/>
  <c r="X11" i="115"/>
  <c r="T11" i="115"/>
  <c r="M11" i="115"/>
  <c r="E11" i="115"/>
  <c r="Z10" i="115"/>
  <c r="Y10" i="115"/>
  <c r="X10" i="115"/>
  <c r="T10" i="115"/>
  <c r="M10" i="115"/>
  <c r="E10" i="115"/>
  <c r="U11" i="115" l="1"/>
  <c r="V11" i="115" s="1"/>
  <c r="AD11" i="115" s="1"/>
  <c r="U13" i="115"/>
  <c r="V13" i="115" s="1"/>
  <c r="AD13" i="115" s="1"/>
  <c r="U15" i="115"/>
  <c r="V15" i="115" s="1"/>
  <c r="AD15" i="115" s="1"/>
  <c r="U17" i="115"/>
  <c r="V17" i="115" s="1"/>
  <c r="AD17" i="115" s="1"/>
  <c r="U19" i="115"/>
  <c r="V19" i="115" s="1"/>
  <c r="AD19" i="115" s="1"/>
  <c r="U21" i="115"/>
  <c r="V21" i="115" s="1"/>
  <c r="AD21" i="115" s="1"/>
  <c r="U23" i="115"/>
  <c r="V23" i="115" s="1"/>
  <c r="AD23" i="115" s="1"/>
  <c r="U25" i="115"/>
  <c r="V25" i="115" s="1"/>
  <c r="AD25" i="115" s="1"/>
  <c r="E29" i="115"/>
  <c r="DZ2" i="111" s="1"/>
  <c r="E30" i="115"/>
  <c r="U10" i="115"/>
  <c r="V10" i="115" s="1"/>
  <c r="AB10" i="115" s="1"/>
  <c r="AD10" i="115" s="1"/>
  <c r="U12" i="115"/>
  <c r="V12" i="115" s="1"/>
  <c r="AD12" i="115" s="1"/>
  <c r="U14" i="115"/>
  <c r="V14" i="115" s="1"/>
  <c r="AD14" i="115" s="1"/>
  <c r="U16" i="115"/>
  <c r="V16" i="115" s="1"/>
  <c r="AD16" i="115" s="1"/>
  <c r="U18" i="115"/>
  <c r="V18" i="115" s="1"/>
  <c r="AD18" i="115" s="1"/>
  <c r="U20" i="115"/>
  <c r="V20" i="115" s="1"/>
  <c r="AD20" i="115" s="1"/>
  <c r="U22" i="115"/>
  <c r="V22" i="115" s="1"/>
  <c r="AD22" i="115" s="1"/>
  <c r="U24" i="115"/>
  <c r="V24" i="115" s="1"/>
  <c r="AD24" i="115" s="1"/>
  <c r="BQ290" i="40"/>
  <c r="G33" i="116"/>
  <c r="BQ301" i="40"/>
  <c r="E34" i="115"/>
  <c r="AA10" i="115"/>
  <c r="AC10" i="115" s="1"/>
  <c r="AA11" i="115"/>
  <c r="AA12" i="115"/>
  <c r="AA13" i="115"/>
  <c r="AA14" i="115"/>
  <c r="AA15" i="115"/>
  <c r="AA16" i="115"/>
  <c r="AA17" i="115"/>
  <c r="AA18" i="115"/>
  <c r="AA19" i="115"/>
  <c r="AA20" i="115"/>
  <c r="AA21" i="115"/>
  <c r="AA22" i="115"/>
  <c r="AA23" i="115"/>
  <c r="AA24" i="115"/>
  <c r="AA25" i="115"/>
  <c r="E31" i="115" l="1"/>
  <c r="AC21" i="115"/>
  <c r="AB21" i="115"/>
  <c r="AC20" i="115"/>
  <c r="AB20" i="115"/>
  <c r="AC17" i="115"/>
  <c r="AB17" i="115"/>
  <c r="AC19" i="115"/>
  <c r="AB19" i="115"/>
  <c r="AC18" i="115"/>
  <c r="AB18" i="115"/>
  <c r="AC16" i="115"/>
  <c r="AB16" i="115"/>
  <c r="AC15" i="115"/>
  <c r="AB15" i="115"/>
  <c r="AC14" i="115"/>
  <c r="AB14" i="115"/>
  <c r="AC25" i="115"/>
  <c r="AB25" i="115"/>
  <c r="AC13" i="115"/>
  <c r="AB13" i="115"/>
  <c r="AC24" i="115"/>
  <c r="AB24" i="115"/>
  <c r="AC12" i="115"/>
  <c r="AB12" i="115"/>
  <c r="AC23" i="115"/>
  <c r="AB23" i="115"/>
  <c r="AC11" i="115"/>
  <c r="AB11" i="115"/>
  <c r="AC22" i="115"/>
  <c r="AB22" i="115"/>
  <c r="E32" i="115" l="1"/>
  <c r="AC154" i="40" s="1"/>
  <c r="AC153" i="40" s="1"/>
  <c r="E33" i="115"/>
  <c r="AC155" i="40" s="1"/>
  <c r="V128" i="87"/>
  <c r="P25" i="100"/>
  <c r="R28" i="101"/>
  <c r="AB16" i="87"/>
  <c r="AB17" i="87" s="1"/>
  <c r="AN125" i="87" a="1"/>
  <c r="AN125" i="87" s="1"/>
  <c r="AR125" i="87" s="1" a="1"/>
  <c r="AR125" i="87" s="1"/>
  <c r="AN124" i="87" a="1"/>
  <c r="AN124" i="87" s="1"/>
  <c r="AR124" i="87" s="1" a="1"/>
  <c r="AR124" i="87" s="1"/>
  <c r="AN123" i="87" a="1"/>
  <c r="AN123" i="87" s="1"/>
  <c r="AR123" i="87" s="1" a="1"/>
  <c r="AR123" i="87" s="1"/>
  <c r="AR104" i="87" a="1"/>
  <c r="AR104" i="87" s="1"/>
  <c r="AK104" i="87"/>
  <c r="AL104" i="87" s="1"/>
  <c r="AR103" i="87" a="1"/>
  <c r="AR103" i="87" s="1"/>
  <c r="AK103" i="87"/>
  <c r="AL103" i="87" s="1"/>
  <c r="AR102" i="87" a="1"/>
  <c r="AR102" i="87" s="1"/>
  <c r="AK102" i="87"/>
  <c r="AL102" i="87" s="1"/>
  <c r="AR101" i="87" a="1"/>
  <c r="AR101" i="87" s="1"/>
  <c r="AK101" i="87"/>
  <c r="AR100" i="87" a="1"/>
  <c r="AR100" i="87" s="1"/>
  <c r="AK100" i="87"/>
  <c r="AR99" i="87" a="1"/>
  <c r="AR99" i="87" s="1"/>
  <c r="AK99" i="87"/>
  <c r="AL99" i="87" s="1"/>
  <c r="AR98" i="87" a="1"/>
  <c r="AR98" i="87" s="1"/>
  <c r="AK98" i="87"/>
  <c r="AL98" i="87" s="1"/>
  <c r="AR97" i="87" a="1"/>
  <c r="AR97" i="87" s="1"/>
  <c r="AK97" i="87"/>
  <c r="AL97" i="87" s="1"/>
  <c r="AR96" i="87" a="1"/>
  <c r="AR96" i="87" s="1"/>
  <c r="AK96" i="87"/>
  <c r="AL96" i="87" s="1"/>
  <c r="AR95" i="87" a="1"/>
  <c r="AR95" i="87" s="1"/>
  <c r="AK95" i="87"/>
  <c r="AL95" i="87" s="1"/>
  <c r="AR94" i="87" a="1"/>
  <c r="AR94" i="87" s="1"/>
  <c r="AK94" i="87"/>
  <c r="AL94" i="87" s="1"/>
  <c r="AR93" i="87" a="1"/>
  <c r="AR93" i="87" s="1"/>
  <c r="AK93" i="87"/>
  <c r="AL93" i="87" s="1"/>
  <c r="AR92" i="87" a="1"/>
  <c r="AR92" i="87" s="1"/>
  <c r="AK92" i="87"/>
  <c r="AL92" i="87" s="1"/>
  <c r="AR91" i="87" a="1"/>
  <c r="AR91" i="87" s="1"/>
  <c r="AK91" i="87"/>
  <c r="AL91" i="87" s="1"/>
  <c r="AR90" i="87" a="1"/>
  <c r="AR90" i="87" s="1"/>
  <c r="AK90" i="87"/>
  <c r="AL90" i="87" s="1"/>
  <c r="AR89" i="87" a="1"/>
  <c r="AR89" i="87" s="1"/>
  <c r="AK89" i="87"/>
  <c r="AL89" i="87" s="1"/>
  <c r="AR88" i="87" a="1"/>
  <c r="AR88" i="87" s="1"/>
  <c r="AK88" i="87"/>
  <c r="AL88" i="87" s="1"/>
  <c r="AR87" i="87" a="1"/>
  <c r="AR87" i="87" s="1"/>
  <c r="AK87" i="87"/>
  <c r="AL87" i="87" s="1"/>
  <c r="AR86" i="87" a="1"/>
  <c r="AR86" i="87" s="1"/>
  <c r="AK86" i="87"/>
  <c r="AL86" i="87" s="1"/>
  <c r="AR85" i="87" a="1"/>
  <c r="AR85" i="87" s="1"/>
  <c r="AK85" i="87"/>
  <c r="AL85" i="87" s="1"/>
  <c r="AR84" i="87" a="1"/>
  <c r="AR84" i="87" s="1"/>
  <c r="AL84" i="87"/>
  <c r="AK84" i="87"/>
  <c r="AR83" i="87" a="1"/>
  <c r="AR83" i="87" s="1"/>
  <c r="AK83" i="87"/>
  <c r="AL83" i="87" s="1"/>
  <c r="AR82" i="87" a="1"/>
  <c r="AR82" i="87" s="1"/>
  <c r="AK82" i="87"/>
  <c r="AL82" i="87" s="1"/>
  <c r="AR81" i="87" a="1"/>
  <c r="AR81" i="87" s="1"/>
  <c r="AK81" i="87"/>
  <c r="AL81" i="87" s="1"/>
  <c r="AR80" i="87" a="1"/>
  <c r="AR80" i="87" s="1"/>
  <c r="AK80" i="87"/>
  <c r="AL74" i="87"/>
  <c r="AP73" i="87"/>
  <c r="AL73" i="87"/>
  <c r="AM73" i="87" s="1"/>
  <c r="AL72" i="87"/>
  <c r="AP71" i="87"/>
  <c r="AL71" i="87"/>
  <c r="AM71" i="87" s="1"/>
  <c r="AL70" i="87"/>
  <c r="AP69" i="87"/>
  <c r="AL69" i="87"/>
  <c r="AM69" i="87" s="1"/>
  <c r="AL68" i="87"/>
  <c r="AP67" i="87"/>
  <c r="AL67" i="87"/>
  <c r="AM67" i="87" s="1"/>
  <c r="AL66" i="87"/>
  <c r="AP65" i="87"/>
  <c r="AL65" i="87"/>
  <c r="AM65" i="87" s="1"/>
  <c r="AL64" i="87"/>
  <c r="AP63" i="87"/>
  <c r="AL63" i="87"/>
  <c r="AM63" i="87" s="1"/>
  <c r="AL62" i="87"/>
  <c r="AP61" i="87"/>
  <c r="AL61" i="87"/>
  <c r="AM61" i="87" s="1"/>
  <c r="AL60" i="87"/>
  <c r="AP59" i="87"/>
  <c r="AL59" i="87"/>
  <c r="AM59" i="87" s="1"/>
  <c r="AL58" i="87"/>
  <c r="AP57" i="87"/>
  <c r="AL57" i="87"/>
  <c r="AM57" i="87" s="1"/>
  <c r="AL56" i="87"/>
  <c r="AP55" i="87"/>
  <c r="AL55" i="87"/>
  <c r="AM55" i="87" s="1"/>
  <c r="AL54" i="87"/>
  <c r="AP53" i="87"/>
  <c r="AL53" i="87"/>
  <c r="AM53" i="87" s="1"/>
  <c r="AL52" i="87"/>
  <c r="AP51" i="87"/>
  <c r="AL51" i="87"/>
  <c r="AM51" i="87" s="1"/>
  <c r="AL50" i="87"/>
  <c r="AP49" i="87"/>
  <c r="AL49" i="87"/>
  <c r="AM49" i="87" s="1"/>
  <c r="AL48" i="87"/>
  <c r="AP47" i="87"/>
  <c r="AL47" i="87"/>
  <c r="AM47" i="87" s="1"/>
  <c r="AL46" i="87"/>
  <c r="AP45" i="87"/>
  <c r="AL45" i="87"/>
  <c r="AM45" i="87" s="1"/>
  <c r="AL44" i="87"/>
  <c r="AP43" i="87"/>
  <c r="AL43" i="87"/>
  <c r="AM43" i="87" s="1"/>
  <c r="AL42" i="87"/>
  <c r="AP41" i="87"/>
  <c r="AL41" i="87"/>
  <c r="AL40" i="87"/>
  <c r="AP39" i="87"/>
  <c r="AL39" i="87"/>
  <c r="AM39" i="87" s="1"/>
  <c r="AL38" i="87"/>
  <c r="AP37" i="87"/>
  <c r="AL37" i="87"/>
  <c r="AL36" i="87"/>
  <c r="AP35" i="87"/>
  <c r="AL35" i="87"/>
  <c r="AM35" i="87" s="1"/>
  <c r="AL34" i="87"/>
  <c r="AP33" i="87"/>
  <c r="AL33" i="87"/>
  <c r="AR26" i="87"/>
  <c r="AM22" i="87"/>
  <c r="AL22" i="87"/>
  <c r="AK22" i="87"/>
  <c r="AJ22" i="87"/>
  <c r="AI22" i="87"/>
  <c r="AB11" i="87"/>
  <c r="AR71" i="87" l="1" a="1"/>
  <c r="AR71" i="87" s="1"/>
  <c r="AR39" i="87" a="1"/>
  <c r="AR39" i="87" s="1"/>
  <c r="AR47" i="87" a="1"/>
  <c r="AR47" i="87" s="1"/>
  <c r="AR55" i="87" a="1"/>
  <c r="AR55" i="87" s="1"/>
  <c r="AM33" i="87"/>
  <c r="AR33" i="87" s="1" a="1"/>
  <c r="AR33" i="87" s="1"/>
  <c r="AR57" i="87" a="1"/>
  <c r="AR57" i="87" s="1"/>
  <c r="AR65" i="87" a="1"/>
  <c r="AR65" i="87" s="1"/>
  <c r="AR35" i="87" a="1"/>
  <c r="AR35" i="87" s="1"/>
  <c r="AR51" i="87" a="1"/>
  <c r="AR51" i="87" s="1"/>
  <c r="AR59" i="87" a="1"/>
  <c r="AR59" i="87" s="1"/>
  <c r="AR67" i="87" a="1"/>
  <c r="AR67" i="87" s="1"/>
  <c r="AR53" i="87" a="1"/>
  <c r="AR53" i="87" s="1"/>
  <c r="AR61" i="87" a="1"/>
  <c r="AR61" i="87" s="1"/>
  <c r="AR69" i="87" a="1"/>
  <c r="AR69" i="87" s="1"/>
  <c r="AR49" i="87" a="1"/>
  <c r="AR49" i="87" s="1"/>
  <c r="AM41" i="87"/>
  <c r="AR41" i="87" s="1" a="1"/>
  <c r="AR41" i="87" s="1"/>
  <c r="AS41" i="87" s="1"/>
  <c r="AR43" i="87" a="1"/>
  <c r="AR43" i="87" s="1"/>
  <c r="AR73" i="87" a="1"/>
  <c r="AR73" i="87" s="1"/>
  <c r="AR63" i="87" a="1"/>
  <c r="AR63" i="87" s="1"/>
  <c r="AR45" i="87" a="1"/>
  <c r="AR45" i="87" s="1"/>
  <c r="AM37" i="87"/>
  <c r="AR37" i="87" s="1" a="1"/>
  <c r="AR37" i="87" s="1"/>
  <c r="AS37" i="87" s="1"/>
  <c r="AB18" i="87"/>
  <c r="BQ22" i="40"/>
  <c r="AN213" i="40"/>
  <c r="N27" i="57"/>
  <c r="AN29" i="40"/>
  <c r="BQ309" i="40"/>
  <c r="BQ297" i="40"/>
  <c r="BQ287" i="40"/>
  <c r="BQ267" i="40"/>
  <c r="BQ253" i="40"/>
  <c r="BQ237" i="40"/>
  <c r="BQ170" i="40"/>
  <c r="BQ118" i="40"/>
  <c r="BQ114" i="40"/>
  <c r="BQ107" i="40"/>
  <c r="BQ106" i="40"/>
  <c r="BQ102" i="40"/>
  <c r="BQ89" i="40"/>
  <c r="BQ80" i="40"/>
  <c r="BQ65" i="40"/>
  <c r="BQ51" i="40"/>
  <c r="BQ105" i="40" l="1"/>
  <c r="BQ194" i="40"/>
  <c r="BQ171" i="40"/>
  <c r="BQ172" i="40" s="1"/>
  <c r="BQ286" i="40"/>
  <c r="BQ288" i="40" s="1"/>
  <c r="BQ298" i="40"/>
  <c r="BQ299" i="40" s="1"/>
  <c r="BQ238" i="40"/>
  <c r="BQ239" i="40" s="1"/>
  <c r="BQ52" i="40"/>
  <c r="BQ53" i="40" s="1"/>
  <c r="BQ266" i="40"/>
  <c r="BQ268" i="40" s="1"/>
  <c r="BQ101" i="40"/>
  <c r="BQ103" i="40" s="1"/>
  <c r="BQ308" i="40"/>
  <c r="BQ310" i="40" s="1"/>
  <c r="BQ63" i="40"/>
  <c r="BQ252" i="40"/>
  <c r="BQ254" i="40" s="1"/>
  <c r="BQ81" i="40"/>
  <c r="BQ82" i="40" s="1"/>
  <c r="BQ115" i="40"/>
  <c r="BQ116" i="40" s="1"/>
  <c r="CA2" i="111" l="1"/>
  <c r="O33" i="87" l="1"/>
  <c r="S33" i="87"/>
  <c r="O34" i="87"/>
  <c r="BD2" i="111"/>
  <c r="BE2" i="111"/>
  <c r="M2" i="111"/>
  <c r="P33" i="87" l="1"/>
  <c r="CH2" i="111"/>
  <c r="CG2" i="111"/>
  <c r="CE2" i="111"/>
  <c r="BN2" i="111"/>
  <c r="BM2" i="111"/>
  <c r="AG2" i="111"/>
  <c r="Z2" i="111"/>
  <c r="Y2" i="111"/>
  <c r="X2" i="111"/>
  <c r="W2" i="111"/>
  <c r="V2" i="111"/>
  <c r="U2" i="111"/>
  <c r="T2" i="111"/>
  <c r="S2" i="111"/>
  <c r="Q2" i="111"/>
  <c r="N2" i="111"/>
  <c r="L2" i="111"/>
  <c r="DU2" i="111"/>
  <c r="DT2" i="111"/>
  <c r="BR2" i="111"/>
  <c r="BP2" i="111"/>
  <c r="AF2" i="111"/>
  <c r="AE2" i="111"/>
  <c r="AC2" i="111"/>
  <c r="AB2" i="111"/>
  <c r="AA2" i="111"/>
  <c r="R2" i="111"/>
  <c r="H7" i="104" l="1"/>
  <c r="I7" i="104" s="1"/>
  <c r="H8" i="104"/>
  <c r="BO2" i="111" s="1"/>
  <c r="H9" i="104"/>
  <c r="I9" i="104" s="1"/>
  <c r="H10" i="104"/>
  <c r="I10" i="104" s="1"/>
  <c r="H11" i="104"/>
  <c r="I11" i="104" s="1"/>
  <c r="H12" i="104"/>
  <c r="I12" i="104" s="1"/>
  <c r="H13" i="104"/>
  <c r="I13" i="104" s="1"/>
  <c r="H14" i="104"/>
  <c r="I14" i="104" s="1"/>
  <c r="H15" i="104"/>
  <c r="I15" i="104" s="1"/>
  <c r="H16" i="104"/>
  <c r="I16" i="104" s="1"/>
  <c r="H17" i="104"/>
  <c r="I17" i="104" s="1"/>
  <c r="H18" i="104"/>
  <c r="I18" i="104" s="1"/>
  <c r="H19" i="104"/>
  <c r="I19" i="104" s="1"/>
  <c r="H20" i="104"/>
  <c r="I20" i="104" s="1"/>
  <c r="H21" i="104"/>
  <c r="I21" i="104" s="1"/>
  <c r="H22" i="104"/>
  <c r="I22" i="104" s="1"/>
  <c r="I8" i="104" l="1"/>
  <c r="E25" i="104" s="1"/>
  <c r="AC68" i="40" s="1"/>
  <c r="Q9" i="103"/>
  <c r="Q10" i="103"/>
  <c r="Q11" i="103"/>
  <c r="Q12" i="103"/>
  <c r="Q13" i="103"/>
  <c r="Q14" i="103"/>
  <c r="Q15" i="103"/>
  <c r="Q16" i="103"/>
  <c r="Q17" i="103"/>
  <c r="Q18" i="103"/>
  <c r="Q19" i="103"/>
  <c r="Q20" i="103"/>
  <c r="Q21" i="103"/>
  <c r="C22" i="103"/>
  <c r="Q22" i="103"/>
  <c r="Q109" i="103"/>
  <c r="L15" i="103" l="1"/>
  <c r="L26" i="103"/>
  <c r="T29" i="103"/>
  <c r="U29" i="103" s="1"/>
  <c r="L38" i="103"/>
  <c r="T41" i="103"/>
  <c r="U41" i="103" s="1"/>
  <c r="L50" i="103"/>
  <c r="T53" i="103"/>
  <c r="U53" i="103" s="1"/>
  <c r="L62" i="103"/>
  <c r="T65" i="103"/>
  <c r="U65" i="103" s="1"/>
  <c r="L74" i="103"/>
  <c r="T77" i="103"/>
  <c r="U77" i="103" s="1"/>
  <c r="L86" i="103"/>
  <c r="T89" i="103"/>
  <c r="U89" i="103" s="1"/>
  <c r="L98" i="103"/>
  <c r="T101" i="103"/>
  <c r="U101" i="103" s="1"/>
  <c r="L24" i="103"/>
  <c r="L30" i="103"/>
  <c r="T33" i="103"/>
  <c r="U33" i="103" s="1"/>
  <c r="L42" i="103"/>
  <c r="T45" i="103"/>
  <c r="U45" i="103" s="1"/>
  <c r="L54" i="103"/>
  <c r="T57" i="103"/>
  <c r="U57" i="103" s="1"/>
  <c r="L66" i="103"/>
  <c r="T69" i="103"/>
  <c r="U69" i="103" s="1"/>
  <c r="L78" i="103"/>
  <c r="T81" i="103"/>
  <c r="U81" i="103" s="1"/>
  <c r="L90" i="103"/>
  <c r="T93" i="103"/>
  <c r="U93" i="103" s="1"/>
  <c r="L102" i="103"/>
  <c r="T105" i="103"/>
  <c r="U105" i="103" s="1"/>
  <c r="T28" i="103"/>
  <c r="U28" i="103" s="1"/>
  <c r="L37" i="103"/>
  <c r="T40" i="103"/>
  <c r="U40" i="103" s="1"/>
  <c r="L49" i="103"/>
  <c r="T52" i="103"/>
  <c r="U52" i="103" s="1"/>
  <c r="L61" i="103"/>
  <c r="T64" i="103"/>
  <c r="U64" i="103" s="1"/>
  <c r="L73" i="103"/>
  <c r="T76" i="103"/>
  <c r="U76" i="103" s="1"/>
  <c r="L85" i="103"/>
  <c r="T88" i="103"/>
  <c r="U88" i="103" s="1"/>
  <c r="L97" i="103"/>
  <c r="T100" i="103"/>
  <c r="U100" i="103" s="1"/>
  <c r="L23" i="103"/>
  <c r="L32" i="103"/>
  <c r="T35" i="103"/>
  <c r="U35" i="103" s="1"/>
  <c r="L44" i="103"/>
  <c r="T47" i="103"/>
  <c r="U47" i="103" s="1"/>
  <c r="L56" i="103"/>
  <c r="T59" i="103"/>
  <c r="U59" i="103" s="1"/>
  <c r="L68" i="103"/>
  <c r="T71" i="103"/>
  <c r="U71" i="103" s="1"/>
  <c r="L80" i="103"/>
  <c r="T94" i="103"/>
  <c r="U94" i="103" s="1"/>
  <c r="T96" i="103"/>
  <c r="U96" i="103" s="1"/>
  <c r="L103" i="103"/>
  <c r="L60" i="103"/>
  <c r="L67" i="103"/>
  <c r="L72" i="103"/>
  <c r="T92" i="103"/>
  <c r="U92" i="103" s="1"/>
  <c r="L101" i="103"/>
  <c r="L27" i="103"/>
  <c r="L31" i="103"/>
  <c r="L36" i="103"/>
  <c r="L43" i="103"/>
  <c r="L48" i="103"/>
  <c r="L55" i="103"/>
  <c r="L79" i="103"/>
  <c r="L88" i="103"/>
  <c r="L99" i="103"/>
  <c r="L75" i="103"/>
  <c r="T79" i="103"/>
  <c r="U79" i="103" s="1"/>
  <c r="L84" i="103"/>
  <c r="L106" i="103"/>
  <c r="L108" i="103"/>
  <c r="T26" i="103"/>
  <c r="U26" i="103" s="1"/>
  <c r="L29" i="103"/>
  <c r="L34" i="103"/>
  <c r="T38" i="103"/>
  <c r="U38" i="103" s="1"/>
  <c r="L41" i="103"/>
  <c r="L46" i="103"/>
  <c r="T50" i="103"/>
  <c r="U50" i="103" s="1"/>
  <c r="L53" i="103"/>
  <c r="L58" i="103"/>
  <c r="T62" i="103"/>
  <c r="U62" i="103" s="1"/>
  <c r="L65" i="103"/>
  <c r="L70" i="103"/>
  <c r="T74" i="103"/>
  <c r="U74" i="103" s="1"/>
  <c r="L77" i="103"/>
  <c r="T90" i="103"/>
  <c r="U90" i="103" s="1"/>
  <c r="T103" i="103"/>
  <c r="U103" i="103" s="1"/>
  <c r="T31" i="103"/>
  <c r="U31" i="103" s="1"/>
  <c r="L39" i="103"/>
  <c r="T43" i="103"/>
  <c r="U43" i="103" s="1"/>
  <c r="L51" i="103"/>
  <c r="T55" i="103"/>
  <c r="U55" i="103" s="1"/>
  <c r="L63" i="103"/>
  <c r="T67" i="103"/>
  <c r="U67" i="103" s="1"/>
  <c r="L82" i="103"/>
  <c r="L95" i="103"/>
  <c r="T36" i="103"/>
  <c r="U36" i="103" s="1"/>
  <c r="T48" i="103"/>
  <c r="U48" i="103" s="1"/>
  <c r="T60" i="103"/>
  <c r="U60" i="103" s="1"/>
  <c r="T72" i="103"/>
  <c r="U72" i="103" s="1"/>
  <c r="L93" i="103"/>
  <c r="T99" i="103"/>
  <c r="U99" i="103" s="1"/>
  <c r="L104" i="103"/>
  <c r="L47" i="103"/>
  <c r="T61" i="103"/>
  <c r="U61" i="103" s="1"/>
  <c r="T91" i="103"/>
  <c r="U91" i="103" s="1"/>
  <c r="L28" i="103"/>
  <c r="L40" i="103"/>
  <c r="L64" i="103"/>
  <c r="T78" i="103"/>
  <c r="U78" i="103" s="1"/>
  <c r="L96" i="103"/>
  <c r="L105" i="103"/>
  <c r="T25" i="103"/>
  <c r="U25" i="103" s="1"/>
  <c r="T85" i="103"/>
  <c r="U85" i="103" s="1"/>
  <c r="T34" i="103"/>
  <c r="U34" i="103" s="1"/>
  <c r="T46" i="103"/>
  <c r="U46" i="103" s="1"/>
  <c r="T58" i="103"/>
  <c r="U58" i="103" s="1"/>
  <c r="T70" i="103"/>
  <c r="U70" i="103" s="1"/>
  <c r="T86" i="103"/>
  <c r="U86" i="103" s="1"/>
  <c r="T95" i="103"/>
  <c r="U95" i="103" s="1"/>
  <c r="T97" i="103"/>
  <c r="U97" i="103" s="1"/>
  <c r="T24" i="103"/>
  <c r="U24" i="103" s="1"/>
  <c r="T37" i="103"/>
  <c r="U37" i="103" s="1"/>
  <c r="T49" i="103"/>
  <c r="U49" i="103" s="1"/>
  <c r="L71" i="103"/>
  <c r="T102" i="103"/>
  <c r="U102" i="103" s="1"/>
  <c r="T30" i="103"/>
  <c r="U30" i="103" s="1"/>
  <c r="T42" i="103"/>
  <c r="U42" i="103" s="1"/>
  <c r="L52" i="103"/>
  <c r="T54" i="103"/>
  <c r="U54" i="103" s="1"/>
  <c r="T66" i="103"/>
  <c r="U66" i="103" s="1"/>
  <c r="L76" i="103"/>
  <c r="L94" i="103"/>
  <c r="L45" i="103"/>
  <c r="L57" i="103"/>
  <c r="L69" i="103"/>
  <c r="L81" i="103"/>
  <c r="T87" i="103"/>
  <c r="U87" i="103" s="1"/>
  <c r="L92" i="103"/>
  <c r="T27" i="103"/>
  <c r="U27" i="103" s="1"/>
  <c r="T39" i="103"/>
  <c r="U39" i="103" s="1"/>
  <c r="T51" i="103"/>
  <c r="U51" i="103" s="1"/>
  <c r="T63" i="103"/>
  <c r="U63" i="103" s="1"/>
  <c r="T75" i="103"/>
  <c r="U75" i="103" s="1"/>
  <c r="T82" i="103"/>
  <c r="U82" i="103" s="1"/>
  <c r="T84" i="103"/>
  <c r="U84" i="103" s="1"/>
  <c r="L91" i="103"/>
  <c r="T106" i="103"/>
  <c r="U106" i="103" s="1"/>
  <c r="T108" i="103"/>
  <c r="U108" i="103" s="1"/>
  <c r="L59" i="103"/>
  <c r="T73" i="103"/>
  <c r="U73" i="103" s="1"/>
  <c r="L107" i="103"/>
  <c r="T32" i="103"/>
  <c r="U32" i="103" s="1"/>
  <c r="T44" i="103"/>
  <c r="U44" i="103" s="1"/>
  <c r="T56" i="103"/>
  <c r="U56" i="103" s="1"/>
  <c r="T68" i="103"/>
  <c r="U68" i="103" s="1"/>
  <c r="T80" i="103"/>
  <c r="U80" i="103" s="1"/>
  <c r="L87" i="103"/>
  <c r="L89" i="103"/>
  <c r="L100" i="103"/>
  <c r="T104" i="103"/>
  <c r="U104" i="103" s="1"/>
  <c r="L25" i="103"/>
  <c r="L35" i="103"/>
  <c r="L83" i="103"/>
  <c r="L33" i="103"/>
  <c r="T83" i="103"/>
  <c r="U83" i="103" s="1"/>
  <c r="T23" i="103"/>
  <c r="U23" i="103" s="1"/>
  <c r="T98" i="103"/>
  <c r="U98" i="103" s="1"/>
  <c r="T107" i="103"/>
  <c r="U107" i="103" s="1"/>
  <c r="L128" i="103"/>
  <c r="L131" i="103"/>
  <c r="L138" i="103"/>
  <c r="M138" i="103" s="1"/>
  <c r="L141" i="103"/>
  <c r="T135" i="103"/>
  <c r="U135" i="103" s="1"/>
  <c r="T143" i="103"/>
  <c r="U143" i="103" s="1"/>
  <c r="L139" i="103"/>
  <c r="T136" i="103"/>
  <c r="U136" i="103" s="1"/>
  <c r="L134" i="103"/>
  <c r="T129" i="103"/>
  <c r="U129" i="103" s="1"/>
  <c r="L132" i="103"/>
  <c r="T134" i="103"/>
  <c r="U134" i="103" s="1"/>
  <c r="T139" i="103"/>
  <c r="U139" i="103" s="1"/>
  <c r="L142" i="103"/>
  <c r="T133" i="103"/>
  <c r="U133" i="103" s="1"/>
  <c r="L136" i="103"/>
  <c r="T131" i="103"/>
  <c r="U131" i="103" s="1"/>
  <c r="T141" i="103"/>
  <c r="U141" i="103" s="1"/>
  <c r="T132" i="103"/>
  <c r="U132" i="103" s="1"/>
  <c r="L140" i="103"/>
  <c r="L130" i="103"/>
  <c r="L133" i="103"/>
  <c r="L135" i="103"/>
  <c r="L137" i="103"/>
  <c r="L143" i="103"/>
  <c r="L129" i="103"/>
  <c r="T138" i="103"/>
  <c r="T130" i="103"/>
  <c r="U130" i="103" s="1"/>
  <c r="T142" i="103"/>
  <c r="U142" i="103" s="1"/>
  <c r="T128" i="103"/>
  <c r="U128" i="103" s="1"/>
  <c r="T140" i="103"/>
  <c r="U140" i="103" s="1"/>
  <c r="T137" i="103"/>
  <c r="U137" i="103" s="1"/>
  <c r="E26" i="104"/>
  <c r="BW2" i="111"/>
  <c r="L22" i="103"/>
  <c r="M22" i="103" s="1"/>
  <c r="L13" i="103"/>
  <c r="M13" i="103" s="1"/>
  <c r="T11" i="103"/>
  <c r="U11" i="103" s="1"/>
  <c r="L21" i="103"/>
  <c r="M21" i="103" s="1"/>
  <c r="T20" i="103"/>
  <c r="U20" i="103" s="1"/>
  <c r="L109" i="103"/>
  <c r="M109" i="103" s="1"/>
  <c r="T19" i="103"/>
  <c r="L19" i="103"/>
  <c r="M19" i="103" s="1"/>
  <c r="T14" i="103"/>
  <c r="U14" i="103" s="1"/>
  <c r="T109" i="103"/>
  <c r="U109" i="103" s="1"/>
  <c r="L20" i="103"/>
  <c r="M20" i="103" s="1"/>
  <c r="T22" i="103"/>
  <c r="U22" i="103" s="1"/>
  <c r="L11" i="103"/>
  <c r="M11" i="103" s="1"/>
  <c r="T16" i="103"/>
  <c r="U16" i="103" s="1"/>
  <c r="T10" i="103"/>
  <c r="U10" i="103" s="1"/>
  <c r="T21" i="103"/>
  <c r="V21" i="103" s="1"/>
  <c r="L16" i="103"/>
  <c r="M16" i="103" s="1"/>
  <c r="L14" i="103"/>
  <c r="M14" i="103" s="1"/>
  <c r="L18" i="103"/>
  <c r="M18" i="103" s="1"/>
  <c r="T9" i="103"/>
  <c r="U9" i="103" s="1"/>
  <c r="T17" i="103"/>
  <c r="U17" i="103" s="1"/>
  <c r="T12" i="103"/>
  <c r="U12" i="103" s="1"/>
  <c r="L9" i="103"/>
  <c r="M15" i="103"/>
  <c r="T15" i="103"/>
  <c r="U15" i="103" s="1"/>
  <c r="L12" i="103"/>
  <c r="L17" i="103"/>
  <c r="T13" i="103"/>
  <c r="U13" i="103" s="1"/>
  <c r="W13" i="103" s="1"/>
  <c r="L10" i="103"/>
  <c r="T18" i="103"/>
  <c r="U18" i="103" s="1"/>
  <c r="C8" i="102"/>
  <c r="C9" i="102" s="1"/>
  <c r="C10" i="102"/>
  <c r="I14" i="102"/>
  <c r="C11" i="102" s="1"/>
  <c r="W16" i="103" l="1"/>
  <c r="M139" i="103"/>
  <c r="W139" i="103" s="1"/>
  <c r="V139" i="103"/>
  <c r="V92" i="103"/>
  <c r="M92" i="103"/>
  <c r="W92" i="103" s="1"/>
  <c r="V104" i="103"/>
  <c r="M104" i="103"/>
  <c r="W104" i="103" s="1"/>
  <c r="M72" i="103"/>
  <c r="W72" i="103" s="1"/>
  <c r="V72" i="103"/>
  <c r="W18" i="103"/>
  <c r="M136" i="103"/>
  <c r="W136" i="103" s="1"/>
  <c r="V136" i="103"/>
  <c r="V141" i="103"/>
  <c r="M141" i="103"/>
  <c r="W141" i="103" s="1"/>
  <c r="V81" i="103"/>
  <c r="M81" i="103"/>
  <c r="W81" i="103" s="1"/>
  <c r="M71" i="103"/>
  <c r="W71" i="103" s="1"/>
  <c r="V71" i="103"/>
  <c r="M93" i="103"/>
  <c r="W93" i="103" s="1"/>
  <c r="V93" i="103"/>
  <c r="V39" i="103"/>
  <c r="M39" i="103"/>
  <c r="W39" i="103" s="1"/>
  <c r="M46" i="103"/>
  <c r="W46" i="103" s="1"/>
  <c r="V46" i="103"/>
  <c r="M88" i="103"/>
  <c r="W88" i="103" s="1"/>
  <c r="V88" i="103"/>
  <c r="M60" i="103"/>
  <c r="W60" i="103" s="1"/>
  <c r="V60" i="103"/>
  <c r="M32" i="103"/>
  <c r="W32" i="103" s="1"/>
  <c r="V32" i="103"/>
  <c r="M54" i="103"/>
  <c r="W54" i="103" s="1"/>
  <c r="V54" i="103"/>
  <c r="V25" i="103"/>
  <c r="M25" i="103"/>
  <c r="W25" i="103" s="1"/>
  <c r="M49" i="103"/>
  <c r="W49" i="103" s="1"/>
  <c r="V49" i="103"/>
  <c r="V74" i="103"/>
  <c r="M74" i="103"/>
  <c r="W74" i="103" s="1"/>
  <c r="V138" i="103"/>
  <c r="U138" i="103"/>
  <c r="W138" i="103" s="1"/>
  <c r="M100" i="103"/>
  <c r="W100" i="103" s="1"/>
  <c r="V100" i="103"/>
  <c r="V69" i="103"/>
  <c r="M69" i="103"/>
  <c r="W69" i="103" s="1"/>
  <c r="V105" i="103"/>
  <c r="M105" i="103"/>
  <c r="W105" i="103" s="1"/>
  <c r="M41" i="103"/>
  <c r="W41" i="103" s="1"/>
  <c r="V41" i="103"/>
  <c r="M79" i="103"/>
  <c r="W79" i="103" s="1"/>
  <c r="V79" i="103"/>
  <c r="M103" i="103"/>
  <c r="W103" i="103" s="1"/>
  <c r="V103" i="103"/>
  <c r="V23" i="103"/>
  <c r="M23" i="103"/>
  <c r="W23" i="103" s="1"/>
  <c r="M37" i="103"/>
  <c r="W37" i="103" s="1"/>
  <c r="V37" i="103"/>
  <c r="V62" i="103"/>
  <c r="M62" i="103"/>
  <c r="W62" i="103" s="1"/>
  <c r="M58" i="103"/>
  <c r="W58" i="103" s="1"/>
  <c r="V58" i="103"/>
  <c r="M61" i="103"/>
  <c r="W61" i="103" s="1"/>
  <c r="V61" i="103"/>
  <c r="V51" i="103"/>
  <c r="M51" i="103"/>
  <c r="W51" i="103" s="1"/>
  <c r="M44" i="103"/>
  <c r="W44" i="103" s="1"/>
  <c r="V44" i="103"/>
  <c r="M129" i="103"/>
  <c r="W129" i="103" s="1"/>
  <c r="V129" i="103"/>
  <c r="M142" i="103"/>
  <c r="W142" i="103" s="1"/>
  <c r="V142" i="103"/>
  <c r="M131" i="103"/>
  <c r="W131" i="103" s="1"/>
  <c r="V131" i="103"/>
  <c r="M89" i="103"/>
  <c r="W89" i="103" s="1"/>
  <c r="V89" i="103"/>
  <c r="M91" i="103"/>
  <c r="W91" i="103" s="1"/>
  <c r="V91" i="103"/>
  <c r="V57" i="103"/>
  <c r="M57" i="103"/>
  <c r="W57" i="103" s="1"/>
  <c r="V96" i="103"/>
  <c r="M96" i="103"/>
  <c r="W96" i="103" s="1"/>
  <c r="M55" i="103"/>
  <c r="W55" i="103" s="1"/>
  <c r="V55" i="103"/>
  <c r="M42" i="103"/>
  <c r="W42" i="103" s="1"/>
  <c r="V42" i="103"/>
  <c r="M47" i="103"/>
  <c r="W47" i="103" s="1"/>
  <c r="V47" i="103"/>
  <c r="M35" i="103"/>
  <c r="W35" i="103" s="1"/>
  <c r="V35" i="103"/>
  <c r="M67" i="103"/>
  <c r="W67" i="103" s="1"/>
  <c r="V67" i="103"/>
  <c r="M143" i="103"/>
  <c r="W143" i="103" s="1"/>
  <c r="V143" i="103"/>
  <c r="M128" i="103"/>
  <c r="W128" i="103" s="1"/>
  <c r="V128" i="103"/>
  <c r="V87" i="103"/>
  <c r="M87" i="103"/>
  <c r="W87" i="103" s="1"/>
  <c r="V45" i="103"/>
  <c r="M45" i="103"/>
  <c r="W45" i="103" s="1"/>
  <c r="M34" i="103"/>
  <c r="W34" i="103" s="1"/>
  <c r="V34" i="103"/>
  <c r="M48" i="103"/>
  <c r="W48" i="103" s="1"/>
  <c r="V48" i="103"/>
  <c r="M97" i="103"/>
  <c r="W97" i="103" s="1"/>
  <c r="V97" i="103"/>
  <c r="V50" i="103"/>
  <c r="M50" i="103"/>
  <c r="W50" i="103" s="1"/>
  <c r="M83" i="103"/>
  <c r="W83" i="103" s="1"/>
  <c r="V83" i="103"/>
  <c r="M53" i="103"/>
  <c r="W53" i="103" s="1"/>
  <c r="V53" i="103"/>
  <c r="V75" i="103"/>
  <c r="M75" i="103"/>
  <c r="W75" i="103" s="1"/>
  <c r="M66" i="103"/>
  <c r="W66" i="103" s="1"/>
  <c r="V66" i="103"/>
  <c r="M59" i="103"/>
  <c r="W59" i="103" s="1"/>
  <c r="V59" i="103"/>
  <c r="V99" i="103"/>
  <c r="M99" i="103"/>
  <c r="W99" i="103" s="1"/>
  <c r="M137" i="103"/>
  <c r="W137" i="103" s="1"/>
  <c r="V137" i="103"/>
  <c r="V94" i="103"/>
  <c r="M94" i="103"/>
  <c r="W94" i="103" s="1"/>
  <c r="V64" i="103"/>
  <c r="M64" i="103"/>
  <c r="W64" i="103" s="1"/>
  <c r="M77" i="103"/>
  <c r="W77" i="103" s="1"/>
  <c r="V77" i="103"/>
  <c r="M29" i="103"/>
  <c r="W29" i="103" s="1"/>
  <c r="V29" i="103"/>
  <c r="M43" i="103"/>
  <c r="W43" i="103" s="1"/>
  <c r="V43" i="103"/>
  <c r="M80" i="103"/>
  <c r="W80" i="103" s="1"/>
  <c r="V80" i="103"/>
  <c r="M102" i="103"/>
  <c r="W102" i="103" s="1"/>
  <c r="V102" i="103"/>
  <c r="M30" i="103"/>
  <c r="W30" i="103" s="1"/>
  <c r="V30" i="103"/>
  <c r="V40" i="103"/>
  <c r="M40" i="103"/>
  <c r="W40" i="103" s="1"/>
  <c r="M95" i="103"/>
  <c r="W95" i="103" s="1"/>
  <c r="V95" i="103"/>
  <c r="V85" i="103"/>
  <c r="M85" i="103"/>
  <c r="W85" i="103" s="1"/>
  <c r="V24" i="103"/>
  <c r="M24" i="103"/>
  <c r="W24" i="103" s="1"/>
  <c r="V28" i="103"/>
  <c r="M28" i="103"/>
  <c r="W28" i="103" s="1"/>
  <c r="M82" i="103"/>
  <c r="W82" i="103" s="1"/>
  <c r="V82" i="103"/>
  <c r="M70" i="103"/>
  <c r="W70" i="103" s="1"/>
  <c r="V70" i="103"/>
  <c r="M108" i="103"/>
  <c r="W108" i="103" s="1"/>
  <c r="V108" i="103"/>
  <c r="M31" i="103"/>
  <c r="W31" i="103" s="1"/>
  <c r="V31" i="103"/>
  <c r="V68" i="103"/>
  <c r="M68" i="103"/>
  <c r="W68" i="103" s="1"/>
  <c r="M90" i="103"/>
  <c r="W90" i="103" s="1"/>
  <c r="V90" i="103"/>
  <c r="M107" i="103"/>
  <c r="W107" i="103" s="1"/>
  <c r="V107" i="103"/>
  <c r="V86" i="103"/>
  <c r="M86" i="103"/>
  <c r="W86" i="103" s="1"/>
  <c r="M132" i="103"/>
  <c r="W132" i="103" s="1"/>
  <c r="V132" i="103"/>
  <c r="V76" i="103"/>
  <c r="M76" i="103"/>
  <c r="W76" i="103" s="1"/>
  <c r="M36" i="103"/>
  <c r="W36" i="103" s="1"/>
  <c r="V36" i="103"/>
  <c r="W22" i="103"/>
  <c r="M133" i="103"/>
  <c r="W133" i="103" s="1"/>
  <c r="V133" i="103"/>
  <c r="M130" i="103"/>
  <c r="W130" i="103" s="1"/>
  <c r="V130" i="103"/>
  <c r="M134" i="103"/>
  <c r="W134" i="103" s="1"/>
  <c r="V134" i="103"/>
  <c r="M65" i="103"/>
  <c r="W65" i="103" s="1"/>
  <c r="V65" i="103"/>
  <c r="M106" i="103"/>
  <c r="W106" i="103" s="1"/>
  <c r="V106" i="103"/>
  <c r="V27" i="103"/>
  <c r="M27" i="103"/>
  <c r="W27" i="103" s="1"/>
  <c r="M73" i="103"/>
  <c r="W73" i="103" s="1"/>
  <c r="V73" i="103"/>
  <c r="V98" i="103"/>
  <c r="M98" i="103"/>
  <c r="W98" i="103" s="1"/>
  <c r="V26" i="103"/>
  <c r="M26" i="103"/>
  <c r="W26" i="103" s="1"/>
  <c r="V135" i="103"/>
  <c r="M135" i="103"/>
  <c r="W135" i="103" s="1"/>
  <c r="V38" i="103"/>
  <c r="M38" i="103"/>
  <c r="W38" i="103" s="1"/>
  <c r="M140" i="103"/>
  <c r="W140" i="103" s="1"/>
  <c r="V140" i="103"/>
  <c r="V33" i="103"/>
  <c r="M33" i="103"/>
  <c r="W33" i="103" s="1"/>
  <c r="V52" i="103"/>
  <c r="M52" i="103"/>
  <c r="W52" i="103" s="1"/>
  <c r="V63" i="103"/>
  <c r="M63" i="103"/>
  <c r="W63" i="103" s="1"/>
  <c r="M84" i="103"/>
  <c r="W84" i="103" s="1"/>
  <c r="V84" i="103"/>
  <c r="M101" i="103"/>
  <c r="W101" i="103" s="1"/>
  <c r="V101" i="103"/>
  <c r="V56" i="103"/>
  <c r="M56" i="103"/>
  <c r="W56" i="103" s="1"/>
  <c r="M78" i="103"/>
  <c r="W78" i="103" s="1"/>
  <c r="V78" i="103"/>
  <c r="C16" i="102"/>
  <c r="AC223" i="40" s="1"/>
  <c r="CC2" i="111"/>
  <c r="W109" i="103"/>
  <c r="W20" i="103"/>
  <c r="V19" i="103"/>
  <c r="U21" i="103"/>
  <c r="W21" i="103" s="1"/>
  <c r="V20" i="103"/>
  <c r="U19" i="103"/>
  <c r="W19" i="103" s="1"/>
  <c r="W11" i="103"/>
  <c r="V109" i="103"/>
  <c r="V11" i="103"/>
  <c r="V16" i="103"/>
  <c r="V14" i="103"/>
  <c r="W14" i="103"/>
  <c r="V22" i="103"/>
  <c r="V15" i="103"/>
  <c r="W15" i="103"/>
  <c r="M9" i="103"/>
  <c r="W9" i="103" s="1"/>
  <c r="V9" i="103"/>
  <c r="V13" i="103"/>
  <c r="V18" i="103"/>
  <c r="V10" i="103"/>
  <c r="M10" i="103"/>
  <c r="W10" i="103" s="1"/>
  <c r="V17" i="103"/>
  <c r="M17" i="103"/>
  <c r="W17" i="103" s="1"/>
  <c r="V12" i="103"/>
  <c r="M12" i="103"/>
  <c r="W12" i="103" s="1"/>
  <c r="C14" i="102"/>
  <c r="EB2" i="111" s="1"/>
  <c r="H7" i="101"/>
  <c r="N7" i="101" s="1"/>
  <c r="J7" i="101"/>
  <c r="M7" i="101" s="1"/>
  <c r="O7" i="101" s="1"/>
  <c r="H8" i="101"/>
  <c r="N8" i="101" s="1"/>
  <c r="E26" i="101" s="1"/>
  <c r="AC106" i="40" s="1"/>
  <c r="J8" i="101"/>
  <c r="M8" i="101"/>
  <c r="O8" i="101" s="1"/>
  <c r="H9" i="101"/>
  <c r="N9" i="101" s="1"/>
  <c r="J9" i="101"/>
  <c r="M9" i="101"/>
  <c r="O9" i="101" s="1"/>
  <c r="H10" i="101"/>
  <c r="N10" i="101" s="1"/>
  <c r="J10" i="101"/>
  <c r="M10" i="101"/>
  <c r="O10" i="101" s="1"/>
  <c r="H11" i="101"/>
  <c r="N11" i="101" s="1"/>
  <c r="J11" i="101"/>
  <c r="M11" i="101"/>
  <c r="O11" i="101"/>
  <c r="H12" i="101"/>
  <c r="N12" i="101" s="1"/>
  <c r="J12" i="101"/>
  <c r="M12" i="101"/>
  <c r="O12" i="101" s="1"/>
  <c r="H13" i="101"/>
  <c r="N13" i="101" s="1"/>
  <c r="J13" i="101"/>
  <c r="M13" i="101"/>
  <c r="O13" i="101" s="1"/>
  <c r="H14" i="101"/>
  <c r="N14" i="101" s="1"/>
  <c r="J14" i="101"/>
  <c r="M14" i="101"/>
  <c r="O14" i="101" s="1"/>
  <c r="H15" i="101"/>
  <c r="N15" i="101" s="1"/>
  <c r="J15" i="101"/>
  <c r="M15" i="101"/>
  <c r="O15" i="101" s="1"/>
  <c r="H16" i="101"/>
  <c r="N16" i="101" s="1"/>
  <c r="J16" i="101"/>
  <c r="M16" i="101"/>
  <c r="O16" i="101" s="1"/>
  <c r="H17" i="101"/>
  <c r="N17" i="101" s="1"/>
  <c r="J17" i="101"/>
  <c r="M17" i="101"/>
  <c r="O17" i="101" s="1"/>
  <c r="H18" i="101"/>
  <c r="N18" i="101" s="1"/>
  <c r="J18" i="101"/>
  <c r="M18" i="101"/>
  <c r="O18" i="101" s="1"/>
  <c r="H19" i="101"/>
  <c r="N19" i="101" s="1"/>
  <c r="J19" i="101"/>
  <c r="M19" i="101"/>
  <c r="O19" i="101" s="1"/>
  <c r="H20" i="101"/>
  <c r="N20" i="101" s="1"/>
  <c r="J20" i="101"/>
  <c r="M20" i="101"/>
  <c r="O20" i="101" s="1"/>
  <c r="H21" i="101"/>
  <c r="N21" i="101" s="1"/>
  <c r="J21" i="101"/>
  <c r="M21" i="101"/>
  <c r="O21" i="101" s="1"/>
  <c r="H22" i="101"/>
  <c r="N22" i="101" s="1"/>
  <c r="J22" i="101"/>
  <c r="M22" i="101"/>
  <c r="O22" i="101" s="1"/>
  <c r="C17" i="102" l="1"/>
  <c r="BQ223" i="40"/>
  <c r="G148" i="103"/>
  <c r="G149" i="103" s="1"/>
  <c r="G146" i="103"/>
  <c r="G147" i="103" s="1"/>
  <c r="P14" i="101"/>
  <c r="E27" i="101"/>
  <c r="AC107" i="40" s="1"/>
  <c r="AC105" i="40" s="1"/>
  <c r="C15" i="102"/>
  <c r="G114" i="103"/>
  <c r="G112" i="103"/>
  <c r="EE2" i="111" s="1"/>
  <c r="P17" i="101"/>
  <c r="P16" i="101"/>
  <c r="P9" i="101"/>
  <c r="P13" i="101"/>
  <c r="P15" i="101"/>
  <c r="P21" i="101"/>
  <c r="P19" i="101"/>
  <c r="P18" i="101"/>
  <c r="P11" i="101"/>
  <c r="P20" i="101"/>
  <c r="P12" i="101"/>
  <c r="P22" i="101"/>
  <c r="P10" i="101"/>
  <c r="P8" i="101"/>
  <c r="BZ2" i="111"/>
  <c r="P7" i="101"/>
  <c r="H22" i="100"/>
  <c r="J22" i="100" s="1"/>
  <c r="K22" i="100" s="1"/>
  <c r="L22" i="100" s="1"/>
  <c r="M22" i="100" s="1"/>
  <c r="N22" i="100" s="1"/>
  <c r="H21" i="100"/>
  <c r="J21" i="100" s="1"/>
  <c r="K21" i="100" s="1"/>
  <c r="L21" i="100" s="1"/>
  <c r="M21" i="100" s="1"/>
  <c r="N21" i="100" s="1"/>
  <c r="H20" i="100"/>
  <c r="J20" i="100" s="1"/>
  <c r="K20" i="100" s="1"/>
  <c r="L20" i="100" s="1"/>
  <c r="M20" i="100" s="1"/>
  <c r="N20" i="100" s="1"/>
  <c r="H19" i="100"/>
  <c r="J19" i="100" s="1"/>
  <c r="K19" i="100" s="1"/>
  <c r="L19" i="100" s="1"/>
  <c r="M19" i="100" s="1"/>
  <c r="N19" i="100" s="1"/>
  <c r="H18" i="100"/>
  <c r="J18" i="100" s="1"/>
  <c r="K18" i="100" s="1"/>
  <c r="L18" i="100" s="1"/>
  <c r="M18" i="100" s="1"/>
  <c r="N18" i="100" s="1"/>
  <c r="H17" i="100"/>
  <c r="J17" i="100" s="1"/>
  <c r="K17" i="100" s="1"/>
  <c r="L17" i="100" s="1"/>
  <c r="M17" i="100" s="1"/>
  <c r="N17" i="100" s="1"/>
  <c r="H16" i="100"/>
  <c r="J16" i="100" s="1"/>
  <c r="K16" i="100" s="1"/>
  <c r="L16" i="100" s="1"/>
  <c r="M16" i="100" s="1"/>
  <c r="N16" i="100" s="1"/>
  <c r="H15" i="100"/>
  <c r="J15" i="100" s="1"/>
  <c r="K15" i="100" s="1"/>
  <c r="L15" i="100" s="1"/>
  <c r="M15" i="100" s="1"/>
  <c r="N15" i="100" s="1"/>
  <c r="H14" i="100"/>
  <c r="J14" i="100" s="1"/>
  <c r="K14" i="100" s="1"/>
  <c r="L14" i="100" s="1"/>
  <c r="M14" i="100" s="1"/>
  <c r="N14" i="100" s="1"/>
  <c r="H13" i="100"/>
  <c r="J13" i="100" s="1"/>
  <c r="K13" i="100" s="1"/>
  <c r="L13" i="100" s="1"/>
  <c r="M13" i="100" s="1"/>
  <c r="N13" i="100" s="1"/>
  <c r="R12" i="100"/>
  <c r="AE7" i="100" s="1"/>
  <c r="AF7" i="100" s="1"/>
  <c r="AG7" i="100" s="1"/>
  <c r="H12" i="100"/>
  <c r="J12" i="100" s="1"/>
  <c r="K12" i="100" s="1"/>
  <c r="L12" i="100" s="1"/>
  <c r="M12" i="100" s="1"/>
  <c r="N12" i="100" s="1"/>
  <c r="H11" i="100"/>
  <c r="J11" i="100" s="1"/>
  <c r="K11" i="100" s="1"/>
  <c r="L11" i="100" s="1"/>
  <c r="M11" i="100" s="1"/>
  <c r="N11" i="100" s="1"/>
  <c r="H10" i="100"/>
  <c r="J10" i="100" s="1"/>
  <c r="K10" i="100" s="1"/>
  <c r="L10" i="100" s="1"/>
  <c r="M10" i="100" s="1"/>
  <c r="N10" i="100" s="1"/>
  <c r="J9" i="100"/>
  <c r="K9" i="100" s="1"/>
  <c r="L9" i="100" s="1"/>
  <c r="M9" i="100" s="1"/>
  <c r="N9" i="100" s="1"/>
  <c r="H9" i="100"/>
  <c r="H8" i="100"/>
  <c r="J8" i="100" s="1"/>
  <c r="K8" i="100" s="1"/>
  <c r="L8" i="100" s="1"/>
  <c r="M8" i="100" s="1"/>
  <c r="N8" i="100" s="1"/>
  <c r="H7" i="100"/>
  <c r="J7" i="100" s="1"/>
  <c r="K7" i="100" s="1"/>
  <c r="L7" i="100" s="1"/>
  <c r="M7" i="100" s="1"/>
  <c r="N7" i="100" s="1"/>
  <c r="AC270" i="40" l="1"/>
  <c r="CF2" i="111" s="1"/>
  <c r="E25" i="101"/>
  <c r="E25" i="100"/>
  <c r="AC118" i="40" s="1"/>
  <c r="G115" i="103"/>
  <c r="BY2" i="111"/>
  <c r="G113" i="103"/>
  <c r="DY2" i="111"/>
  <c r="E28" i="101"/>
  <c r="H7" i="96"/>
  <c r="J7" i="96" s="1"/>
  <c r="K7" i="96" s="1"/>
  <c r="L7" i="96" s="1"/>
  <c r="M7" i="96" s="1"/>
  <c r="H8" i="96"/>
  <c r="J8" i="96" s="1"/>
  <c r="K8" i="96" s="1"/>
  <c r="L8" i="96" s="1"/>
  <c r="M8" i="96" s="1"/>
  <c r="H9" i="96"/>
  <c r="J9" i="96" s="1"/>
  <c r="K9" i="96" s="1"/>
  <c r="L9" i="96" s="1"/>
  <c r="M9" i="96" s="1"/>
  <c r="H10" i="96"/>
  <c r="J10" i="96" s="1"/>
  <c r="K10" i="96" s="1"/>
  <c r="L10" i="96" s="1"/>
  <c r="M10" i="96" s="1"/>
  <c r="H11" i="96"/>
  <c r="J11" i="96" s="1"/>
  <c r="K11" i="96" s="1"/>
  <c r="L11" i="96" s="1"/>
  <c r="M11" i="96" s="1"/>
  <c r="H12" i="96"/>
  <c r="J12" i="96"/>
  <c r="K12" i="96" s="1"/>
  <c r="L12" i="96" s="1"/>
  <c r="M12" i="96" s="1"/>
  <c r="H13" i="96"/>
  <c r="J13" i="96" s="1"/>
  <c r="K13" i="96" s="1"/>
  <c r="L13" i="96" s="1"/>
  <c r="M13" i="96" s="1"/>
  <c r="H14" i="96"/>
  <c r="J14" i="96" s="1"/>
  <c r="K14" i="96" s="1"/>
  <c r="L14" i="96" s="1"/>
  <c r="M14" i="96" s="1"/>
  <c r="H15" i="96"/>
  <c r="J15" i="96" s="1"/>
  <c r="K15" i="96" s="1"/>
  <c r="L15" i="96" s="1"/>
  <c r="M15" i="96" s="1"/>
  <c r="H16" i="96"/>
  <c r="J16" i="96" s="1"/>
  <c r="K16" i="96" s="1"/>
  <c r="L16" i="96" s="1"/>
  <c r="M16" i="96" s="1"/>
  <c r="H17" i="96"/>
  <c r="J17" i="96"/>
  <c r="K17" i="96" s="1"/>
  <c r="L17" i="96" s="1"/>
  <c r="M17" i="96" s="1"/>
  <c r="H18" i="96"/>
  <c r="J18" i="96" s="1"/>
  <c r="K18" i="96" s="1"/>
  <c r="L18" i="96" s="1"/>
  <c r="M18" i="96" s="1"/>
  <c r="H19" i="96"/>
  <c r="J19" i="96" s="1"/>
  <c r="K19" i="96" s="1"/>
  <c r="L19" i="96" s="1"/>
  <c r="M19" i="96" s="1"/>
  <c r="H20" i="96"/>
  <c r="J20" i="96" s="1"/>
  <c r="K20" i="96" s="1"/>
  <c r="L20" i="96" s="1"/>
  <c r="M20" i="96" s="1"/>
  <c r="H21" i="96"/>
  <c r="J21" i="96" s="1"/>
  <c r="K21" i="96" s="1"/>
  <c r="L21" i="96" s="1"/>
  <c r="M21" i="96" s="1"/>
  <c r="H22" i="96"/>
  <c r="J22" i="96" s="1"/>
  <c r="K22" i="96" s="1"/>
  <c r="L22" i="96" s="1"/>
  <c r="M22" i="96" s="1"/>
  <c r="E26" i="100" l="1"/>
  <c r="CD2" i="111"/>
  <c r="E25" i="96"/>
  <c r="AC89" i="40" s="1"/>
  <c r="E26" i="96" l="1"/>
  <c r="BX2" i="111"/>
  <c r="CB2" i="111"/>
  <c r="CP2" i="111" l="1"/>
  <c r="CW2" i="111" l="1"/>
  <c r="CV2" i="111"/>
  <c r="CU2" i="111"/>
  <c r="CT2" i="111"/>
  <c r="CS2" i="111"/>
  <c r="CR2" i="111"/>
  <c r="CM2" i="111"/>
  <c r="CN2" i="111"/>
  <c r="CL2" i="111" l="1"/>
  <c r="P22" i="87"/>
  <c r="O22" i="87"/>
  <c r="DK2" i="111" s="1"/>
  <c r="N22" i="87"/>
  <c r="DJ2" i="111" s="1"/>
  <c r="M22" i="87"/>
  <c r="DI2" i="111" s="1"/>
  <c r="L22" i="87"/>
  <c r="DH2" i="111" s="1"/>
  <c r="DL2" i="111" l="1"/>
  <c r="AM23" i="87"/>
  <c r="AM24" i="87" s="1"/>
  <c r="BB2" i="111"/>
  <c r="D271" i="87" a="1"/>
  <c r="D271" i="87" s="1"/>
  <c r="C271" i="87" a="1"/>
  <c r="C271" i="87" s="1"/>
  <c r="D255" i="87" a="1"/>
  <c r="D255" i="87" s="1"/>
  <c r="C255" i="87" a="1"/>
  <c r="C255" i="87" s="1"/>
  <c r="D239" i="87" a="1"/>
  <c r="D239" i="87" s="1"/>
  <c r="C239" i="87" a="1"/>
  <c r="C239" i="87" s="1"/>
  <c r="D223" i="87" a="1"/>
  <c r="D223" i="87" s="1"/>
  <c r="C223" i="87" a="1"/>
  <c r="C223" i="87" s="1"/>
  <c r="E220" i="87"/>
  <c r="E219" i="87"/>
  <c r="E218" i="87"/>
  <c r="E217" i="87"/>
  <c r="E216" i="87"/>
  <c r="E215" i="87"/>
  <c r="E214" i="87"/>
  <c r="C209" i="87"/>
  <c r="C208" i="87"/>
  <c r="C207" i="87"/>
  <c r="C202" i="87"/>
  <c r="C201" i="87"/>
  <c r="C200" i="87"/>
  <c r="C194" i="87"/>
  <c r="C193" i="87"/>
  <c r="C192" i="87"/>
  <c r="Q104" i="87" s="1"/>
  <c r="C191" i="87"/>
  <c r="C166" i="87"/>
  <c r="C165" i="87"/>
  <c r="C164" i="87"/>
  <c r="Q74" i="87" s="1"/>
  <c r="R74" i="87" s="1"/>
  <c r="M145" i="87"/>
  <c r="M144" i="87"/>
  <c r="M143" i="87"/>
  <c r="M142" i="87"/>
  <c r="M141" i="87"/>
  <c r="M140" i="87"/>
  <c r="M139" i="87"/>
  <c r="M138" i="87"/>
  <c r="L135" i="87"/>
  <c r="L134" i="87"/>
  <c r="L133" i="87"/>
  <c r="L132" i="87"/>
  <c r="Q125" i="87" a="1"/>
  <c r="Q125" i="87" s="1"/>
  <c r="U125" i="87" s="1" a="1"/>
  <c r="U125" i="87" s="1"/>
  <c r="Q124" i="87" a="1"/>
  <c r="Q124" i="87" s="1"/>
  <c r="U124" i="87" s="1" a="1"/>
  <c r="U124" i="87" s="1"/>
  <c r="U103" i="87" a="1"/>
  <c r="U103" i="87" s="1"/>
  <c r="Q103" i="87"/>
  <c r="O103" i="87"/>
  <c r="U102" i="87" a="1"/>
  <c r="U102" i="87" s="1"/>
  <c r="Q102" i="87"/>
  <c r="N102" i="87"/>
  <c r="O102" i="87" s="1"/>
  <c r="U101" i="87" a="1"/>
  <c r="U101" i="87" s="1"/>
  <c r="Q101" i="87"/>
  <c r="N101" i="87"/>
  <c r="O101" i="87" s="1"/>
  <c r="U100" i="87" a="1"/>
  <c r="U100" i="87" s="1"/>
  <c r="Q100" i="87"/>
  <c r="N100" i="87"/>
  <c r="O100" i="87" s="1"/>
  <c r="U99" i="87" a="1"/>
  <c r="U99" i="87" s="1"/>
  <c r="Q99" i="87"/>
  <c r="N99" i="87"/>
  <c r="O99" i="87" s="1"/>
  <c r="U98" i="87" a="1"/>
  <c r="U98" i="87" s="1"/>
  <c r="Q98" i="87"/>
  <c r="N98" i="87"/>
  <c r="O98" i="87" s="1"/>
  <c r="U97" i="87" a="1"/>
  <c r="U97" i="87" s="1"/>
  <c r="Q97" i="87"/>
  <c r="N97" i="87"/>
  <c r="O97" i="87" s="1"/>
  <c r="U96" i="87" a="1"/>
  <c r="U96" i="87" s="1"/>
  <c r="Q96" i="87"/>
  <c r="N96" i="87"/>
  <c r="O96" i="87" s="1"/>
  <c r="U95" i="87" a="1"/>
  <c r="U95" i="87" s="1"/>
  <c r="Q95" i="87"/>
  <c r="N95" i="87"/>
  <c r="O95" i="87" s="1"/>
  <c r="U94" i="87" a="1"/>
  <c r="U94" i="87" s="1"/>
  <c r="Q94" i="87"/>
  <c r="N94" i="87"/>
  <c r="O94" i="87" s="1"/>
  <c r="U93" i="87" a="1"/>
  <c r="U93" i="87" s="1"/>
  <c r="Q93" i="87"/>
  <c r="N93" i="87"/>
  <c r="O93" i="87" s="1"/>
  <c r="U92" i="87" a="1"/>
  <c r="U92" i="87" s="1"/>
  <c r="Q92" i="87"/>
  <c r="N92" i="87"/>
  <c r="O92" i="87" s="1"/>
  <c r="U91" i="87" a="1"/>
  <c r="U91" i="87" s="1"/>
  <c r="Q91" i="87"/>
  <c r="N91" i="87"/>
  <c r="O91" i="87" s="1"/>
  <c r="U90" i="87" a="1"/>
  <c r="U90" i="87" s="1"/>
  <c r="Q90" i="87"/>
  <c r="N90" i="87"/>
  <c r="O90" i="87" s="1"/>
  <c r="U89" i="87" a="1"/>
  <c r="U89" i="87" s="1"/>
  <c r="Q89" i="87"/>
  <c r="N89" i="87"/>
  <c r="O89" i="87" s="1"/>
  <c r="U88" i="87" a="1"/>
  <c r="U88" i="87" s="1"/>
  <c r="Q88" i="87"/>
  <c r="N88" i="87"/>
  <c r="O88" i="87" s="1"/>
  <c r="U87" i="87" a="1"/>
  <c r="U87" i="87" s="1"/>
  <c r="Q87" i="87"/>
  <c r="N87" i="87"/>
  <c r="O87" i="87" s="1"/>
  <c r="U86" i="87" a="1"/>
  <c r="U86" i="87" s="1"/>
  <c r="Q86" i="87"/>
  <c r="N86" i="87"/>
  <c r="O86" i="87" s="1"/>
  <c r="U85" i="87" a="1"/>
  <c r="U85" i="87" s="1"/>
  <c r="Q85" i="87"/>
  <c r="N85" i="87"/>
  <c r="O85" i="87" s="1"/>
  <c r="U84" i="87" a="1"/>
  <c r="U84" i="87" s="1"/>
  <c r="Q84" i="87"/>
  <c r="N84" i="87"/>
  <c r="O84" i="87" s="1"/>
  <c r="U83" i="87" a="1"/>
  <c r="U83" i="87" s="1"/>
  <c r="Q83" i="87"/>
  <c r="N83" i="87"/>
  <c r="O83" i="87" s="1"/>
  <c r="U82" i="87" a="1"/>
  <c r="U82" i="87" s="1"/>
  <c r="Q82" i="87"/>
  <c r="N82" i="87"/>
  <c r="O82" i="87" s="1"/>
  <c r="U81" i="87" a="1"/>
  <c r="U81" i="87" s="1"/>
  <c r="Q81" i="87"/>
  <c r="N81" i="87"/>
  <c r="O81" i="87" s="1"/>
  <c r="U80" i="87" a="1"/>
  <c r="U80" i="87" s="1"/>
  <c r="Q80" i="87"/>
  <c r="N80" i="87"/>
  <c r="O80" i="87" s="1"/>
  <c r="O74" i="87"/>
  <c r="S73" i="87"/>
  <c r="O73" i="87"/>
  <c r="P73" i="87" s="1"/>
  <c r="O72" i="87"/>
  <c r="S71" i="87"/>
  <c r="O71" i="87"/>
  <c r="P71" i="87" s="1"/>
  <c r="O70" i="87"/>
  <c r="S69" i="87"/>
  <c r="O69" i="87"/>
  <c r="P69" i="87" s="1"/>
  <c r="U69" i="87" s="1" a="1"/>
  <c r="U69" i="87" s="1"/>
  <c r="O68" i="87"/>
  <c r="S67" i="87"/>
  <c r="O67" i="87"/>
  <c r="P67" i="87" s="1"/>
  <c r="O66" i="87"/>
  <c r="S65" i="87"/>
  <c r="O65" i="87"/>
  <c r="P65" i="87" s="1"/>
  <c r="O64" i="87"/>
  <c r="S63" i="87"/>
  <c r="O63" i="87"/>
  <c r="P63" i="87" s="1"/>
  <c r="U63" i="87" s="1" a="1"/>
  <c r="U63" i="87" s="1"/>
  <c r="Q62" i="87"/>
  <c r="R62" i="87" s="1"/>
  <c r="O62" i="87"/>
  <c r="S61" i="87"/>
  <c r="O61" i="87"/>
  <c r="P61" i="87" s="1"/>
  <c r="O60" i="87"/>
  <c r="S59" i="87"/>
  <c r="O59" i="87"/>
  <c r="P59" i="87" s="1"/>
  <c r="O58" i="87"/>
  <c r="S57" i="87"/>
  <c r="O57" i="87"/>
  <c r="P57" i="87" s="1"/>
  <c r="O56" i="87"/>
  <c r="S55" i="87"/>
  <c r="O55" i="87"/>
  <c r="P55" i="87" s="1"/>
  <c r="O54" i="87"/>
  <c r="S53" i="87"/>
  <c r="O53" i="87"/>
  <c r="P53" i="87" s="1"/>
  <c r="O52" i="87"/>
  <c r="S51" i="87"/>
  <c r="Q51" i="87"/>
  <c r="R51" i="87" s="1"/>
  <c r="O51" i="87"/>
  <c r="P51" i="87" s="1"/>
  <c r="O50" i="87"/>
  <c r="S49" i="87"/>
  <c r="O49" i="87"/>
  <c r="P49" i="87" s="1"/>
  <c r="O48" i="87"/>
  <c r="S47" i="87"/>
  <c r="O47" i="87"/>
  <c r="P47" i="87" s="1"/>
  <c r="O46" i="87"/>
  <c r="S45" i="87"/>
  <c r="O45" i="87"/>
  <c r="P45" i="87" s="1"/>
  <c r="O44" i="87"/>
  <c r="S43" i="87"/>
  <c r="O43" i="87"/>
  <c r="P43" i="87" s="1"/>
  <c r="O42" i="87"/>
  <c r="S41" i="87"/>
  <c r="O41" i="87"/>
  <c r="P41" i="87" s="1"/>
  <c r="O40" i="87"/>
  <c r="S39" i="87"/>
  <c r="O39" i="87"/>
  <c r="O38" i="87"/>
  <c r="S37" i="87"/>
  <c r="Q37" i="87"/>
  <c r="R37" i="87" s="1"/>
  <c r="O37" i="87"/>
  <c r="P37" i="87" s="1"/>
  <c r="O36" i="87"/>
  <c r="S35" i="87"/>
  <c r="O35" i="87"/>
  <c r="P35" i="87" s="1"/>
  <c r="U33" i="87" a="1"/>
  <c r="U33" i="87" s="1"/>
  <c r="U26" i="87"/>
  <c r="P23" i="87"/>
  <c r="E11" i="87"/>
  <c r="AJ2" i="111" s="1"/>
  <c r="U47" i="87" l="1" a="1"/>
  <c r="U47" i="87" s="1"/>
  <c r="U41" i="87" a="1"/>
  <c r="U41" i="87" s="1"/>
  <c r="Q57" i="87"/>
  <c r="R57" i="87" s="1"/>
  <c r="U57" i="87" a="1"/>
  <c r="U57" i="87" s="1"/>
  <c r="U59" i="87" a="1"/>
  <c r="U59" i="87" s="1"/>
  <c r="U51" i="87" a="1"/>
  <c r="U51" i="87" s="1"/>
  <c r="Q52" i="87"/>
  <c r="R52" i="87" s="1"/>
  <c r="U37" i="87" a="1"/>
  <c r="U37" i="87" s="1"/>
  <c r="U43" i="87" a="1"/>
  <c r="U43" i="87" s="1"/>
  <c r="Q55" i="87"/>
  <c r="R55" i="87" s="1"/>
  <c r="Q67" i="87"/>
  <c r="R67" i="87" s="1"/>
  <c r="Q40" i="87"/>
  <c r="R40" i="87" s="1"/>
  <c r="V104" i="87"/>
  <c r="Q46" i="87"/>
  <c r="R46" i="87" s="1"/>
  <c r="Q71" i="87"/>
  <c r="R71" i="87" s="1"/>
  <c r="Q47" i="87"/>
  <c r="R47" i="87" s="1"/>
  <c r="Q60" i="87"/>
  <c r="R60" i="87" s="1"/>
  <c r="Q72" i="87"/>
  <c r="R72" i="87" s="1"/>
  <c r="Q66" i="87"/>
  <c r="R66" i="87" s="1"/>
  <c r="Q36" i="87"/>
  <c r="R36" i="87" s="1"/>
  <c r="Q42" i="87"/>
  <c r="R42" i="87" s="1"/>
  <c r="U49" i="87" a="1"/>
  <c r="U49" i="87" s="1"/>
  <c r="U61" i="87" a="1"/>
  <c r="U61" i="87" s="1"/>
  <c r="U67" i="87" a="1"/>
  <c r="U67" i="87" s="1"/>
  <c r="U73" i="87" a="1"/>
  <c r="U73" i="87" s="1"/>
  <c r="V97" i="87"/>
  <c r="V90" i="87"/>
  <c r="Q49" i="87"/>
  <c r="R49" i="87" s="1"/>
  <c r="Q58" i="87"/>
  <c r="R58" i="87" s="1"/>
  <c r="Q35" i="87"/>
  <c r="R35" i="87" s="1"/>
  <c r="U55" i="87" a="1"/>
  <c r="U55" i="87" s="1"/>
  <c r="U65" i="87" a="1"/>
  <c r="U65" i="87" s="1"/>
  <c r="U71" i="87" a="1"/>
  <c r="U71" i="87" s="1"/>
  <c r="V84" i="87"/>
  <c r="V88" i="87"/>
  <c r="V92" i="87"/>
  <c r="V96" i="87"/>
  <c r="AL80" i="87"/>
  <c r="AL100" i="87"/>
  <c r="AL101" i="87"/>
  <c r="V89" i="87"/>
  <c r="V86" i="87"/>
  <c r="V98" i="87"/>
  <c r="V102" i="87"/>
  <c r="V85" i="87"/>
  <c r="Q38" i="87"/>
  <c r="R38" i="87" s="1"/>
  <c r="V83" i="87"/>
  <c r="V87" i="87"/>
  <c r="V91" i="87"/>
  <c r="V95" i="87"/>
  <c r="V99" i="87"/>
  <c r="AN100" i="87"/>
  <c r="AN93" i="87"/>
  <c r="AS93" i="87" s="1"/>
  <c r="AN86" i="87"/>
  <c r="AS86" i="87" s="1"/>
  <c r="AN96" i="87"/>
  <c r="AS96" i="87" s="1"/>
  <c r="AN103" i="87"/>
  <c r="AS103" i="87" s="1"/>
  <c r="AN89" i="87"/>
  <c r="AS89" i="87" s="1"/>
  <c r="AN82" i="87"/>
  <c r="AS82" i="87" s="1"/>
  <c r="AN99" i="87"/>
  <c r="AS99" i="87" s="1"/>
  <c r="AN92" i="87"/>
  <c r="AS92" i="87" s="1"/>
  <c r="AN85" i="87"/>
  <c r="AS85" i="87" s="1"/>
  <c r="AN81" i="87"/>
  <c r="AS81" i="87" s="1"/>
  <c r="AN102" i="87"/>
  <c r="AS102" i="87" s="1"/>
  <c r="AN95" i="87"/>
  <c r="AS95" i="87" s="1"/>
  <c r="AN88" i="87"/>
  <c r="AS88" i="87" s="1"/>
  <c r="AN94" i="87"/>
  <c r="AS94" i="87" s="1"/>
  <c r="AN98" i="87"/>
  <c r="AS98" i="87" s="1"/>
  <c r="AN91" i="87"/>
  <c r="AS91" i="87" s="1"/>
  <c r="AN84" i="87"/>
  <c r="AS84" i="87" s="1"/>
  <c r="AN101" i="87"/>
  <c r="AN87" i="87"/>
  <c r="AS87" i="87" s="1"/>
  <c r="AN80" i="87"/>
  <c r="AN97" i="87"/>
  <c r="AS97" i="87" s="1"/>
  <c r="AN90" i="87"/>
  <c r="AS90" i="87" s="1"/>
  <c r="AN104" i="87"/>
  <c r="AS104" i="87" s="1"/>
  <c r="AN83" i="87"/>
  <c r="AS83" i="87" s="1"/>
  <c r="Q44" i="87"/>
  <c r="R44" i="87" s="1"/>
  <c r="AN74" i="87"/>
  <c r="AO74" i="87" s="1"/>
  <c r="AN63" i="87"/>
  <c r="AO63" i="87" s="1"/>
  <c r="AN48" i="87"/>
  <c r="AO48" i="87" s="1"/>
  <c r="AN55" i="87"/>
  <c r="AO55" i="87" s="1"/>
  <c r="AN37" i="87"/>
  <c r="AO37" i="87" s="1"/>
  <c r="AN60" i="87"/>
  <c r="AO60" i="87" s="1"/>
  <c r="AN70" i="87"/>
  <c r="AO70" i="87" s="1"/>
  <c r="AN44" i="87"/>
  <c r="AO44" i="87" s="1"/>
  <c r="AN39" i="87"/>
  <c r="AO39" i="87" s="1"/>
  <c r="AN62" i="87"/>
  <c r="AO62" i="87" s="1"/>
  <c r="AN47" i="87"/>
  <c r="AO47" i="87" s="1"/>
  <c r="AN61" i="87"/>
  <c r="AO61" i="87" s="1"/>
  <c r="AN66" i="87"/>
  <c r="AO66" i="87" s="1"/>
  <c r="AN59" i="87"/>
  <c r="AO59" i="87" s="1"/>
  <c r="AN35" i="87"/>
  <c r="AO35" i="87" s="1"/>
  <c r="AN65" i="87"/>
  <c r="AO65" i="87" s="1"/>
  <c r="AN42" i="87"/>
  <c r="AO42" i="87" s="1"/>
  <c r="AN50" i="87"/>
  <c r="AO50" i="87" s="1"/>
  <c r="AN33" i="87"/>
  <c r="AO33" i="87" s="1"/>
  <c r="AN73" i="87"/>
  <c r="AO73" i="87" s="1"/>
  <c r="AN51" i="87"/>
  <c r="AO51" i="87" s="1"/>
  <c r="AN68" i="87"/>
  <c r="AO68" i="87" s="1"/>
  <c r="AN58" i="87"/>
  <c r="AO58" i="87" s="1"/>
  <c r="AN43" i="87"/>
  <c r="AO43" i="87" s="1"/>
  <c r="AN38" i="87"/>
  <c r="AO38" i="87" s="1"/>
  <c r="AN34" i="87"/>
  <c r="AO34" i="87" s="1"/>
  <c r="AN46" i="87"/>
  <c r="AO46" i="87" s="1"/>
  <c r="AN72" i="87"/>
  <c r="AO72" i="87" s="1"/>
  <c r="AN69" i="87"/>
  <c r="AO69" i="87" s="1"/>
  <c r="AN54" i="87"/>
  <c r="AO54" i="87" s="1"/>
  <c r="AN57" i="87"/>
  <c r="AO57" i="87" s="1"/>
  <c r="AN67" i="87"/>
  <c r="AO67" i="87" s="1"/>
  <c r="AN56" i="87"/>
  <c r="AO56" i="87" s="1"/>
  <c r="AN36" i="87"/>
  <c r="AO36" i="87" s="1"/>
  <c r="AN71" i="87"/>
  <c r="AO71" i="87" s="1"/>
  <c r="AN64" i="87"/>
  <c r="AO64" i="87" s="1"/>
  <c r="AN53" i="87"/>
  <c r="AO53" i="87" s="1"/>
  <c r="AN41" i="87"/>
  <c r="AO41" i="87" s="1"/>
  <c r="AN52" i="87"/>
  <c r="AO52" i="87" s="1"/>
  <c r="AN45" i="87"/>
  <c r="AO45" i="87" s="1"/>
  <c r="AN40" i="87"/>
  <c r="AO40" i="87" s="1"/>
  <c r="AN49" i="87"/>
  <c r="AO49" i="87" s="1"/>
  <c r="AS49" i="87" s="1"/>
  <c r="V94" i="87"/>
  <c r="Q43" i="87"/>
  <c r="R43" i="87" s="1"/>
  <c r="Q63" i="87"/>
  <c r="R63" i="87" s="1"/>
  <c r="Q53" i="87"/>
  <c r="R53" i="87" s="1"/>
  <c r="U45" i="87" a="1"/>
  <c r="U45" i="87" s="1"/>
  <c r="Q59" i="87"/>
  <c r="R59" i="87" s="1"/>
  <c r="V59" i="87" s="1"/>
  <c r="V93" i="87"/>
  <c r="Q39" i="87"/>
  <c r="R39" i="87" s="1"/>
  <c r="Q64" i="87"/>
  <c r="R64" i="87" s="1"/>
  <c r="U35" i="87" a="1"/>
  <c r="U35" i="87" s="1"/>
  <c r="V35" i="87" s="1"/>
  <c r="Q45" i="87"/>
  <c r="R45" i="87" s="1"/>
  <c r="Q50" i="87"/>
  <c r="R50" i="87" s="1"/>
  <c r="Q54" i="87"/>
  <c r="R54" i="87" s="1"/>
  <c r="Q70" i="87"/>
  <c r="R70" i="87" s="1"/>
  <c r="AM28" i="87"/>
  <c r="Q34" i="87"/>
  <c r="R34" i="87" s="1"/>
  <c r="P39" i="87"/>
  <c r="U39" i="87" s="1" a="1"/>
  <c r="U39" i="87" s="1"/>
  <c r="Q48" i="87"/>
  <c r="R48" i="87" s="1"/>
  <c r="V47" i="87" s="1"/>
  <c r="Q56" i="87"/>
  <c r="R56" i="87" s="1"/>
  <c r="Q65" i="87"/>
  <c r="R65" i="87" s="1"/>
  <c r="V65" i="87" s="1"/>
  <c r="Q73" i="87"/>
  <c r="R73" i="87" s="1"/>
  <c r="Q61" i="87"/>
  <c r="R61" i="87" s="1"/>
  <c r="V61" i="87" s="1"/>
  <c r="Q69" i="87"/>
  <c r="R69" i="87" s="1"/>
  <c r="U53" i="87" a="1"/>
  <c r="U53" i="87" s="1"/>
  <c r="Q33" i="87"/>
  <c r="R33" i="87" s="1"/>
  <c r="Q41" i="87"/>
  <c r="R41" i="87" s="1"/>
  <c r="V41" i="87" s="1"/>
  <c r="Q68" i="87"/>
  <c r="R68" i="87" s="1"/>
  <c r="P24" i="87"/>
  <c r="P28" i="87" s="1"/>
  <c r="DG2" i="111"/>
  <c r="DB2" i="111" s="1"/>
  <c r="DQ2" i="111" s="1"/>
  <c r="V100" i="87"/>
  <c r="V82" i="87"/>
  <c r="V81" i="87"/>
  <c r="V80" i="87"/>
  <c r="V51" i="87"/>
  <c r="V37" i="87"/>
  <c r="M135" i="87"/>
  <c r="E16" i="87" s="1"/>
  <c r="E17" i="87" s="1"/>
  <c r="E18" i="87" s="1"/>
  <c r="V103" i="87"/>
  <c r="V101" i="87"/>
  <c r="V57" i="87"/>
  <c r="AS65" i="87" l="1"/>
  <c r="V43" i="87"/>
  <c r="AS73" i="87"/>
  <c r="V63" i="87"/>
  <c r="V49" i="87"/>
  <c r="V73" i="87"/>
  <c r="V55" i="87"/>
  <c r="V69" i="87"/>
  <c r="V71" i="87"/>
  <c r="AS80" i="87"/>
  <c r="V67" i="87"/>
  <c r="V33" i="87"/>
  <c r="AS59" i="87"/>
  <c r="AS53" i="87"/>
  <c r="V39" i="87"/>
  <c r="AS69" i="87"/>
  <c r="AS55" i="87"/>
  <c r="AS43" i="87"/>
  <c r="AS57" i="87"/>
  <c r="V53" i="87"/>
  <c r="N23" i="87" s="1"/>
  <c r="V45" i="87"/>
  <c r="M23" i="87" s="1"/>
  <c r="M24" i="87" s="1"/>
  <c r="M28" i="87" s="1"/>
  <c r="AS101" i="87"/>
  <c r="AS35" i="87"/>
  <c r="AS67" i="87"/>
  <c r="L23" i="87"/>
  <c r="DC2" i="111" s="1"/>
  <c r="AI23" i="87"/>
  <c r="AI24" i="87" s="1"/>
  <c r="AS33" i="87"/>
  <c r="AL23" i="87"/>
  <c r="AL24" i="87" s="1"/>
  <c r="AL28" i="87" s="1"/>
  <c r="AS45" i="87"/>
  <c r="AS63" i="87"/>
  <c r="AS61" i="87"/>
  <c r="AS71" i="87"/>
  <c r="AS47" i="87"/>
  <c r="AS100" i="87"/>
  <c r="AS51" i="87"/>
  <c r="AS39" i="87"/>
  <c r="AK23" i="87" l="1"/>
  <c r="AK24" i="87" s="1"/>
  <c r="AK28" i="87" s="1"/>
  <c r="AJ23" i="87"/>
  <c r="AJ24" i="87" s="1"/>
  <c r="AJ28" i="87" s="1"/>
  <c r="DD2" i="111"/>
  <c r="CY2" i="111" s="1"/>
  <c r="DN2" i="111" s="1"/>
  <c r="AI28" i="87"/>
  <c r="L24" i="87"/>
  <c r="L28" i="87" s="1"/>
  <c r="CX2" i="111"/>
  <c r="DM2" i="111" s="1"/>
  <c r="O24" i="87"/>
  <c r="O28" i="87" s="1"/>
  <c r="DF2" i="111"/>
  <c r="DA2" i="111" s="1"/>
  <c r="DP2" i="111" s="1"/>
  <c r="N24" i="87"/>
  <c r="N28" i="87" s="1"/>
  <c r="DE2" i="111"/>
  <c r="CZ2" i="111" s="1"/>
  <c r="DO2" i="111" s="1"/>
  <c r="AR24" i="87" l="1"/>
  <c r="AR28" i="87" s="1"/>
  <c r="AQ29" i="87" s="1"/>
  <c r="CQ2" i="111"/>
  <c r="U24" i="87"/>
  <c r="U28" i="87" s="1"/>
  <c r="AC213" i="40" s="1"/>
  <c r="G27" i="57"/>
  <c r="AR29" i="87" l="1"/>
  <c r="AC216" i="40"/>
  <c r="AC218" i="40"/>
  <c r="AC21" i="40"/>
  <c r="BQ213" i="40"/>
  <c r="T29" i="87"/>
  <c r="U29" i="87"/>
  <c r="BS2" i="111"/>
  <c r="BQ2" i="111"/>
  <c r="AC219" i="40" l="1"/>
  <c r="AC23" i="40" s="1"/>
  <c r="BQ218" i="40"/>
  <c r="BQ216" i="40"/>
  <c r="BQ219" i="40" l="1"/>
  <c r="BV2" i="111" l="1"/>
  <c r="L26" i="57" l="1"/>
  <c r="L25" i="57"/>
  <c r="L24" i="57"/>
  <c r="L23" i="57"/>
  <c r="L22" i="57"/>
  <c r="L21" i="57"/>
  <c r="L20" i="57"/>
  <c r="L19" i="57"/>
  <c r="L18" i="57"/>
  <c r="L17" i="57"/>
  <c r="L16" i="57"/>
  <c r="L15" i="57"/>
  <c r="K27" i="57"/>
  <c r="J27" i="57"/>
  <c r="I27" i="57"/>
  <c r="H27" i="57"/>
  <c r="L27" i="57" l="1"/>
  <c r="DR2" i="111"/>
  <c r="BF2" i="111" l="1"/>
  <c r="BL2" i="111"/>
  <c r="BK2" i="111"/>
  <c r="BC2" i="111"/>
  <c r="BJ2" i="111"/>
  <c r="BI2" i="111"/>
  <c r="BH2" i="111"/>
  <c r="BG2" i="111"/>
  <c r="Z21" i="31" l="1"/>
  <c r="AY2" i="111"/>
  <c r="BA2" i="111"/>
  <c r="BQ24" i="40"/>
  <c r="CK2" i="111"/>
  <c r="CJ2" i="111" s="1"/>
  <c r="AZ2" i="1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tc={1FD7E2E6-5B21-4C8F-9454-82CDDF3CE844}</author>
    <author>tc={7CC42264-EA78-423A-A7FB-74CDBF0CF414}</author>
    <author>tc={2F92D831-5DED-414F-9D0D-B4B6C18EDB5F}</author>
    <author>tc={EF64B295-2F29-48C6-9D40-2DF9B1ED18B3}</author>
    <author>tc={89DE4DC7-E51F-476F-AEE9-0B5085B378B5}</author>
    <author>tc={4F6CC73C-1956-45B2-AEB1-758C86D8E291}</author>
  </authors>
  <commentList>
    <comment ref="BQ89" authorId="0" shapeId="0" xr:uid="{1FD7E2E6-5B21-4C8F-9454-82CDDF3CE84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数式追加</t>
      </text>
    </comment>
    <comment ref="BQ256" authorId="1" shapeId="0" xr:uid="{7CC42264-EA78-423A-A7FB-74CDBF0CF41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全熱交換機？</t>
      </text>
    </comment>
    <comment ref="BQ270" authorId="2" shapeId="0" xr:uid="{2F92D831-5DED-414F-9D0D-B4B6C18EDB5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数式追加</t>
      </text>
    </comment>
    <comment ref="BQ290" authorId="3" shapeId="0" xr:uid="{EF64B295-2F29-48C6-9D40-2DF9B1ED18B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どの数値を引用するか確認</t>
      </text>
    </comment>
    <comment ref="BQ301" authorId="4" shapeId="0" xr:uid="{89DE4DC7-E51F-476F-AEE9-0B5085B378B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引用元なし</t>
      </text>
    </comment>
    <comment ref="BQ312" authorId="5" shapeId="0" xr:uid="{4F6CC73C-1956-45B2-AEB1-758C86D8E291}">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引用元なし
</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CM2309L0367</author>
  </authors>
  <commentList>
    <comment ref="O18" authorId="0" shapeId="0" xr:uid="{9371678F-4F71-45E6-B182-54BB6EC94545}">
      <text>
        <r>
          <rPr>
            <sz val="11"/>
            <color indexed="81"/>
            <rFont val="BIZ UDPゴシック"/>
            <family val="3"/>
            <charset val="128"/>
          </rPr>
          <t>プルダウンから設備の種類を選択してください</t>
        </r>
      </text>
    </comment>
    <comment ref="S20" authorId="0" shapeId="0" xr:uid="{F01CAC9F-6A94-4FF6-8DE5-4CAD878B27B4}">
      <text>
        <r>
          <rPr>
            <sz val="11"/>
            <color indexed="81"/>
            <rFont val="BIZ UDPゴシック"/>
            <family val="3"/>
            <charset val="128"/>
          </rPr>
          <t>交付申請書に添付するカタログや仕様書、見積書等と一致させてください。</t>
        </r>
      </text>
    </comment>
    <comment ref="R23" authorId="0" shapeId="0" xr:uid="{CD8B9559-6A2C-405A-BE92-E5A9A0FCFCBB}">
      <text>
        <r>
          <rPr>
            <sz val="11"/>
            <color indexed="81"/>
            <rFont val="BIZ UDPゴシック"/>
            <family val="3"/>
            <charset val="128"/>
          </rPr>
          <t>「エネルギー消費性能計算プログラム住宅版」で確認した、既設給湯器を設置する場合の住宅のエネルギー消費量計算結果を入力してください。
※ 既設設備が無い場合、「新設時の基準エネルギー消費効率」シートで給湯器の種類ごとの基準エネルギー消費効率を確認し、「エネルギー消費性能
計算プログラム住宅版」に入力する既設設備の効率に代用してください。</t>
        </r>
      </text>
    </comment>
    <comment ref="S23" authorId="0" shapeId="0" xr:uid="{F562AABC-B522-474A-9B75-C81C3282BA2D}">
      <text>
        <r>
          <rPr>
            <sz val="11"/>
            <color indexed="81"/>
            <rFont val="BIZ UDPゴシック"/>
            <family val="3"/>
            <charset val="128"/>
          </rPr>
          <t>「エネルギー消費性能計算プログラム住宅版」で確認した、新設給湯器を設置する場合の住宅のエネルギー消費量計算結果を入力してください。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N4" authorId="0" shapeId="0" xr:uid="{D828DA60-1F61-40F1-9B36-6E1545273F6B}">
      <text>
        <r>
          <rPr>
            <sz val="10"/>
            <color indexed="81"/>
            <rFont val="BIZ UDPゴシック"/>
            <family val="3"/>
            <charset val="128"/>
          </rPr>
          <t>新設の冷房能力から計算します。入力後、下表の「非該当」と表示されていない基準APFの中から、新設設備の種別に応じて選択し、
基準APFとしてください。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D22" authorId="0" shapeId="0" xr:uid="{E29515D0-8B82-44AC-980A-18B7D34BEC28}">
      <text>
        <r>
          <rPr>
            <sz val="11"/>
            <color indexed="81"/>
            <rFont val="BIZ UDPゴシック"/>
            <family val="3"/>
            <charset val="128"/>
          </rPr>
          <t>該当するものを入力してください。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AB7" authorId="0" shapeId="0" xr:uid="{A504436A-52B8-4719-9DD1-97838E72450B}">
      <text>
        <r>
          <rPr>
            <sz val="11"/>
            <color indexed="81"/>
            <rFont val="MS P ゴシック"/>
            <family val="3"/>
            <charset val="128"/>
          </rPr>
          <t>建物の構造を選択してください。※ 必要書類として提出する、建物の登記事項証明書の写しと一致させてください。</t>
        </r>
      </text>
    </comment>
    <comment ref="AJ7" authorId="0" shapeId="0" xr:uid="{EC967848-CA9C-43B9-A80C-FBEAD7098684}">
      <text>
        <r>
          <rPr>
            <b/>
            <sz val="11"/>
            <color indexed="81"/>
            <rFont val="MS P ゴシック"/>
            <family val="3"/>
            <charset val="128"/>
          </rPr>
          <t>部位ごとに補助対象経費を計上してください。
見積書上でどの経費をどの費目（細分）に計上
したかわかるよう記載してください。</t>
        </r>
      </text>
    </comment>
    <comment ref="AB8" authorId="0" shapeId="0" xr:uid="{F8FF889E-0F96-4A6F-A51B-6CA5E849357D}">
      <text>
        <r>
          <rPr>
            <sz val="11"/>
            <color indexed="81"/>
            <rFont val="MS P ゴシック"/>
            <family val="3"/>
            <charset val="128"/>
          </rPr>
          <t>選択項目に該当するものがない場合、こちらに記載してください。</t>
        </r>
      </text>
    </comment>
    <comment ref="AB15" authorId="0" shapeId="0" xr:uid="{7CC3E678-BBF8-41E2-9735-EFF8B3DCB58A}">
      <text>
        <r>
          <rPr>
            <sz val="11"/>
            <color indexed="81"/>
            <rFont val="MS P ゴシック"/>
            <family val="3"/>
            <charset val="128"/>
          </rPr>
          <t>改修する部位は、「○」を選択してください。</t>
        </r>
      </text>
    </comment>
    <comment ref="AL24" authorId="0" shapeId="0" xr:uid="{3C9E2908-3F69-4555-8460-FABBF519AC96}">
      <text>
        <r>
          <rPr>
            <b/>
            <sz val="11"/>
            <color indexed="81"/>
            <rFont val="MS P ゴシック"/>
            <family val="3"/>
            <charset val="128"/>
          </rPr>
          <t>部位ごとに見積額と基準単価の金額を比較し、</t>
        </r>
        <r>
          <rPr>
            <b/>
            <sz val="11"/>
            <color indexed="10"/>
            <rFont val="MS P ゴシック"/>
            <family val="3"/>
            <charset val="128"/>
          </rPr>
          <t>小さい方が採用</t>
        </r>
        <r>
          <rPr>
            <b/>
            <sz val="11"/>
            <color indexed="81"/>
            <rFont val="MS P ゴシック"/>
            <family val="3"/>
            <charset val="128"/>
          </rPr>
          <t>されます。</t>
        </r>
      </text>
    </comment>
    <comment ref="AM24" authorId="0" shapeId="0" xr:uid="{BB54D549-E176-46B9-939B-B30E1BB811C5}">
      <text>
        <r>
          <rPr>
            <b/>
            <sz val="11"/>
            <color indexed="81"/>
            <rFont val="MS P ゴシック"/>
            <family val="3"/>
            <charset val="128"/>
          </rPr>
          <t>玄関ドアの上限は、</t>
        </r>
        <r>
          <rPr>
            <b/>
            <sz val="11"/>
            <color indexed="10"/>
            <rFont val="MS P ゴシック"/>
            <family val="3"/>
            <charset val="128"/>
          </rPr>
          <t>75,000円</t>
        </r>
        <r>
          <rPr>
            <b/>
            <sz val="11"/>
            <color indexed="81"/>
            <rFont val="MS P ゴシック"/>
            <family val="3"/>
            <charset val="128"/>
          </rPr>
          <t>です。</t>
        </r>
      </text>
    </comment>
    <comment ref="AM26" authorId="0" shapeId="0" xr:uid="{2A0C85B9-2B94-4B31-B570-34AF64F5AF3E}">
      <text>
        <r>
          <rPr>
            <b/>
            <sz val="11"/>
            <color indexed="10"/>
            <rFont val="MS P ゴシック"/>
            <family val="3"/>
            <charset val="128"/>
          </rPr>
          <t>上限を超過している場合</t>
        </r>
        <r>
          <rPr>
            <b/>
            <sz val="11"/>
            <color indexed="81"/>
            <rFont val="MS P ゴシック"/>
            <family val="3"/>
            <charset val="128"/>
          </rPr>
          <t>、超過分の金額をいずれかの部位から除いてください。</t>
        </r>
      </text>
    </comment>
    <comment ref="AA33" authorId="0" shapeId="0" xr:uid="{6C20F33E-DC28-47FE-91F9-44D03C8817F9}">
      <text>
        <r>
          <rPr>
            <b/>
            <sz val="11"/>
            <color indexed="81"/>
            <rFont val="MS P ゴシック"/>
            <family val="3"/>
            <charset val="128"/>
          </rPr>
          <t>図面上・見積書上の番号と
合わせてください。</t>
        </r>
      </text>
    </comment>
    <comment ref="AG33" authorId="0" shapeId="0" xr:uid="{15CADA9E-8644-49E3-B636-6DFEA163FE5E}">
      <text>
        <r>
          <rPr>
            <b/>
            <sz val="11"/>
            <color indexed="81"/>
            <rFont val="MS P ゴシック"/>
            <family val="3"/>
            <charset val="128"/>
          </rPr>
          <t>品番や使用など製品を特定できる情報を記載してください。</t>
        </r>
      </text>
    </comment>
    <comment ref="AH33" authorId="0" shapeId="0" xr:uid="{73DA105C-57CF-429F-8153-F7766ABB7140}">
      <text>
        <r>
          <rPr>
            <b/>
            <sz val="11"/>
            <color indexed="81"/>
            <rFont val="MS P ゴシック"/>
            <family val="3"/>
            <charset val="128"/>
          </rPr>
          <t>すでに改修済みの場合は、
「○」を選択してください。</t>
        </r>
      </text>
    </comment>
    <comment ref="AR33" authorId="0" shapeId="0" xr:uid="{C06118A4-4E56-4EE1-AD9D-F3D37C77D582}">
      <text>
        <r>
          <rPr>
            <b/>
            <sz val="11"/>
            <color indexed="10"/>
            <rFont val="MS P ゴシック"/>
            <family val="3"/>
            <charset val="128"/>
          </rPr>
          <t>不適合</t>
        </r>
        <r>
          <rPr>
            <b/>
            <sz val="11"/>
            <color indexed="8"/>
            <rFont val="MS P ゴシック"/>
            <family val="3"/>
            <charset val="128"/>
          </rPr>
          <t>の場合は修正してください。</t>
        </r>
      </text>
    </comment>
    <comment ref="AA80" authorId="0" shapeId="0" xr:uid="{52AAB11B-6782-4C3C-8162-6C3ACBE24CD7}">
      <text>
        <r>
          <rPr>
            <b/>
            <sz val="11"/>
            <color indexed="81"/>
            <rFont val="MS P ゴシック"/>
            <family val="3"/>
            <charset val="128"/>
          </rPr>
          <t xml:space="preserve">図面上・見積書上の番号と
合わせてください。
</t>
        </r>
      </text>
    </comment>
    <comment ref="AB80" authorId="0" shapeId="0" xr:uid="{C3976B9F-BD7A-4A3C-8B31-C9B788687BC4}">
      <text>
        <r>
          <rPr>
            <b/>
            <sz val="11"/>
            <color indexed="81"/>
            <rFont val="MS P ゴシック"/>
            <family val="3"/>
            <charset val="128"/>
          </rPr>
          <t>工法を選択してください。
（選択しないと金額が反映されません）</t>
        </r>
      </text>
    </comment>
    <comment ref="AG80" authorId="0" shapeId="0" xr:uid="{62D4FDE6-6F6F-4007-A9B0-E53E3AD21F1C}">
      <text>
        <r>
          <rPr>
            <b/>
            <sz val="11"/>
            <color indexed="81"/>
            <rFont val="MS P ゴシック"/>
            <family val="3"/>
            <charset val="128"/>
          </rPr>
          <t>ガラスの構成、中空層など、製品カタログ等と一致するよう記載してください。</t>
        </r>
      </text>
    </comment>
    <comment ref="AH80" authorId="0" shapeId="0" xr:uid="{F34AF1B5-098A-427F-A23C-9363B6A1640D}">
      <text>
        <r>
          <rPr>
            <b/>
            <sz val="11"/>
            <color indexed="81"/>
            <rFont val="MS P ゴシック"/>
            <family val="3"/>
            <charset val="128"/>
          </rPr>
          <t>すでに改修済みの場合は、「○」を選択してください。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CM2309L0367</author>
    <author>CM2311L0829</author>
  </authors>
  <commentList>
    <comment ref="S8" authorId="0" shapeId="0" xr:uid="{F14DA5A3-393A-4E3C-9583-094628797999}">
      <text>
        <r>
          <rPr>
            <sz val="11"/>
            <color indexed="81"/>
            <rFont val="BIZ UDPゴシック"/>
            <family val="3"/>
            <charset val="128"/>
          </rPr>
          <t>交付申請書に添付するカタログや仕様書、見積書等と一致させてください。</t>
        </r>
      </text>
    </comment>
    <comment ref="T8" authorId="0" shapeId="0" xr:uid="{754C2DA5-A302-4FD2-8F99-3A11BC834B9A}">
      <text>
        <r>
          <rPr>
            <sz val="11"/>
            <color indexed="81"/>
            <rFont val="BIZ UDPゴシック"/>
            <family val="3"/>
            <charset val="128"/>
          </rPr>
          <t>交付申請書に添付する見積書等と値を一致させてください。</t>
        </r>
      </text>
    </comment>
    <comment ref="U8" authorId="1" shapeId="0" xr:uid="{DB837D1C-0CD7-4400-AE28-B19F77E3B759}">
      <text>
        <r>
          <rPr>
            <sz val="11"/>
            <color indexed="81"/>
            <rFont val="BIZ UDPゴシック"/>
            <family val="3"/>
            <charset val="128"/>
          </rPr>
          <t>太陽光発電設備に接続しているパワーコンディショナの定格出力を入力してください。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CM2309L0367</author>
  </authors>
  <commentList>
    <comment ref="W8" authorId="0" shapeId="0" xr:uid="{0F4C15B8-19C2-4C0F-8D31-01F6B10F0234}">
      <text>
        <r>
          <rPr>
            <sz val="11"/>
            <color indexed="81"/>
            <rFont val="BIZ UDPゴシック"/>
            <family val="3"/>
            <charset val="128"/>
          </rPr>
          <t>交付申請書に添付するカタログや仕様書、見積書等と一致させてください。</t>
        </r>
      </text>
    </comment>
    <comment ref="X8" authorId="0" shapeId="0" xr:uid="{5D47F5AB-D443-4AFE-9F67-11E3E3F42D66}">
      <text>
        <r>
          <rPr>
            <sz val="11"/>
            <color indexed="81"/>
            <rFont val="BIZ UDPゴシック"/>
            <family val="3"/>
            <charset val="128"/>
          </rPr>
          <t>交付申請書に添付するカタログや仕様書、見積書等と一致させてください。</t>
        </r>
      </text>
    </comment>
    <comment ref="Y8" authorId="0" shapeId="0" xr:uid="{93285615-8EE3-449A-B41D-0E4A5A2C5D5A}">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 ref="AA8" authorId="0" shapeId="0" xr:uid="{3CD103BB-F208-42BC-93C9-D51CC4C5EC9E}">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W8" authorId="0" shapeId="0" xr:uid="{1D6D1FC5-524C-4AA8-9C7A-93CA6C5CF7E3}">
      <text>
        <r>
          <rPr>
            <sz val="11"/>
            <color indexed="81"/>
            <rFont val="BIZ UDPゴシック"/>
            <family val="3"/>
            <charset val="128"/>
          </rPr>
          <t>交付申請書に添付するカタログや仕様書、見積書等と一致させてください。</t>
        </r>
      </text>
    </comment>
    <comment ref="X8" authorId="0" shapeId="0" xr:uid="{267C2D3E-88AF-45C9-A9B4-5F6AE2907ED3}">
      <text>
        <r>
          <rPr>
            <sz val="11"/>
            <color indexed="81"/>
            <rFont val="BIZ UDPゴシック"/>
            <family val="3"/>
            <charset val="128"/>
          </rPr>
          <t>交付申請書に添付するカタログや仕様書、見積書等と一致させてください。</t>
        </r>
      </text>
    </comment>
    <comment ref="Z8" authorId="0" shapeId="0" xr:uid="{CD91BB71-1895-491C-AA98-C642B724F098}">
      <text>
        <r>
          <rPr>
            <sz val="11"/>
            <color indexed="81"/>
            <rFont val="BIZ UDPゴシック"/>
            <family val="3"/>
            <charset val="128"/>
          </rPr>
          <t>交付申請書に添付するカタログや仕様書、見積書等と一致させてください。</t>
        </r>
      </text>
    </comment>
    <comment ref="AB8" authorId="0" shapeId="0" xr:uid="{BA7F8C3F-899B-4B04-BCFC-120503D5704C}">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E38" authorId="0" shapeId="0" xr:uid="{9E203C26-2AFE-4709-88B9-1173C46F6E2D}">
      <text>
        <r>
          <rPr>
            <sz val="11"/>
            <color indexed="81"/>
            <rFont val="BIZ UDPゴシック"/>
            <family val="3"/>
            <charset val="128"/>
          </rPr>
          <t>交付申請書に添付するカタログや仕様書、見積書等と一致させてください。</t>
        </r>
      </text>
    </comment>
    <comment ref="I38" authorId="0" shapeId="0" xr:uid="{3D59734C-C5F5-4686-87D4-97DC4C964B65}">
      <text>
        <r>
          <rPr>
            <sz val="11"/>
            <color indexed="81"/>
            <rFont val="BIZ UDPゴシック"/>
            <family val="3"/>
            <charset val="128"/>
          </rPr>
          <t>交付申請書に添付するカタログや仕様書、見積書等と一致させてください。</t>
        </r>
      </text>
    </comment>
    <comment ref="K38" authorId="0" shapeId="0" xr:uid="{B2AB313F-914A-4E90-AB26-5D6FF47CB3CF}">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F47" authorId="0" shapeId="0" xr:uid="{CB717675-ABAC-495E-B511-6D1F8EF65050}">
      <text>
        <r>
          <rPr>
            <sz val="11"/>
            <color indexed="81"/>
            <rFont val="BIZ UDPゴシック"/>
            <family val="3"/>
            <charset val="128"/>
          </rPr>
          <t>該当するものを選択してください。</t>
        </r>
      </text>
    </comment>
    <comment ref="J47" authorId="0" shapeId="0" xr:uid="{D29DC463-297C-45FA-AFBE-B8AE3D6407B4}">
      <text>
        <r>
          <rPr>
            <sz val="11"/>
            <color indexed="81"/>
            <rFont val="BIZ UDPゴシック"/>
            <family val="3"/>
            <charset val="128"/>
          </rPr>
          <t>「住宅に関する省エネルギー基準に準拠したプログラム」などの根拠資料と一致させてください。</t>
        </r>
      </text>
    </comment>
    <comment ref="Q47" authorId="0" shapeId="0" xr:uid="{4C5FF5C0-8E5F-4C9B-AE94-991555DB3A0C}">
      <text>
        <r>
          <rPr>
            <sz val="11"/>
            <color indexed="81"/>
            <rFont val="BIZ UDPゴシック"/>
            <family val="3"/>
            <charset val="128"/>
          </rPr>
          <t>「住宅に関する省エネルギー基準に準拠したプログラム」などの根拠資料と一致させてください。</t>
        </r>
      </text>
    </comment>
    <comment ref="W47" authorId="0" shapeId="0" xr:uid="{B500016B-BD73-4798-B98E-7831E462792D}">
      <text>
        <r>
          <rPr>
            <sz val="11"/>
            <color indexed="81"/>
            <rFont val="BIZ UDPゴシック"/>
            <family val="3"/>
            <charset val="128"/>
          </rPr>
          <t>交付申請書に添付するカタログや仕様書、見積書等と一致させてください。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D35" authorId="0" shapeId="0" xr:uid="{707ACB54-4EBB-4C6A-8F08-60B9D8A3D3D6}">
      <text>
        <r>
          <rPr>
            <sz val="11"/>
            <color indexed="81"/>
            <rFont val="BIZ UDPゴシック"/>
            <family val="3"/>
            <charset val="128"/>
          </rPr>
          <t>該当するものを選択してください。</t>
        </r>
      </text>
    </comment>
    <comment ref="F35" authorId="0" shapeId="0" xr:uid="{652DE082-6FE2-4210-A423-437A6663259D}">
      <text>
        <r>
          <rPr>
            <sz val="11"/>
            <color indexed="81"/>
            <rFont val="BIZ UDPゴシック"/>
            <family val="3"/>
            <charset val="128"/>
          </rPr>
          <t>「住宅に関する省エネルギー基準に準拠したプログラム」などの根拠資料と一致させてください。</t>
        </r>
      </text>
    </comment>
    <comment ref="J35" authorId="0" shapeId="0" xr:uid="{A544BF15-590C-48D5-BF40-5EBC36CA2A78}">
      <text>
        <r>
          <rPr>
            <sz val="11"/>
            <color indexed="81"/>
            <rFont val="BIZ UDPゴシック"/>
            <family val="3"/>
            <charset val="128"/>
          </rPr>
          <t>交付申請書に添付するカタログや仕様書、見積書等と一致させてください。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N7" authorId="0" shapeId="0" xr:uid="{F8952F7E-F654-4FCB-B090-F1734CA42396}">
      <text>
        <r>
          <rPr>
            <sz val="11"/>
            <color indexed="81"/>
            <rFont val="BIZ UDPゴシック"/>
            <family val="3"/>
            <charset val="128"/>
          </rPr>
          <t>書類作成の手引きを参考に算出し、他書類と一致するように記載してください。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<sst xmlns="http://schemas.openxmlformats.org/spreadsheetml/2006/main" count="4901" uniqueCount="1275">
  <si>
    <t>蓄電池</t>
  </si>
  <si>
    <t>受付番号</t>
  </si>
  <si>
    <t>分類１</t>
    <rPh sb="0" eb="2">
      <t>ブンルイ</t>
    </rPh>
    <phoneticPr fontId="6"/>
  </si>
  <si>
    <t>備考</t>
    <rPh sb="0" eb="2">
      <t>ビコウ</t>
    </rPh>
    <phoneticPr fontId="6"/>
  </si>
  <si>
    <t>分類２</t>
    <rPh sb="0" eb="2">
      <t>ブンルイ</t>
    </rPh>
    <phoneticPr fontId="6"/>
  </si>
  <si>
    <t>分類３</t>
    <rPh sb="0" eb="2">
      <t>ブンルイ</t>
    </rPh>
    <phoneticPr fontId="6"/>
  </si>
  <si>
    <t>所在地</t>
    <rPh sb="0" eb="3">
      <t>ショザイチ</t>
    </rPh>
    <phoneticPr fontId="6"/>
  </si>
  <si>
    <t>会社名</t>
    <rPh sb="0" eb="3">
      <t>カイシャメイ</t>
    </rPh>
    <phoneticPr fontId="6"/>
  </si>
  <si>
    <t>申請日</t>
  </si>
  <si>
    <t>交付決定日</t>
  </si>
  <si>
    <t>開始予定日</t>
  </si>
  <si>
    <t>完了予定日</t>
  </si>
  <si>
    <t>実績報告日</t>
  </si>
  <si>
    <t>交付額決定日</t>
  </si>
  <si>
    <t>請求日</t>
  </si>
  <si>
    <t>支払日</t>
  </si>
  <si>
    <t>ZEH+</t>
    <phoneticPr fontId="6"/>
  </si>
  <si>
    <t>合計</t>
    <rPh sb="0" eb="2">
      <t>ゴウケイ</t>
    </rPh>
    <phoneticPr fontId="6"/>
  </si>
  <si>
    <t>天井</t>
  </si>
  <si>
    <t>外壁</t>
  </si>
  <si>
    <t>床</t>
  </si>
  <si>
    <t>コジェネ
[kWh/年]</t>
  </si>
  <si>
    <t>効果促進
[kWh/年]</t>
  </si>
  <si>
    <t>申請者_法人名称</t>
    <rPh sb="0" eb="3">
      <t>シンセイシャ</t>
    </rPh>
    <rPh sb="4" eb="6">
      <t>ホウジン</t>
    </rPh>
    <rPh sb="6" eb="8">
      <t>メイショウ</t>
    </rPh>
    <phoneticPr fontId="8"/>
  </si>
  <si>
    <t>申請者_代表者職名</t>
  </si>
  <si>
    <t>申請者_氏名</t>
  </si>
  <si>
    <t>事業方式</t>
    <rPh sb="0" eb="2">
      <t>ジギョウ</t>
    </rPh>
    <rPh sb="2" eb="4">
      <t>ホウシキ</t>
    </rPh>
    <phoneticPr fontId="6"/>
  </si>
  <si>
    <t>申請者_TEL</t>
  </si>
  <si>
    <t>申請者_MAIL</t>
  </si>
  <si>
    <t>申請者_所在地・住所</t>
  </si>
  <si>
    <t>設置場所_所在地</t>
    <rPh sb="0" eb="4">
      <t>セッチバショ</t>
    </rPh>
    <rPh sb="5" eb="8">
      <t>ショザイチ</t>
    </rPh>
    <phoneticPr fontId="8"/>
  </si>
  <si>
    <t>設置場所_所有</t>
    <rPh sb="5" eb="7">
      <t>ショユウ</t>
    </rPh>
    <phoneticPr fontId="8"/>
  </si>
  <si>
    <t>設置場所_居住</t>
    <rPh sb="5" eb="7">
      <t>キョジュウ</t>
    </rPh>
    <phoneticPr fontId="8"/>
  </si>
  <si>
    <t>導入設備使用者_法人名称</t>
  </si>
  <si>
    <t>導入設備使用者_代表者職名</t>
  </si>
  <si>
    <t>導入設備使用者_代表者氏名</t>
  </si>
  <si>
    <t>導入設備使用者_担当部署</t>
  </si>
  <si>
    <t>導入設備使用者_担当者</t>
  </si>
  <si>
    <t>設置場所所有者_法人名称</t>
  </si>
  <si>
    <t>設置場所所有者_代表者職名</t>
  </si>
  <si>
    <t>設置場所所有者_代表者氏名</t>
  </si>
  <si>
    <t>設置場所所有者_担当部署</t>
  </si>
  <si>
    <t>設置場所所有者_担当者</t>
  </si>
  <si>
    <t>委任先_会社名</t>
    <rPh sb="4" eb="7">
      <t>カイシャメイ</t>
    </rPh>
    <phoneticPr fontId="8"/>
  </si>
  <si>
    <t>委任先_担当者</t>
    <rPh sb="4" eb="7">
      <t>タントウシャ</t>
    </rPh>
    <phoneticPr fontId="8"/>
  </si>
  <si>
    <t>委任先_所在地</t>
    <rPh sb="4" eb="7">
      <t>ショザイチ</t>
    </rPh>
    <phoneticPr fontId="8"/>
  </si>
  <si>
    <t>委任先_TEL</t>
  </si>
  <si>
    <t>委任先_MAIL</t>
  </si>
  <si>
    <t>委任先_営業日</t>
    <rPh sb="4" eb="7">
      <t>エイギョウビ</t>
    </rPh>
    <phoneticPr fontId="8"/>
  </si>
  <si>
    <t>建築_構造</t>
    <rPh sb="0" eb="2">
      <t>ケンチク</t>
    </rPh>
    <rPh sb="3" eb="5">
      <t>コウゾウ</t>
    </rPh>
    <phoneticPr fontId="8"/>
  </si>
  <si>
    <t>建築_延床面積</t>
    <rPh sb="3" eb="7">
      <t>ノベユカメンセキ</t>
    </rPh>
    <phoneticPr fontId="8"/>
  </si>
  <si>
    <t>建築_補助対象床面積</t>
    <rPh sb="3" eb="5">
      <t>ホジョ</t>
    </rPh>
    <rPh sb="5" eb="7">
      <t>タイショウ</t>
    </rPh>
    <rPh sb="7" eb="10">
      <t>ユカメンセキ</t>
    </rPh>
    <phoneticPr fontId="8"/>
  </si>
  <si>
    <t>建築_改修率</t>
    <rPh sb="3" eb="5">
      <t>カイシュウ</t>
    </rPh>
    <rPh sb="5" eb="6">
      <t>リツ</t>
    </rPh>
    <phoneticPr fontId="8"/>
  </si>
  <si>
    <t>事前着手承認日</t>
    <rPh sb="0" eb="2">
      <t>ジゼン</t>
    </rPh>
    <rPh sb="2" eb="4">
      <t>チャクシュ</t>
    </rPh>
    <rPh sb="4" eb="6">
      <t>ショウニン</t>
    </rPh>
    <rPh sb="6" eb="7">
      <t>ビ</t>
    </rPh>
    <phoneticPr fontId="8"/>
  </si>
  <si>
    <t>事業開始承認申請日</t>
    <rPh sb="0" eb="9">
      <t>ジギョウカイシショウニンシンセイビ</t>
    </rPh>
    <phoneticPr fontId="8"/>
  </si>
  <si>
    <t>変更申請日</t>
    <rPh sb="0" eb="2">
      <t>ヘンコウ</t>
    </rPh>
    <rPh sb="2" eb="4">
      <t>シンセイ</t>
    </rPh>
    <rPh sb="4" eb="5">
      <t>ヒ</t>
    </rPh>
    <phoneticPr fontId="8"/>
  </si>
  <si>
    <t>変更承認日</t>
    <rPh sb="0" eb="2">
      <t>ヘンコウ</t>
    </rPh>
    <rPh sb="2" eb="4">
      <t>ショウニン</t>
    </rPh>
    <rPh sb="4" eb="5">
      <t>ヒ</t>
    </rPh>
    <phoneticPr fontId="8"/>
  </si>
  <si>
    <t>開始日</t>
    <rPh sb="0" eb="3">
      <t>カイシビ</t>
    </rPh>
    <phoneticPr fontId="8"/>
  </si>
  <si>
    <t>完了日</t>
    <rPh sb="0" eb="3">
      <t>カンリョウビ</t>
    </rPh>
    <phoneticPr fontId="8"/>
  </si>
  <si>
    <t>交付額_交付額合計</t>
    <rPh sb="4" eb="7">
      <t>コウフガク</t>
    </rPh>
    <rPh sb="7" eb="9">
      <t>ゴウケイ</t>
    </rPh>
    <phoneticPr fontId="8"/>
  </si>
  <si>
    <t>交付額_太陽光</t>
  </si>
  <si>
    <t>交付額_蓄電池</t>
  </si>
  <si>
    <t>交付額_充放電設備</t>
    <rPh sb="0" eb="3">
      <t>コウフガク</t>
    </rPh>
    <rPh sb="4" eb="9">
      <t>ジュウホウデンセツビ</t>
    </rPh>
    <phoneticPr fontId="6"/>
  </si>
  <si>
    <t>交付額_エネマネ</t>
    <rPh sb="0" eb="3">
      <t>コウフガク</t>
    </rPh>
    <phoneticPr fontId="6"/>
  </si>
  <si>
    <t>交付額_ZEH+</t>
  </si>
  <si>
    <t>交付額_ZEH-M</t>
    <rPh sb="0" eb="3">
      <t>コウフガク</t>
    </rPh>
    <phoneticPr fontId="6"/>
  </si>
  <si>
    <t>交付額_断熱交付額</t>
    <rPh sb="4" eb="6">
      <t>ダンネツ</t>
    </rPh>
    <rPh sb="6" eb="9">
      <t>コウフガク</t>
    </rPh>
    <phoneticPr fontId="8"/>
  </si>
  <si>
    <t>交付額_空調</t>
  </si>
  <si>
    <t>交付額_換気</t>
  </si>
  <si>
    <t>交付額_照明</t>
  </si>
  <si>
    <t>交付額_給湯</t>
  </si>
  <si>
    <t>交付額_コジェネ</t>
  </si>
  <si>
    <t>交付額_効果促進</t>
    <rPh sb="4" eb="8">
      <t>コウカソクシン</t>
    </rPh>
    <phoneticPr fontId="6"/>
  </si>
  <si>
    <t>太陽光_パネル出力[kW]</t>
  </si>
  <si>
    <t>太陽光_パワコン出力[kW]</t>
  </si>
  <si>
    <t>太陽光_発電量[kWh]</t>
  </si>
  <si>
    <t>太陽光_自家消費量[kWh]</t>
  </si>
  <si>
    <t>太陽光_自家消費率[%]</t>
  </si>
  <si>
    <t>太陽光_電力消費量[kWh]</t>
    <rPh sb="4" eb="6">
      <t>デンリョク</t>
    </rPh>
    <rPh sb="6" eb="9">
      <t>ショウヒリョウ</t>
    </rPh>
    <phoneticPr fontId="8"/>
  </si>
  <si>
    <t>太陽光_電力消費率[%]</t>
    <rPh sb="0" eb="3">
      <t>タイヨウコウ</t>
    </rPh>
    <rPh sb="4" eb="6">
      <t>デンリョク</t>
    </rPh>
    <rPh sb="6" eb="8">
      <t>ショウヒ</t>
    </rPh>
    <rPh sb="8" eb="9">
      <t>リツ</t>
    </rPh>
    <rPh sb="9" eb="11">
      <t>ショウヒ</t>
    </rPh>
    <phoneticPr fontId="8"/>
  </si>
  <si>
    <t>蓄電池_容量[kWh]</t>
    <rPh sb="0" eb="3">
      <t>チクデンチ</t>
    </rPh>
    <phoneticPr fontId="6"/>
  </si>
  <si>
    <t>蓄電池_分類</t>
    <rPh sb="0" eb="3">
      <t>チクデンチ</t>
    </rPh>
    <rPh sb="4" eb="6">
      <t>ブンルイ</t>
    </rPh>
    <phoneticPr fontId="6"/>
  </si>
  <si>
    <t>CO2削減量_合計</t>
    <rPh sb="3" eb="5">
      <t>サクゲン</t>
    </rPh>
    <rPh sb="5" eb="6">
      <t>リョウ</t>
    </rPh>
    <phoneticPr fontId="6"/>
  </si>
  <si>
    <t>CO2削減量_太陽光</t>
  </si>
  <si>
    <t>CO2削減量_蓄電池</t>
  </si>
  <si>
    <t>CO2削減量_充放電</t>
    <rPh sb="3" eb="6">
      <t>サクゲンリョウ</t>
    </rPh>
    <rPh sb="7" eb="10">
      <t>ジュウホウデン</t>
    </rPh>
    <phoneticPr fontId="6"/>
  </si>
  <si>
    <t>CO2削減量_エネマネ</t>
  </si>
  <si>
    <t>CO2削減量_ZEH+</t>
  </si>
  <si>
    <t>CO2削減量_ZEH-M</t>
  </si>
  <si>
    <t>CO2削減量_既存住宅</t>
  </si>
  <si>
    <t>CO2削減量_空調</t>
  </si>
  <si>
    <t>CO2削減量_換気</t>
  </si>
  <si>
    <t>CO2削減量_照明</t>
  </si>
  <si>
    <t>CO2削減量_給湯</t>
  </si>
  <si>
    <t>CO2削減量_コジェネ</t>
  </si>
  <si>
    <t>CO2削減量_効果促進</t>
    <rPh sb="7" eb="11">
      <t>コウカソクシン</t>
    </rPh>
    <phoneticPr fontId="6"/>
  </si>
  <si>
    <t>補助対象経費_合計</t>
    <rPh sb="7" eb="9">
      <t>ゴウケイ</t>
    </rPh>
    <phoneticPr fontId="8"/>
  </si>
  <si>
    <t>補助対象経費_太陽光</t>
  </si>
  <si>
    <t>補助対象経費_蓄電池</t>
  </si>
  <si>
    <t>補助対象経費_充放電</t>
    <rPh sb="7" eb="10">
      <t>ジュウホウデン</t>
    </rPh>
    <phoneticPr fontId="6"/>
  </si>
  <si>
    <t>補助対象経費_エネマネ</t>
  </si>
  <si>
    <t>補助対象経費_ZEH+</t>
  </si>
  <si>
    <t>補助対象経費_ZEH-M</t>
  </si>
  <si>
    <t>補助対象経費_断熱</t>
    <rPh sb="7" eb="9">
      <t>ダンネツ</t>
    </rPh>
    <phoneticPr fontId="8"/>
  </si>
  <si>
    <t>補助対象経費_空調</t>
  </si>
  <si>
    <t>補助対象経費_換気</t>
  </si>
  <si>
    <t>補助対象経費_照明</t>
  </si>
  <si>
    <t>補助対象経費_給湯</t>
  </si>
  <si>
    <t>補助対象経費_コジェネ</t>
  </si>
  <si>
    <t>補助対象経費_効果促進</t>
    <rPh sb="7" eb="11">
      <t>コウカソクシン</t>
    </rPh>
    <phoneticPr fontId="6"/>
  </si>
  <si>
    <t>補助対象経費(断熱・採用)_天井</t>
    <rPh sb="14" eb="16">
      <t>テンジョウ</t>
    </rPh>
    <phoneticPr fontId="8"/>
  </si>
  <si>
    <t>補助対象経費(断熱・採用)_外壁</t>
    <rPh sb="14" eb="16">
      <t>ガイヘキ</t>
    </rPh>
    <phoneticPr fontId="8"/>
  </si>
  <si>
    <t>補助対象経費(断熱・採用)_床</t>
    <rPh sb="14" eb="15">
      <t>ユカ</t>
    </rPh>
    <phoneticPr fontId="8"/>
  </si>
  <si>
    <t>補助対象経費(断熱・採用)_窓・ガラス</t>
    <rPh sb="14" eb="15">
      <t>マド</t>
    </rPh>
    <phoneticPr fontId="8"/>
  </si>
  <si>
    <t>補助対象経費(断熱・採用)_玄関ドア</t>
    <rPh sb="14" eb="16">
      <t>ゲンカン</t>
    </rPh>
    <phoneticPr fontId="8"/>
  </si>
  <si>
    <t>補助対象経費(断熱・単価)_天井</t>
  </si>
  <si>
    <t>補助対象経費(断熱・単価)_外壁</t>
  </si>
  <si>
    <t>補助対象経費(断熱・単価)_床</t>
  </si>
  <si>
    <t>補助対象経費(断熱・単価)_玄関ドア</t>
  </si>
  <si>
    <t>補助対象経費(断熱・見積)_天井</t>
  </si>
  <si>
    <t>補助対象経費(断熱・見積)_外壁</t>
  </si>
  <si>
    <t>補助対象経費(断熱・見積)_床</t>
  </si>
  <si>
    <t>補助対象経費(断熱・見積)_窓・ガラス</t>
  </si>
  <si>
    <t>補助対象経費(断熱・見積)_玄関ドア</t>
  </si>
  <si>
    <t>既存住宅_実際の補助率_天井</t>
  </si>
  <si>
    <t>既存住宅_実際の補助率_外壁</t>
  </si>
  <si>
    <t>既存住宅_実際の補助率_床</t>
  </si>
  <si>
    <t>既存住宅_実際の補助率_窓・ガラス</t>
  </si>
  <si>
    <t>既存住宅_実際の補助率_玄関ドア</t>
  </si>
  <si>
    <t>電力需要_[kWh]</t>
  </si>
  <si>
    <t>ZEH基準電力需要量_［kWh］</t>
    <rPh sb="3" eb="7">
      <t>キジュンデンリョク</t>
    </rPh>
    <rPh sb="7" eb="10">
      <t>ジュヨウリョウ</t>
    </rPh>
    <phoneticPr fontId="6"/>
  </si>
  <si>
    <t>再エネ100%電力_対応状況</t>
  </si>
  <si>
    <t>再エネ100%電力_時期</t>
  </si>
  <si>
    <t>再エネ100%電力_再エネメニュー</t>
    <rPh sb="10" eb="11">
      <t>サイ</t>
    </rPh>
    <phoneticPr fontId="4"/>
  </si>
  <si>
    <t>再エネ100%電力_相対契約</t>
  </si>
  <si>
    <t>再エネ100%電力_証書</t>
    <rPh sb="10" eb="12">
      <t>ショウショ</t>
    </rPh>
    <phoneticPr fontId="4"/>
  </si>
  <si>
    <t>合計[kWh/年]</t>
    <rPh sb="0" eb="2">
      <t>ゴウケイ</t>
    </rPh>
    <rPh sb="5" eb="6">
      <t>ネン</t>
    </rPh>
    <phoneticPr fontId="4"/>
  </si>
  <si>
    <t>ZEH+[kWh/年]</t>
    <rPh sb="6" eb="7">
      <t>ネン</t>
    </rPh>
    <phoneticPr fontId="4"/>
  </si>
  <si>
    <t>ZEH-M[kWh/年]</t>
  </si>
  <si>
    <t>既存住宅
[kWh/年]</t>
    <rPh sb="0" eb="2">
      <t xml:space="preserve">キゾン </t>
    </rPh>
    <rPh sb="2" eb="4">
      <t xml:space="preserve">ジュウタク </t>
    </rPh>
    <rPh sb="7" eb="8">
      <t>ネン</t>
    </rPh>
    <phoneticPr fontId="4"/>
  </si>
  <si>
    <t>空調
[kWh/年]</t>
    <rPh sb="0" eb="2">
      <t xml:space="preserve">クウチョウ </t>
    </rPh>
    <rPh sb="5" eb="6">
      <t>ネン</t>
    </rPh>
    <phoneticPr fontId="4"/>
  </si>
  <si>
    <t>換気
[kWh/年]</t>
    <rPh sb="0" eb="2">
      <t xml:space="preserve">カンキ </t>
    </rPh>
    <rPh sb="5" eb="6">
      <t>ネン</t>
    </rPh>
    <phoneticPr fontId="4"/>
  </si>
  <si>
    <t>照明
[kWh/年]</t>
    <rPh sb="0" eb="2">
      <t xml:space="preserve">ショウメイ </t>
    </rPh>
    <rPh sb="5" eb="6">
      <t>ネン</t>
    </rPh>
    <phoneticPr fontId="4"/>
  </si>
  <si>
    <t>給湯
[kWh/年]</t>
    <rPh sb="0" eb="2">
      <t xml:space="preserve">キュウトウ </t>
    </rPh>
    <rPh sb="5" eb="6">
      <t>ネン</t>
    </rPh>
    <phoneticPr fontId="4"/>
  </si>
  <si>
    <t>型式(品番)</t>
    <rPh sb="0" eb="2">
      <t>カタシキ</t>
    </rPh>
    <rPh sb="3" eb="5">
      <t>ヒンバン</t>
    </rPh>
    <phoneticPr fontId="28"/>
  </si>
  <si>
    <t>合計導入量</t>
  </si>
  <si>
    <t>第１号様式（第６条関係）</t>
    <phoneticPr fontId="6"/>
  </si>
  <si>
    <t>　</t>
    <phoneticPr fontId="4"/>
  </si>
  <si>
    <t>京都市脱炭素先行地域づくり事業補助金交付申請書</t>
    <phoneticPr fontId="4"/>
  </si>
  <si>
    <t>（宛先）京都市長</t>
    <rPh sb="4" eb="6">
      <t>キョウト</t>
    </rPh>
    <rPh sb="6" eb="8">
      <t>シチョウ</t>
    </rPh>
    <phoneticPr fontId="6"/>
  </si>
  <si>
    <t>交付申請日</t>
    <rPh sb="0" eb="2">
      <t>コウフ</t>
    </rPh>
    <rPh sb="2" eb="4">
      <t>シンセイ</t>
    </rPh>
    <rPh sb="4" eb="5">
      <t>ビ</t>
    </rPh>
    <phoneticPr fontId="4"/>
  </si>
  <si>
    <t>←</t>
    <phoneticPr fontId="4"/>
  </si>
  <si>
    <t>提出日を入力</t>
    <rPh sb="0" eb="3">
      <t>テイシュツビ</t>
    </rPh>
    <rPh sb="4" eb="6">
      <t>ニュウリョク</t>
    </rPh>
    <phoneticPr fontId="4"/>
  </si>
  <si>
    <t>申請者の所在地・住所</t>
    <rPh sb="0" eb="3">
      <t>シンセイシャ</t>
    </rPh>
    <phoneticPr fontId="6"/>
  </si>
  <si>
    <t>申請者</t>
    <phoneticPr fontId="6"/>
  </si>
  <si>
    <t>（法人の場合）</t>
    <phoneticPr fontId="4"/>
  </si>
  <si>
    <r>
      <rPr>
        <sz val="12"/>
        <color rgb="FF4472C4"/>
        <rFont val="ＭＳ 明朝"/>
        <family val="1"/>
        <charset val="128"/>
      </rPr>
      <t xml:space="preserve">京都府京都市中京区寺町通御池上る上本能寺前町488番地
</t>
    </r>
    <r>
      <rPr>
        <sz val="12"/>
        <color rgb="FF000000"/>
        <rFont val="ＭＳ 明朝"/>
        <family val="1"/>
        <charset val="128"/>
      </rPr>
      <t xml:space="preserve">
</t>
    </r>
    <r>
      <rPr>
        <b/>
        <sz val="12"/>
        <color rgb="FFFF0000"/>
        <rFont val="ＭＳ 明朝"/>
        <family val="1"/>
        <charset val="128"/>
      </rPr>
      <t>※（法人の場合）「履歴事項全部証明書」</t>
    </r>
    <r>
      <rPr>
        <sz val="12"/>
        <color rgb="FFFF0000"/>
        <rFont val="ＭＳ 明朝"/>
        <family val="1"/>
        <charset val="128"/>
      </rPr>
      <t xml:space="preserve">の記載住所と一致させて下さい。
</t>
    </r>
    <r>
      <rPr>
        <b/>
        <sz val="12"/>
        <color rgb="FFFF0000"/>
        <rFont val="ＭＳ 明朝"/>
        <family val="1"/>
        <charset val="128"/>
      </rPr>
      <t>※（個人の場合）「住民票」</t>
    </r>
    <r>
      <rPr>
        <sz val="12"/>
        <color rgb="FFFF0000"/>
        <rFont val="ＭＳ 明朝"/>
        <family val="1"/>
        <charset val="128"/>
      </rPr>
      <t>の住所と一致させて下さい。</t>
    </r>
  </si>
  <si>
    <t>法人の方のみご入力下さい</t>
    <rPh sb="0" eb="2">
      <t>ホウジン</t>
    </rPh>
    <rPh sb="3" eb="4">
      <t>カタ</t>
    </rPh>
    <rPh sb="7" eb="9">
      <t>ニュウリョク</t>
    </rPh>
    <rPh sb="9" eb="10">
      <t>クダ</t>
    </rPh>
    <phoneticPr fontId="4"/>
  </si>
  <si>
    <t>フリガナ</t>
    <phoneticPr fontId="4"/>
  </si>
  <si>
    <t>〇〇〇ジ</t>
  </si>
  <si>
    <t>名称</t>
    <rPh sb="0" eb="2">
      <t>メイショウ</t>
    </rPh>
    <phoneticPr fontId="4"/>
  </si>
  <si>
    <t>〇〇寺</t>
  </si>
  <si>
    <t>ﾀﾞｲﾋｮｳﾔｸｲﾝ</t>
  </si>
  <si>
    <t>キョウト　タロウ</t>
    <phoneticPr fontId="4"/>
  </si>
  <si>
    <t>職名/氏名</t>
    <rPh sb="0" eb="2">
      <t>ショクメイ</t>
    </rPh>
    <rPh sb="3" eb="5">
      <t>シメイ</t>
    </rPh>
    <phoneticPr fontId="4"/>
  </si>
  <si>
    <t>代表役員</t>
  </si>
  <si>
    <t>京都　太郎</t>
    <rPh sb="0" eb="2">
      <t>キョウト</t>
    </rPh>
    <rPh sb="3" eb="5">
      <t>タロウ</t>
    </rPh>
    <phoneticPr fontId="4"/>
  </si>
  <si>
    <t>（個人の場合）</t>
    <phoneticPr fontId="4"/>
  </si>
  <si>
    <t>個人の方のみご入力下さい</t>
    <rPh sb="0" eb="2">
      <t>コジン</t>
    </rPh>
    <rPh sb="3" eb="4">
      <t>カタ</t>
    </rPh>
    <rPh sb="7" eb="9">
      <t>ニュウリョク</t>
    </rPh>
    <rPh sb="9" eb="10">
      <t>クダ</t>
    </rPh>
    <phoneticPr fontId="4"/>
  </si>
  <si>
    <t>氏　名</t>
    <phoneticPr fontId="4"/>
  </si>
  <si>
    <t>電話番号</t>
    <rPh sb="2" eb="4">
      <t>バンゴウ</t>
    </rPh>
    <phoneticPr fontId="6"/>
  </si>
  <si>
    <t>‐</t>
    <phoneticPr fontId="4"/>
  </si>
  <si>
    <t>〇〇〇</t>
    <phoneticPr fontId="4"/>
  </si>
  <si>
    <t>〇〇〇〇</t>
    <phoneticPr fontId="4"/>
  </si>
  <si>
    <t>（法人・個人ともに）日中連絡がつく連絡先を入力下さい。</t>
    <rPh sb="1" eb="3">
      <t>ホウジン</t>
    </rPh>
    <rPh sb="4" eb="6">
      <t>コジン</t>
    </rPh>
    <rPh sb="10" eb="12">
      <t>ニッチュウ</t>
    </rPh>
    <rPh sb="12" eb="14">
      <t>レンラク</t>
    </rPh>
    <rPh sb="17" eb="20">
      <t>レンラクサキ</t>
    </rPh>
    <rPh sb="21" eb="23">
      <t>ニュウリョク</t>
    </rPh>
    <rPh sb="23" eb="24">
      <t>クダ</t>
    </rPh>
    <phoneticPr fontId="4"/>
  </si>
  <si>
    <t>メールアドレス</t>
    <phoneticPr fontId="6"/>
  </si>
  <si>
    <t>＠</t>
    <phoneticPr fontId="4"/>
  </si>
  <si>
    <t>半角で入力してください。全角文字やスペースが入っているとエラー表示されます。</t>
    <rPh sb="0" eb="2">
      <t>ハンカク</t>
    </rPh>
    <rPh sb="3" eb="5">
      <t>ニュウリョク</t>
    </rPh>
    <rPh sb="12" eb="16">
      <t>ゼンカクモジ</t>
    </rPh>
    <rPh sb="22" eb="23">
      <t>ハイ</t>
    </rPh>
    <rPh sb="31" eb="33">
      <t>ヒョウジ</t>
    </rPh>
    <phoneticPr fontId="4"/>
  </si>
  <si>
    <t>　京都市脱炭素先行地域づくり事業補助金交付要綱第６条第１項の規定により補助金の交付を申請します。</t>
    <rPh sb="21" eb="23">
      <t>ヨウコウ</t>
    </rPh>
    <phoneticPr fontId="4"/>
  </si>
  <si>
    <t>１　補助金交付申請額（千円未満切捨て）　　　　　　　　</t>
    <rPh sb="2" eb="5">
      <t>ホジョキン</t>
    </rPh>
    <phoneticPr fontId="6"/>
  </si>
  <si>
    <t>金</t>
    <phoneticPr fontId="4"/>
  </si>
  <si>
    <t>２　補助対象事業の内容</t>
    <phoneticPr fontId="4"/>
  </si>
  <si>
    <t>　　詳細は、事業計画書（別紙１）及び事業費内訳表（別紙２）のとおり</t>
    <phoneticPr fontId="4"/>
  </si>
  <si>
    <t>ZEH、ZEH+については、事業計画書（別紙１）のとおり</t>
    <phoneticPr fontId="4"/>
  </si>
  <si>
    <t>既存住宅断熱改修については、事業計画書（別紙１）及び断熱改修経費明細書（別紙３）のとおり</t>
    <phoneticPr fontId="4"/>
  </si>
  <si>
    <t>３　補助対象事業の開始及び完了の予定日</t>
    <rPh sb="6" eb="8">
      <t>ジギョウ</t>
    </rPh>
    <rPh sb="9" eb="11">
      <t>カイシ</t>
    </rPh>
    <phoneticPr fontId="6"/>
  </si>
  <si>
    <t>補助対象設備</t>
    <rPh sb="0" eb="2">
      <t>ホジョ</t>
    </rPh>
    <rPh sb="2" eb="4">
      <t>タイショウ</t>
    </rPh>
    <rPh sb="4" eb="6">
      <t>セツビ</t>
    </rPh>
    <phoneticPr fontId="4"/>
  </si>
  <si>
    <t>開始予定日</t>
    <rPh sb="0" eb="2">
      <t>カイシ</t>
    </rPh>
    <phoneticPr fontId="6"/>
  </si>
  <si>
    <t>完了予定日</t>
    <phoneticPr fontId="6"/>
  </si>
  <si>
    <t>事業全体</t>
    <rPh sb="0" eb="2">
      <t>ジギョウ</t>
    </rPh>
    <rPh sb="2" eb="4">
      <t>ゼンタイ</t>
    </rPh>
    <phoneticPr fontId="4"/>
  </si>
  <si>
    <t>補助事業全体の開始予定日と完了予定日を入力してください。</t>
    <rPh sb="0" eb="4">
      <t>ホジョジギョウ</t>
    </rPh>
    <rPh sb="4" eb="6">
      <t>ゼンタイ</t>
    </rPh>
    <rPh sb="7" eb="9">
      <t>カイシ</t>
    </rPh>
    <rPh sb="9" eb="12">
      <t>ヨテイビ</t>
    </rPh>
    <rPh sb="13" eb="15">
      <t>カンリョウ</t>
    </rPh>
    <rPh sb="15" eb="18">
      <t>ヨテイビ</t>
    </rPh>
    <rPh sb="19" eb="21">
      <t>ニュウリョク</t>
    </rPh>
    <phoneticPr fontId="4"/>
  </si>
  <si>
    <t>※複数の補助対象事業を実施する場合は、以下に該当する補助対象設備ごとの開始予定日及び完了予定日を記載してください。</t>
    <rPh sb="22" eb="24">
      <t>ガイトウ</t>
    </rPh>
    <rPh sb="26" eb="28">
      <t>ホジョ</t>
    </rPh>
    <rPh sb="28" eb="30">
      <t>タイショウ</t>
    </rPh>
    <rPh sb="30" eb="32">
      <t>セツビ</t>
    </rPh>
    <rPh sb="35" eb="37">
      <t>カイシ</t>
    </rPh>
    <rPh sb="37" eb="40">
      <t>ヨテイビ</t>
    </rPh>
    <rPh sb="40" eb="41">
      <t>オヨ</t>
    </rPh>
    <rPh sb="42" eb="44">
      <t>カンリョウ</t>
    </rPh>
    <rPh sb="44" eb="46">
      <t>ヨテイ</t>
    </rPh>
    <rPh sb="46" eb="47">
      <t>ビ</t>
    </rPh>
    <phoneticPr fontId="4"/>
  </si>
  <si>
    <t>補助対象設備</t>
    <phoneticPr fontId="4"/>
  </si>
  <si>
    <t>令和　年　月　日</t>
    <rPh sb="0" eb="2">
      <t>レイワ</t>
    </rPh>
    <rPh sb="3" eb="4">
      <t>ネン</t>
    </rPh>
    <rPh sb="5" eb="6">
      <t>ガツ</t>
    </rPh>
    <rPh sb="7" eb="8">
      <t>ヒ</t>
    </rPh>
    <phoneticPr fontId="4"/>
  </si>
  <si>
    <t>太陽光発電設備</t>
  </si>
  <si>
    <t>補助対象設備ごとの開始予定日と完了予定日を入力</t>
    <rPh sb="0" eb="2">
      <t>ホジョ</t>
    </rPh>
    <rPh sb="2" eb="4">
      <t>タイショウ</t>
    </rPh>
    <rPh sb="4" eb="6">
      <t>セツビ</t>
    </rPh>
    <rPh sb="9" eb="11">
      <t>カイシ</t>
    </rPh>
    <rPh sb="11" eb="14">
      <t>ヨテイビ</t>
    </rPh>
    <rPh sb="15" eb="17">
      <t>カンリョウ</t>
    </rPh>
    <rPh sb="17" eb="19">
      <t>ヨテイ</t>
    </rPh>
    <rPh sb="19" eb="20">
      <t>ビ</t>
    </rPh>
    <rPh sb="21" eb="23">
      <t>ニュウリョク</t>
    </rPh>
    <phoneticPr fontId="4"/>
  </si>
  <si>
    <t>高効率空調機器</t>
  </si>
  <si>
    <t>↑実施予定の補助対象設備を全て入力</t>
    <rPh sb="1" eb="3">
      <t>ジッシ</t>
    </rPh>
    <rPh sb="3" eb="5">
      <t>ヨテイ</t>
    </rPh>
    <rPh sb="6" eb="8">
      <t>ホジョ</t>
    </rPh>
    <rPh sb="8" eb="10">
      <t>タイショウ</t>
    </rPh>
    <rPh sb="10" eb="12">
      <t>セツビ</t>
    </rPh>
    <rPh sb="13" eb="14">
      <t>スベ</t>
    </rPh>
    <rPh sb="15" eb="17">
      <t>ニュウリョク</t>
    </rPh>
    <phoneticPr fontId="4"/>
  </si>
  <si>
    <t>４　誓約事項</t>
    <phoneticPr fontId="6"/>
  </si>
  <si>
    <t>　　次の事項について相違ないことを誓約します。</t>
    <phoneticPr fontId="6"/>
  </si>
  <si>
    <t>□</t>
  </si>
  <si>
    <t>導入設備を法令、条例等に適合して設置すること。</t>
    <phoneticPr fontId="4"/>
  </si>
  <si>
    <t>■</t>
  </si>
  <si>
    <t>記載内容をよく読み相違がなければ、全てのチェックボックスを□→■に変更してください</t>
    <rPh sb="0" eb="2">
      <t>キサイ</t>
    </rPh>
    <rPh sb="2" eb="4">
      <t>ナイヨウ</t>
    </rPh>
    <rPh sb="7" eb="8">
      <t>ヨ</t>
    </rPh>
    <rPh sb="9" eb="11">
      <t>ソウイ</t>
    </rPh>
    <rPh sb="17" eb="18">
      <t>スベ</t>
    </rPh>
    <rPh sb="33" eb="35">
      <t>ヘンコウ</t>
    </rPh>
    <phoneticPr fontId="4"/>
  </si>
  <si>
    <t>□</t>
    <phoneticPr fontId="4"/>
  </si>
  <si>
    <t>要綱第４条第２項の各号のいずれかに該当しないこと。</t>
    <rPh sb="0" eb="2">
      <t>ヨウコウ</t>
    </rPh>
    <phoneticPr fontId="4"/>
  </si>
  <si>
    <t>導入設備の使用状況について、京都市から実績報告の要請があった場合には、発電実績等を提出すること。</t>
    <rPh sb="14" eb="17">
      <t>キョウトシ</t>
    </rPh>
    <phoneticPr fontId="4"/>
  </si>
  <si>
    <t>導入設備について、補助金の受給完了後も、管理するための台帳を備え、善良な管理者の注意をもって管理し、補助金の交付の目的に従い、効果的な運用を図ること。</t>
    <phoneticPr fontId="4"/>
  </si>
  <si>
    <t>この誓約事項及び申請内容に虚偽があることが発覚した場合は、要綱第１６条に基づく交付の決定の取消し又は交付額の変更を受けることに異議を申し立てないこと。</t>
    <phoneticPr fontId="4"/>
  </si>
  <si>
    <t>補助対象設備を導入する建築物（ただし、要綱第４条第１項第２号に掲げる者にあっては、補助対象設備を導入する店舗又は事業所単位を含む。以下同じ。）又は補助対象となる建築物の使用電力（補助対象設備を建築物以外に設置する場合は、当該設備の稼働に伴う使用電力を含む。）を、再エネ100%電力にし、また、少なくとも2030年度末まで継続すること。</t>
    <rPh sb="21" eb="22">
      <t>ダイ</t>
    </rPh>
    <rPh sb="23" eb="24">
      <t>ジョウ</t>
    </rPh>
    <rPh sb="24" eb="25">
      <t>ダイ</t>
    </rPh>
    <rPh sb="26" eb="27">
      <t>コウ</t>
    </rPh>
    <rPh sb="27" eb="28">
      <t>ダイ</t>
    </rPh>
    <rPh sb="29" eb="30">
      <t>ゴウ</t>
    </rPh>
    <rPh sb="31" eb="32">
      <t>カカ</t>
    </rPh>
    <rPh sb="34" eb="35">
      <t>モノ</t>
    </rPh>
    <rPh sb="41" eb="43">
      <t>ホジョ</t>
    </rPh>
    <rPh sb="43" eb="45">
      <t>タイショウ</t>
    </rPh>
    <rPh sb="45" eb="47">
      <t>セツビ</t>
    </rPh>
    <rPh sb="48" eb="50">
      <t>ドウニュウ</t>
    </rPh>
    <rPh sb="52" eb="54">
      <t>テンポ</t>
    </rPh>
    <rPh sb="54" eb="55">
      <t>マタ</t>
    </rPh>
    <rPh sb="56" eb="59">
      <t>ジギョウショ</t>
    </rPh>
    <rPh sb="59" eb="61">
      <t>タンイ</t>
    </rPh>
    <rPh sb="62" eb="63">
      <t>フク</t>
    </rPh>
    <rPh sb="65" eb="67">
      <t>イカ</t>
    </rPh>
    <rPh sb="67" eb="68">
      <t>オナ</t>
    </rPh>
    <rPh sb="84" eb="86">
      <t>シヨウ</t>
    </rPh>
    <rPh sb="146" eb="147">
      <t>スク</t>
    </rPh>
    <rPh sb="156" eb="157">
      <t>ド</t>
    </rPh>
    <rPh sb="157" eb="158">
      <t>マツ</t>
    </rPh>
    <phoneticPr fontId="4"/>
  </si>
  <si>
    <t>補助対象設備を導入する建築物又は補助対象となる建築物における使用電力量、その電源構成及び非化石証書の使用状況等の情報について、京都市が当該電力の供給契約先の小売電気事業者を介して匿名加工情報として取得し、本事業の推進のために利用することに同意すること。</t>
    <rPh sb="63" eb="66">
      <t>キョウトシ</t>
    </rPh>
    <rPh sb="89" eb="95">
      <t>トクメイカコウジョウホウ</t>
    </rPh>
    <phoneticPr fontId="4"/>
  </si>
  <si>
    <t>要綱第４条第１項第１号に掲げる個人又は法人にあっては、設備導入を契機として、脱炭素の取組機運を醸成するとともに、「地域コミュニティの活性化」又は「地域防災力の向上」に向けた取組の実施に努めること。また、既に実施している、又は実施予定の取組があれば、その内容を記載してください。</t>
    <phoneticPr fontId="4"/>
  </si>
  <si>
    <t>（例：地域住民の会議・交流の場として提供する。子ども食堂を開催する。災害時の一時避難拠点として地域住民に開放する。など）</t>
    <phoneticPr fontId="4"/>
  </si>
  <si>
    <t>【取組内容】</t>
    <phoneticPr fontId="4"/>
  </si>
  <si>
    <t>太陽光発電設備を更新する場合、既設設備についてFIT・FIP制度の認定を受けていないこと。</t>
    <phoneticPr fontId="4"/>
  </si>
  <si>
    <t>５　補助対象設備を導入する建築物又は補助対象となる建築物の所在地</t>
    <rPh sb="2" eb="4">
      <t>ホジョ</t>
    </rPh>
    <rPh sb="4" eb="6">
      <t>タイショウ</t>
    </rPh>
    <rPh sb="6" eb="8">
      <t>セツビ</t>
    </rPh>
    <rPh sb="9" eb="11">
      <t>ドウニュウ</t>
    </rPh>
    <rPh sb="13" eb="16">
      <t>ケンチクブツ</t>
    </rPh>
    <rPh sb="16" eb="17">
      <t>マタ</t>
    </rPh>
    <rPh sb="18" eb="20">
      <t>ホジョ</t>
    </rPh>
    <rPh sb="20" eb="22">
      <t>タイショウ</t>
    </rPh>
    <rPh sb="25" eb="28">
      <t>ケンチクブツ</t>
    </rPh>
    <rPh sb="29" eb="32">
      <t>ショザイチ</t>
    </rPh>
    <phoneticPr fontId="6"/>
  </si>
  <si>
    <t>所在地</t>
  </si>
  <si>
    <t>京都府京都市</t>
    <rPh sb="0" eb="3">
      <t>キョウトフ</t>
    </rPh>
    <rPh sb="3" eb="6">
      <t>キョウトシ</t>
    </rPh>
    <phoneticPr fontId="4"/>
  </si>
  <si>
    <t>京都府京都市中京区寺町通御池上る上本能寺前町488-3</t>
  </si>
  <si>
    <t>※</t>
    <phoneticPr fontId="4"/>
  </si>
  <si>
    <t>　補助対象設備を建築物以外に設置する場合は、設置場所の所在地を記入してください。</t>
    <rPh sb="1" eb="3">
      <t>ホジョ</t>
    </rPh>
    <rPh sb="3" eb="5">
      <t>タイショウ</t>
    </rPh>
    <rPh sb="5" eb="7">
      <t>セツビ</t>
    </rPh>
    <rPh sb="8" eb="11">
      <t>ケンチクブツ</t>
    </rPh>
    <rPh sb="11" eb="13">
      <t>イガイ</t>
    </rPh>
    <rPh sb="14" eb="16">
      <t>セッチ</t>
    </rPh>
    <rPh sb="18" eb="20">
      <t>バアイ</t>
    </rPh>
    <rPh sb="22" eb="24">
      <t>セッチ</t>
    </rPh>
    <rPh sb="24" eb="26">
      <t>バショ</t>
    </rPh>
    <rPh sb="27" eb="30">
      <t>ショザイチ</t>
    </rPh>
    <rPh sb="31" eb="33">
      <t>キニュウ</t>
    </rPh>
    <phoneticPr fontId="4"/>
  </si>
  <si>
    <t>６</t>
    <phoneticPr fontId="4"/>
  </si>
  <si>
    <t>　事業開始承認申請時から交付申請までの間に申請内容を変更した場合は、その内容を記載</t>
    <rPh sb="39" eb="41">
      <t>キサイ</t>
    </rPh>
    <phoneticPr fontId="4"/>
  </si>
  <si>
    <t>　事業開始承認申請時から交付申請までの間に申請内容を変更した場合は、その内容</t>
    <phoneticPr fontId="4"/>
  </si>
  <si>
    <t>　複数年度事業で該当する場合のみ記入してください。</t>
    <rPh sb="1" eb="7">
      <t>フクスウネンドジギョウ</t>
    </rPh>
    <rPh sb="8" eb="10">
      <t>ガイトウ</t>
    </rPh>
    <rPh sb="12" eb="14">
      <t>バアイ</t>
    </rPh>
    <rPh sb="16" eb="18">
      <t>キニュウ</t>
    </rPh>
    <phoneticPr fontId="4"/>
  </si>
  <si>
    <t>７　代理人</t>
    <rPh sb="2" eb="5">
      <t>ダイリニン</t>
    </rPh>
    <phoneticPr fontId="6"/>
  </si>
  <si>
    <t>７　代理人</t>
    <phoneticPr fontId="6"/>
  </si>
  <si>
    <t>　私は、要綱第１８条に規定する交付申請書の提出について、以下の者を代理人と定めます。</t>
    <phoneticPr fontId="4"/>
  </si>
  <si>
    <t>株式会社△△△△</t>
    <rPh sb="0" eb="4">
      <t>カブシキカイシャ</t>
    </rPh>
    <phoneticPr fontId="4"/>
  </si>
  <si>
    <t>委任する場合は代理人の情報をご記載ください。なければ空欄で結構です</t>
    <rPh sb="0" eb="2">
      <t>イニン</t>
    </rPh>
    <rPh sb="4" eb="6">
      <t>バアイ</t>
    </rPh>
    <rPh sb="7" eb="10">
      <t>ダイリニン</t>
    </rPh>
    <rPh sb="11" eb="13">
      <t>ジョウホウ</t>
    </rPh>
    <rPh sb="15" eb="17">
      <t>キサイ</t>
    </rPh>
    <rPh sb="26" eb="28">
      <t>クウラン</t>
    </rPh>
    <rPh sb="29" eb="31">
      <t>ケッコウ</t>
    </rPh>
    <phoneticPr fontId="4"/>
  </si>
  <si>
    <t>担当者氏名</t>
    <phoneticPr fontId="6"/>
  </si>
  <si>
    <t>京都　次郎</t>
    <rPh sb="0" eb="2">
      <t>キョウト</t>
    </rPh>
    <rPh sb="3" eb="5">
      <t>ジロウ</t>
    </rPh>
    <phoneticPr fontId="4"/>
  </si>
  <si>
    <t>京都市〇〇□□△△</t>
    <rPh sb="0" eb="3">
      <t>キョウトシ</t>
    </rPh>
    <phoneticPr fontId="4"/>
  </si>
  <si>
    <t>電話番号</t>
    <phoneticPr fontId="6"/>
  </si>
  <si>
    <t>-</t>
    <phoneticPr fontId="4"/>
  </si>
  <si>
    <t>営業日</t>
    <phoneticPr fontId="6"/>
  </si>
  <si>
    <t>月火水木金土</t>
    <rPh sb="0" eb="6">
      <t>ゲツカスイモクキンド</t>
    </rPh>
    <phoneticPr fontId="4"/>
  </si>
  <si>
    <t>８　申請者等の情報</t>
    <phoneticPr fontId="6"/>
  </si>
  <si>
    <t>⑴　導入設備使用者の情報</t>
    <rPh sb="2" eb="4">
      <t>ドウニュウ</t>
    </rPh>
    <phoneticPr fontId="6"/>
  </si>
  <si>
    <t>※</t>
    <phoneticPr fontId="6"/>
  </si>
  <si>
    <t>　申請者がPPA事業者又はリース事業者の場合で、導入設備の使用者が異なる場合は、補助対象設備使用者の情報を記載してください。</t>
    <phoneticPr fontId="4"/>
  </si>
  <si>
    <t>　導入設備使用者が個人の場合は、「担当部署」の「担当者氏名」「住所」「電話番号」「メールアドレス」を記載してください。</t>
    <phoneticPr fontId="4"/>
  </si>
  <si>
    <t>法人名称</t>
    <phoneticPr fontId="6"/>
  </si>
  <si>
    <t>該当する場合のみご記載ください。</t>
    <rPh sb="0" eb="2">
      <t>ガイトウ</t>
    </rPh>
    <rPh sb="4" eb="6">
      <t>バアイ</t>
    </rPh>
    <rPh sb="9" eb="11">
      <t>キサイ</t>
    </rPh>
    <phoneticPr fontId="4"/>
  </si>
  <si>
    <t>代</t>
    <rPh sb="0" eb="1">
      <t>ダイ</t>
    </rPh>
    <phoneticPr fontId="6"/>
  </si>
  <si>
    <t>職名</t>
    <rPh sb="0" eb="2">
      <t>ショクメイ</t>
    </rPh>
    <phoneticPr fontId="6"/>
  </si>
  <si>
    <t>表</t>
    <rPh sb="0" eb="1">
      <t>ヒョウ</t>
    </rPh>
    <phoneticPr fontId="6"/>
  </si>
  <si>
    <t>氏名</t>
    <phoneticPr fontId="6"/>
  </si>
  <si>
    <t>者</t>
    <rPh sb="0" eb="1">
      <t>シャ</t>
    </rPh>
    <phoneticPr fontId="6"/>
  </si>
  <si>
    <t>部署名・役職名</t>
    <phoneticPr fontId="6"/>
  </si>
  <si>
    <t>担</t>
    <rPh sb="0" eb="1">
      <t>タン</t>
    </rPh>
    <phoneticPr fontId="6"/>
  </si>
  <si>
    <t>担当者氏名</t>
    <rPh sb="0" eb="3">
      <t>タントウシャ</t>
    </rPh>
    <phoneticPr fontId="6"/>
  </si>
  <si>
    <t>当</t>
    <rPh sb="0" eb="1">
      <t>トウ</t>
    </rPh>
    <phoneticPr fontId="6"/>
  </si>
  <si>
    <t>住所</t>
    <phoneticPr fontId="6"/>
  </si>
  <si>
    <t>部</t>
    <rPh sb="0" eb="1">
      <t>ブ</t>
    </rPh>
    <phoneticPr fontId="6"/>
  </si>
  <si>
    <t>署</t>
    <rPh sb="0" eb="1">
      <t>ショ</t>
    </rPh>
    <phoneticPr fontId="6"/>
  </si>
  <si>
    <t>電話番号</t>
    <rPh sb="0" eb="2">
      <t>デンワ</t>
    </rPh>
    <rPh sb="2" eb="4">
      <t>バンゴウ</t>
    </rPh>
    <phoneticPr fontId="6"/>
  </si>
  <si>
    <t>⑵　設置場所所有者の情報</t>
    <phoneticPr fontId="6"/>
  </si>
  <si>
    <t>　設置場所所有者が、申請者・導入設備使用者とも異なる場合や共有名義の場合は、設置場所所有者の情報を記載してください。</t>
    <phoneticPr fontId="4"/>
  </si>
  <si>
    <t>　設置場所所有者が、申請者・導入設備使用者とも異なる場合や共有名義の場合は、設置場所所有者の情報を記載してください。</t>
    <rPh sb="29" eb="31">
      <t>キョウユウ</t>
    </rPh>
    <rPh sb="31" eb="33">
      <t>メイギ</t>
    </rPh>
    <rPh sb="34" eb="36">
      <t>バアイ</t>
    </rPh>
    <phoneticPr fontId="4"/>
  </si>
  <si>
    <t>　設置場所所有者が個人の場合は、「担当部署」の「担当者氏名」「住所」「電話番号」「メールアドレス」を記載してください。</t>
    <phoneticPr fontId="4"/>
  </si>
  <si>
    <t>該当する場合のみご記載ください。</t>
    <phoneticPr fontId="4"/>
  </si>
  <si>
    <t>京都　花子</t>
    <rPh sb="0" eb="2">
      <t>キョウト</t>
    </rPh>
    <rPh sb="3" eb="5">
      <t>ハナコ</t>
    </rPh>
    <phoneticPr fontId="4"/>
  </si>
  <si>
    <t>京都市〇〇□□△△</t>
    <phoneticPr fontId="4"/>
  </si>
  <si>
    <t>〇〇〇〇　＠　〇〇〇〇</t>
    <phoneticPr fontId="4"/>
  </si>
  <si>
    <t xml:space="preserve">  別紙１　事業計画書</t>
    <rPh sb="2" eb="4">
      <t>ベッシ</t>
    </rPh>
    <rPh sb="6" eb="8">
      <t>ジギョウ</t>
    </rPh>
    <rPh sb="8" eb="11">
      <t>ケイカクショ</t>
    </rPh>
    <phoneticPr fontId="8"/>
  </si>
  <si>
    <t>１　補助対象事業の内容</t>
    <phoneticPr fontId="4"/>
  </si>
  <si>
    <t>↓交付申請時点で再エネ１００％電力への切替え済の場合、「対応済」にチェック（□→■）してください。</t>
    <phoneticPr fontId="4"/>
  </si>
  <si>
    <r>
      <t>再エネ100％電力
への切替え</t>
    </r>
    <r>
      <rPr>
        <b/>
        <vertAlign val="superscript"/>
        <sz val="11"/>
        <rFont val="ＭＳ ゴシック"/>
        <family val="3"/>
        <charset val="128"/>
      </rPr>
      <t>※</t>
    </r>
    <rPh sb="0" eb="1">
      <t>サイ</t>
    </rPh>
    <rPh sb="7" eb="9">
      <t>デンリョク</t>
    </rPh>
    <rPh sb="12" eb="14">
      <t>キリカ</t>
    </rPh>
    <phoneticPr fontId="4"/>
  </si>
  <si>
    <t>対応済</t>
    <rPh sb="0" eb="2">
      <t>タイオウ</t>
    </rPh>
    <rPh sb="2" eb="3">
      <t>ズ</t>
    </rPh>
    <phoneticPr fontId="4"/>
  </si>
  <si>
    <t>（</t>
  </si>
  <si>
    <t>令和　年　月</t>
    <phoneticPr fontId="4"/>
  </si>
  <si>
    <t>～）</t>
    <phoneticPr fontId="4"/>
  </si>
  <si>
    <t>対応予定</t>
    <rPh sb="0" eb="2">
      <t>タイオウ</t>
    </rPh>
    <rPh sb="2" eb="4">
      <t>ヨテイ</t>
    </rPh>
    <phoneticPr fontId="4"/>
  </si>
  <si>
    <t>（</t>
    <phoneticPr fontId="4"/>
  </si>
  <si>
    <t>令和　年　月</t>
    <rPh sb="0" eb="2">
      <t>レイワ</t>
    </rPh>
    <rPh sb="3" eb="4">
      <t>ネン</t>
    </rPh>
    <rPh sb="5" eb="6">
      <t>ガツ</t>
    </rPh>
    <phoneticPr fontId="4"/>
  </si>
  <si>
    <t>令和8年4月</t>
    <phoneticPr fontId="4"/>
  </si>
  <si>
    <t>交付申請時点で未対応の場合、「対応予定」にチェック（□→■）してください。</t>
    <phoneticPr fontId="4"/>
  </si>
  <si>
    <t>申請者概要
（第４条第１項
における区分）</t>
    <rPh sb="0" eb="3">
      <t>シンセイシャ</t>
    </rPh>
    <rPh sb="3" eb="5">
      <t>ガイヨウ</t>
    </rPh>
    <phoneticPr fontId="4"/>
  </si>
  <si>
    <t>実施予定の補助対象設備</t>
    <rPh sb="0" eb="2">
      <t>ジッシ</t>
    </rPh>
    <rPh sb="2" eb="4">
      <t>ヨテイ</t>
    </rPh>
    <rPh sb="5" eb="7">
      <t>ホジョ</t>
    </rPh>
    <rPh sb="7" eb="9">
      <t>タイショウ</t>
    </rPh>
    <rPh sb="9" eb="11">
      <t>セツビ</t>
    </rPh>
    <phoneticPr fontId="4"/>
  </si>
  <si>
    <t>■</t>
    <phoneticPr fontId="4"/>
  </si>
  <si>
    <t>太陽光発電設備</t>
    <rPh sb="0" eb="3">
      <t>タイヨウコウ</t>
    </rPh>
    <rPh sb="3" eb="5">
      <t>ハツデン</t>
    </rPh>
    <rPh sb="5" eb="7">
      <t>セツビ</t>
    </rPh>
    <phoneticPr fontId="4"/>
  </si>
  <si>
    <t>蓄電池</t>
    <rPh sb="0" eb="3">
      <t>チクデンチ</t>
    </rPh>
    <phoneticPr fontId="4"/>
  </si>
  <si>
    <t>エネルギーマネジメント</t>
    <phoneticPr fontId="4"/>
  </si>
  <si>
    <t>充放電設備</t>
    <rPh sb="0" eb="3">
      <t>ジュウホウデン</t>
    </rPh>
    <rPh sb="3" eb="5">
      <t>セツビ</t>
    </rPh>
    <phoneticPr fontId="4"/>
  </si>
  <si>
    <t>ZEH</t>
    <phoneticPr fontId="4"/>
  </si>
  <si>
    <t>ZEH+</t>
    <phoneticPr fontId="4"/>
  </si>
  <si>
    <t>ZEH-M</t>
    <phoneticPr fontId="4"/>
  </si>
  <si>
    <t>既存住宅断熱改修</t>
    <rPh sb="0" eb="2">
      <t>キゾン</t>
    </rPh>
    <rPh sb="2" eb="4">
      <t>ジュウタク</t>
    </rPh>
    <rPh sb="4" eb="6">
      <t>ダンネツ</t>
    </rPh>
    <rPh sb="6" eb="8">
      <t>カイシュウ</t>
    </rPh>
    <phoneticPr fontId="4"/>
  </si>
  <si>
    <t>高効率空調機器</t>
    <rPh sb="0" eb="3">
      <t>コウコウリツ</t>
    </rPh>
    <rPh sb="3" eb="5">
      <t>クウチョウ</t>
    </rPh>
    <rPh sb="5" eb="7">
      <t>キキ</t>
    </rPh>
    <phoneticPr fontId="4"/>
  </si>
  <si>
    <t>高機能換気設備</t>
    <rPh sb="0" eb="3">
      <t>コウキノウ</t>
    </rPh>
    <rPh sb="3" eb="5">
      <t>カンキ</t>
    </rPh>
    <rPh sb="5" eb="7">
      <t>セツビ</t>
    </rPh>
    <phoneticPr fontId="4"/>
  </si>
  <si>
    <t>高効率照明機器</t>
    <rPh sb="0" eb="3">
      <t>コウコウリツ</t>
    </rPh>
    <rPh sb="3" eb="5">
      <t>ショウメイ</t>
    </rPh>
    <rPh sb="5" eb="7">
      <t>キキ</t>
    </rPh>
    <phoneticPr fontId="4"/>
  </si>
  <si>
    <t>高効率給湯機器</t>
    <rPh sb="0" eb="3">
      <t>コウコウリツ</t>
    </rPh>
    <rPh sb="3" eb="5">
      <t>キュウトウ</t>
    </rPh>
    <rPh sb="5" eb="7">
      <t>キキ</t>
    </rPh>
    <phoneticPr fontId="4"/>
  </si>
  <si>
    <t>コージェネレーション</t>
    <phoneticPr fontId="4"/>
  </si>
  <si>
    <t>効果促進事業</t>
    <rPh sb="0" eb="2">
      <t>コウカ</t>
    </rPh>
    <rPh sb="2" eb="4">
      <t>ソクシン</t>
    </rPh>
    <rPh sb="4" eb="6">
      <t>ジギョウ</t>
    </rPh>
    <phoneticPr fontId="4"/>
  </si>
  <si>
    <t>第１号</t>
    <rPh sb="0" eb="1">
      <t>ダイ</t>
    </rPh>
    <rPh sb="2" eb="3">
      <t>ゴウ</t>
    </rPh>
    <phoneticPr fontId="4"/>
  </si>
  <si>
    <t>文化遺産群</t>
    <phoneticPr fontId="4"/>
  </si>
  <si>
    <t>購入</t>
    <rPh sb="0" eb="2">
      <t>コウニュウ</t>
    </rPh>
    <phoneticPr fontId="4"/>
  </si>
  <si>
    <t>第２号</t>
    <rPh sb="0" eb="1">
      <t>ダイ</t>
    </rPh>
    <rPh sb="2" eb="3">
      <t>ゴウ</t>
    </rPh>
    <phoneticPr fontId="4"/>
  </si>
  <si>
    <t>商店街エリア</t>
    <rPh sb="0" eb="3">
      <t>ショウテンガイ</t>
    </rPh>
    <phoneticPr fontId="4"/>
  </si>
  <si>
    <t>PPA</t>
    <phoneticPr fontId="4"/>
  </si>
  <si>
    <t>第３号ア</t>
    <rPh sb="0" eb="1">
      <t>ダイ</t>
    </rPh>
    <rPh sb="2" eb="3">
      <t>ゴウ</t>
    </rPh>
    <phoneticPr fontId="4"/>
  </si>
  <si>
    <t>既存住宅群</t>
    <rPh sb="0" eb="2">
      <t>キゾン</t>
    </rPh>
    <rPh sb="2" eb="4">
      <t>ジュウタク</t>
    </rPh>
    <rPh sb="4" eb="5">
      <t>グン</t>
    </rPh>
    <phoneticPr fontId="4"/>
  </si>
  <si>
    <t>リース</t>
    <phoneticPr fontId="4"/>
  </si>
  <si>
    <t>第３号イ</t>
    <rPh sb="0" eb="1">
      <t>ダイ</t>
    </rPh>
    <rPh sb="2" eb="3">
      <t>ゴウ</t>
    </rPh>
    <phoneticPr fontId="4"/>
  </si>
  <si>
    <t>三宅市営住宅
跡地エリア</t>
    <rPh sb="0" eb="2">
      <t>ミヤケ</t>
    </rPh>
    <rPh sb="2" eb="4">
      <t>シエイ</t>
    </rPh>
    <rPh sb="4" eb="6">
      <t>ジュウタク</t>
    </rPh>
    <rPh sb="7" eb="9">
      <t>アトチ</t>
    </rPh>
    <phoneticPr fontId="4"/>
  </si>
  <si>
    <t>○</t>
    <phoneticPr fontId="4"/>
  </si>
  <si>
    <t>第３号ウ</t>
    <rPh sb="0" eb="1">
      <t>ダイ</t>
    </rPh>
    <rPh sb="2" eb="3">
      <t>ゴウ</t>
    </rPh>
    <phoneticPr fontId="4"/>
  </si>
  <si>
    <t>伏見工業高等学校等跡地エリア</t>
    <phoneticPr fontId="4"/>
  </si>
  <si>
    <t>第４号</t>
    <rPh sb="0" eb="1">
      <t>ダイ</t>
    </rPh>
    <rPh sb="2" eb="3">
      <t>ゴウ</t>
    </rPh>
    <phoneticPr fontId="4"/>
  </si>
  <si>
    <t>グリーン人材
育成拠点群</t>
    <rPh sb="4" eb="6">
      <t>ジンザイ</t>
    </rPh>
    <rPh sb="7" eb="9">
      <t>イクセイ</t>
    </rPh>
    <rPh sb="9" eb="11">
      <t>キョテン</t>
    </rPh>
    <rPh sb="11" eb="12">
      <t>グン</t>
    </rPh>
    <phoneticPr fontId="4"/>
  </si>
  <si>
    <t>第５号</t>
    <rPh sb="0" eb="1">
      <t>ダイ</t>
    </rPh>
    <rPh sb="2" eb="3">
      <t>ゴウ</t>
    </rPh>
    <phoneticPr fontId="4"/>
  </si>
  <si>
    <t>その他</t>
    <rPh sb="2" eb="3">
      <t>タ</t>
    </rPh>
    <phoneticPr fontId="4"/>
  </si>
  <si>
    <t>効果促進事業の場合は、「再エネ100％電力への切替え」の項目については入力不要です。</t>
    <rPh sb="0" eb="2">
      <t>コウカ</t>
    </rPh>
    <rPh sb="2" eb="4">
      <t>ソクシン</t>
    </rPh>
    <rPh sb="4" eb="6">
      <t>ジギョウ</t>
    </rPh>
    <rPh sb="7" eb="9">
      <t>バアイ</t>
    </rPh>
    <rPh sb="12" eb="13">
      <t>サイ</t>
    </rPh>
    <rPh sb="19" eb="21">
      <t>デンリョク</t>
    </rPh>
    <rPh sb="23" eb="25">
      <t>キリカ</t>
    </rPh>
    <rPh sb="28" eb="30">
      <t>コウモク</t>
    </rPh>
    <rPh sb="35" eb="37">
      <t>ニュウリョク</t>
    </rPh>
    <rPh sb="37" eb="39">
      <t>フヨウ</t>
    </rPh>
    <phoneticPr fontId="4"/>
  </si>
  <si>
    <t>２　補助対象設備の内容</t>
    <rPh sb="2" eb="4">
      <t>ホジョ</t>
    </rPh>
    <rPh sb="4" eb="6">
      <t>タイショウ</t>
    </rPh>
    <rPh sb="6" eb="8">
      <t>セツビ</t>
    </rPh>
    <rPh sb="9" eb="11">
      <t>ナイヨウ</t>
    </rPh>
    <phoneticPr fontId="4"/>
  </si>
  <si>
    <t>補助対象経費の合計（税抜）</t>
    <rPh sb="0" eb="2">
      <t>ホジョ</t>
    </rPh>
    <rPh sb="2" eb="4">
      <t>タイショウ</t>
    </rPh>
    <rPh sb="4" eb="6">
      <t>ケイヒ</t>
    </rPh>
    <rPh sb="7" eb="9">
      <t>ゴウケイ</t>
    </rPh>
    <rPh sb="10" eb="11">
      <t>ゼイ</t>
    </rPh>
    <rPh sb="11" eb="12">
      <t>ヌ</t>
    </rPh>
    <phoneticPr fontId="4"/>
  </si>
  <si>
    <t>円</t>
    <rPh sb="0" eb="1">
      <t>エン</t>
    </rPh>
    <phoneticPr fontId="4"/>
  </si>
  <si>
    <t>活用予定の他補助金の合計（税抜）</t>
    <rPh sb="0" eb="2">
      <t>カツヨウ</t>
    </rPh>
    <rPh sb="2" eb="4">
      <t>ヨテイ</t>
    </rPh>
    <rPh sb="5" eb="6">
      <t>タ</t>
    </rPh>
    <rPh sb="6" eb="8">
      <t>ホジョ</t>
    </rPh>
    <rPh sb="8" eb="9">
      <t>キン</t>
    </rPh>
    <rPh sb="10" eb="12">
      <t>ゴウケイ</t>
    </rPh>
    <rPh sb="13" eb="14">
      <t>ゼイ</t>
    </rPh>
    <rPh sb="14" eb="15">
      <t>ヌ</t>
    </rPh>
    <phoneticPr fontId="4"/>
  </si>
  <si>
    <t>交付申請額（補助金申請予定額）の合計（税抜）</t>
    <rPh sb="0" eb="2">
      <t>コウフ</t>
    </rPh>
    <rPh sb="2" eb="4">
      <t>シンセイ</t>
    </rPh>
    <rPh sb="4" eb="5">
      <t>ガク</t>
    </rPh>
    <rPh sb="6" eb="9">
      <t>ホジョキン</t>
    </rPh>
    <rPh sb="9" eb="11">
      <t>シンセイ</t>
    </rPh>
    <rPh sb="11" eb="13">
      <t>ヨテイ</t>
    </rPh>
    <rPh sb="13" eb="14">
      <t>ガク</t>
    </rPh>
    <rPh sb="16" eb="18">
      <t>ゴウケイ</t>
    </rPh>
    <rPh sb="19" eb="20">
      <t>ゼイ</t>
    </rPh>
    <rPh sb="20" eb="21">
      <t>ヌ</t>
    </rPh>
    <phoneticPr fontId="4"/>
  </si>
  <si>
    <t>うち補助対象設備に係る交付申請額の合計（税抜）</t>
    <rPh sb="2" eb="4">
      <t>ホジョ</t>
    </rPh>
    <rPh sb="4" eb="6">
      <t>タイショウ</t>
    </rPh>
    <rPh sb="6" eb="8">
      <t>セツビ</t>
    </rPh>
    <rPh sb="9" eb="10">
      <t>カカ</t>
    </rPh>
    <rPh sb="11" eb="13">
      <t>コウフ</t>
    </rPh>
    <rPh sb="13" eb="15">
      <t>シンセイ</t>
    </rPh>
    <rPh sb="15" eb="16">
      <t>ガク</t>
    </rPh>
    <rPh sb="17" eb="19">
      <t>ゴウケイ</t>
    </rPh>
    <rPh sb="20" eb="21">
      <t>ゼイ</t>
    </rPh>
    <rPh sb="21" eb="22">
      <t>バツ</t>
    </rPh>
    <phoneticPr fontId="4"/>
  </si>
  <si>
    <r>
      <rPr>
        <sz val="9"/>
        <rFont val="ＭＳ ゴシック"/>
        <family val="3"/>
        <charset val="128"/>
      </rPr>
      <t>「商店街エリア（商店街振興組合を除く）」、「既存住宅群」の</t>
    </r>
    <r>
      <rPr>
        <sz val="9"/>
        <rFont val="ＭＳ 明朝"/>
        <family val="1"/>
        <charset val="128"/>
      </rPr>
      <t>交付対象者については、設備導入に係る補助上限額が</t>
    </r>
    <r>
      <rPr>
        <b/>
        <u/>
        <sz val="9"/>
        <rFont val="ＭＳ ゴシック"/>
        <family val="3"/>
        <charset val="128"/>
      </rPr>
      <t>３００万円</t>
    </r>
    <r>
      <rPr>
        <sz val="9"/>
        <rFont val="ＭＳ 明朝"/>
        <family val="1"/>
        <charset val="128"/>
      </rPr>
      <t>となります。</t>
    </r>
    <rPh sb="29" eb="31">
      <t>コウフ</t>
    </rPh>
    <rPh sb="31" eb="33">
      <t>タイショウ</t>
    </rPh>
    <rPh sb="33" eb="34">
      <t>シャ</t>
    </rPh>
    <rPh sb="56" eb="58">
      <t>マンエン</t>
    </rPh>
    <phoneticPr fontId="4"/>
  </si>
  <si>
    <r>
      <t>上限額を超える場合は任意の</t>
    </r>
    <r>
      <rPr>
        <sz val="9"/>
        <rFont val="ＭＳ ゴシック"/>
        <family val="3"/>
        <charset val="128"/>
      </rPr>
      <t>補助対象設備の交付申請額（「Ⓒ又はⒹのいずれか小さい額」）を手入力で減額</t>
    </r>
    <r>
      <rPr>
        <sz val="9"/>
        <rFont val="ＭＳ 明朝"/>
        <family val="1"/>
        <charset val="128"/>
      </rPr>
      <t>してください。</t>
    </r>
    <phoneticPr fontId="4"/>
  </si>
  <si>
    <t>年間の電力需要</t>
    <rPh sb="0" eb="2">
      <t>ネンカン</t>
    </rPh>
    <rPh sb="3" eb="7">
      <t>デンリョクジュヨウ</t>
    </rPh>
    <phoneticPr fontId="4"/>
  </si>
  <si>
    <t>kWh</t>
    <phoneticPr fontId="4"/>
  </si>
  <si>
    <t>※　</t>
    <phoneticPr fontId="4"/>
  </si>
  <si>
    <t>電力需要計算書（別紙４）を用いて算定した値が自動入力されます。</t>
    <rPh sb="22" eb="24">
      <t>ジドウ</t>
    </rPh>
    <rPh sb="24" eb="26">
      <t>ニュウリョク</t>
    </rPh>
    <phoneticPr fontId="4"/>
  </si>
  <si>
    <t>ただし、「三宅市営住宅跡地エリア」及び「伏見工業高等学校等跡地エリア」において補助対象事業を実施する場合等は除きます。　その場合、電力需要計算書（別紙４）の提出も不要です。</t>
    <rPh sb="5" eb="7">
      <t>ミヤケ</t>
    </rPh>
    <rPh sb="7" eb="9">
      <t>シエイ</t>
    </rPh>
    <rPh sb="9" eb="11">
      <t>ジュウタク</t>
    </rPh>
    <rPh sb="11" eb="13">
      <t>アトチ</t>
    </rPh>
    <rPh sb="39" eb="41">
      <t>ホジョ</t>
    </rPh>
    <rPh sb="41" eb="43">
      <t>タイショウ</t>
    </rPh>
    <rPh sb="43" eb="45">
      <t>ジギョウ</t>
    </rPh>
    <rPh sb="46" eb="48">
      <t>ジッシ</t>
    </rPh>
    <rPh sb="50" eb="52">
      <t>バアイ</t>
    </rPh>
    <rPh sb="52" eb="53">
      <t>トウ</t>
    </rPh>
    <rPh sb="54" eb="55">
      <t>ノゾ</t>
    </rPh>
    <rPh sb="62" eb="64">
      <t>バアイ</t>
    </rPh>
    <rPh sb="65" eb="67">
      <t>デンリョク</t>
    </rPh>
    <rPh sb="67" eb="69">
      <t>ジュヨウ</t>
    </rPh>
    <rPh sb="69" eb="72">
      <t>ケイサンショ</t>
    </rPh>
    <rPh sb="73" eb="75">
      <t>ベッシ</t>
    </rPh>
    <rPh sb="78" eb="80">
      <t>テイシュツ</t>
    </rPh>
    <rPh sb="81" eb="83">
      <t>フヨウ</t>
    </rPh>
    <phoneticPr fontId="4"/>
  </si>
  <si>
    <t>確認事項</t>
    <rPh sb="0" eb="2">
      <t>カクニン</t>
    </rPh>
    <rPh sb="2" eb="4">
      <t>ジコウ</t>
    </rPh>
    <phoneticPr fontId="4"/>
  </si>
  <si>
    <t>補助対象事業全体が以下の内容に合致していることを確認のうえ、チェックしてください。</t>
    <rPh sb="0" eb="2">
      <t>ホジョ</t>
    </rPh>
    <rPh sb="2" eb="4">
      <t>タイショウ</t>
    </rPh>
    <rPh sb="4" eb="6">
      <t>ジギョウ</t>
    </rPh>
    <rPh sb="6" eb="8">
      <t>ゼンタイ</t>
    </rPh>
    <phoneticPr fontId="4"/>
  </si>
  <si>
    <t>導入設備は、中古設備ではありません。</t>
    <rPh sb="6" eb="8">
      <t>チュウコ</t>
    </rPh>
    <rPh sb="8" eb="10">
      <t>セツビ</t>
    </rPh>
    <phoneticPr fontId="4"/>
  </si>
  <si>
    <t>内容を確認の上、チェック（□→■）してください。</t>
    <rPh sb="0" eb="2">
      <t>ナイヨウ</t>
    </rPh>
    <rPh sb="3" eb="5">
      <t>カクニン</t>
    </rPh>
    <rPh sb="6" eb="7">
      <t>ウエ</t>
    </rPh>
    <phoneticPr fontId="4"/>
  </si>
  <si>
    <t>市長が定める耐用年数を経過するまでの間、補助対象事業により取得した温室効果ガス排出削減効果についてJ-クレジット制度への登録を行いません。</t>
    <rPh sb="0" eb="2">
      <t>シチョウ</t>
    </rPh>
    <rPh sb="3" eb="4">
      <t>サダ</t>
    </rPh>
    <rPh sb="6" eb="8">
      <t>タイヨウ</t>
    </rPh>
    <rPh sb="8" eb="10">
      <t>ネンスウ</t>
    </rPh>
    <rPh sb="11" eb="13">
      <t>ケイカ</t>
    </rPh>
    <rPh sb="18" eb="19">
      <t>アイダ</t>
    </rPh>
    <rPh sb="20" eb="22">
      <t>ホジョ</t>
    </rPh>
    <rPh sb="22" eb="24">
      <t>タイショウ</t>
    </rPh>
    <rPh sb="24" eb="26">
      <t>ジギョウ</t>
    </rPh>
    <rPh sb="29" eb="31">
      <t>シュトク</t>
    </rPh>
    <rPh sb="33" eb="35">
      <t>オンシツ</t>
    </rPh>
    <rPh sb="35" eb="37">
      <t>コウカ</t>
    </rPh>
    <rPh sb="39" eb="41">
      <t>ハイシュツ</t>
    </rPh>
    <rPh sb="41" eb="43">
      <t>サクゲン</t>
    </rPh>
    <rPh sb="43" eb="45">
      <t>コウカ</t>
    </rPh>
    <rPh sb="56" eb="58">
      <t>セイド</t>
    </rPh>
    <rPh sb="60" eb="62">
      <t>トウロク</t>
    </rPh>
    <rPh sb="63" eb="64">
      <t>オコナ</t>
    </rPh>
    <phoneticPr fontId="4"/>
  </si>
  <si>
    <t>景観手続の要否</t>
    <rPh sb="5" eb="7">
      <t>ヨウヒ</t>
    </rPh>
    <phoneticPr fontId="4"/>
  </si>
  <si>
    <t>規制区域内であり必要</t>
    <phoneticPr fontId="4"/>
  </si>
  <si>
    <t>←　</t>
    <phoneticPr fontId="4"/>
  </si>
  <si>
    <t>「風致地区」、「歴史的風土保存区域」、「歴史的風土特別保存地区」の場合、屋外に設置する全ての設備が対象です。</t>
    <rPh sb="1" eb="3">
      <t>フウチ</t>
    </rPh>
    <rPh sb="3" eb="5">
      <t>チク</t>
    </rPh>
    <phoneticPr fontId="4"/>
  </si>
  <si>
    <t>規制区域内だが不要</t>
    <rPh sb="0" eb="2">
      <t>キセイ</t>
    </rPh>
    <rPh sb="2" eb="4">
      <t>クイキ</t>
    </rPh>
    <rPh sb="4" eb="5">
      <t>ナイ</t>
    </rPh>
    <rPh sb="7" eb="9">
      <t>フヨウ</t>
    </rPh>
    <phoneticPr fontId="4"/>
  </si>
  <si>
    <t>「風致地区」、「歴史的風土保存区域」、「歴史的風土特別保存地区」の場合、屋外に設置する
全ての設備が対象です。</t>
    <rPh sb="1" eb="3">
      <t>フウチ</t>
    </rPh>
    <rPh sb="3" eb="5">
      <t>チク</t>
    </rPh>
    <phoneticPr fontId="4"/>
  </si>
  <si>
    <t>※必ず着工前にご確認ください。</t>
    <rPh sb="1" eb="2">
      <t>カナラ</t>
    </rPh>
    <rPh sb="3" eb="6">
      <t>チャッコウマエ</t>
    </rPh>
    <rPh sb="8" eb="10">
      <t>カクニン</t>
    </rPh>
    <phoneticPr fontId="4"/>
  </si>
  <si>
    <t>規制区域外であり不要</t>
    <rPh sb="0" eb="2">
      <t>キセイ</t>
    </rPh>
    <rPh sb="2" eb="4">
      <t>クイキ</t>
    </rPh>
    <rPh sb="4" eb="5">
      <t>ガイ</t>
    </rPh>
    <rPh sb="8" eb="10">
      <t>フヨウ</t>
    </rPh>
    <phoneticPr fontId="4"/>
  </si>
  <si>
    <t>上記以外の地区の場合、太陽光発電設備が対象です。</t>
    <rPh sb="0" eb="2">
      <t>ジョウキ</t>
    </rPh>
    <rPh sb="2" eb="4">
      <t>イガイ</t>
    </rPh>
    <rPh sb="5" eb="7">
      <t>チク</t>
    </rPh>
    <rPh sb="8" eb="10">
      <t>バアイ</t>
    </rPh>
    <rPh sb="11" eb="14">
      <t>タイヨウコウ</t>
    </rPh>
    <rPh sb="14" eb="16">
      <t>ハツデン</t>
    </rPh>
    <rPh sb="16" eb="18">
      <t>セツビ</t>
    </rPh>
    <rPh sb="19" eb="21">
      <t>タイショウ</t>
    </rPh>
    <phoneticPr fontId="4"/>
  </si>
  <si>
    <t>史跡・名勝等に係る手続の要否</t>
  </si>
  <si>
    <t>（文化遺産群の場合のみ）</t>
  </si>
  <si>
    <t>交付申請額（補助金申請予定額）の関連情報</t>
    <rPh sb="0" eb="2">
      <t>コウフ</t>
    </rPh>
    <rPh sb="2" eb="4">
      <t>シンセイ</t>
    </rPh>
    <rPh sb="4" eb="5">
      <t>ガク</t>
    </rPh>
    <rPh sb="16" eb="18">
      <t>カンレン</t>
    </rPh>
    <rPh sb="18" eb="20">
      <t>ジョウホウ</t>
    </rPh>
    <phoneticPr fontId="4"/>
  </si>
  <si>
    <t>Ⓐ 導入設備の補助対象経費（税抜）</t>
    <rPh sb="2" eb="4">
      <t>ドウニュウ</t>
    </rPh>
    <rPh sb="4" eb="6">
      <t>セツビ</t>
    </rPh>
    <rPh sb="7" eb="9">
      <t>ホジョ</t>
    </rPh>
    <rPh sb="9" eb="11">
      <t>タイショウ</t>
    </rPh>
    <rPh sb="11" eb="13">
      <t>ケイヒ</t>
    </rPh>
    <rPh sb="14" eb="15">
      <t>ゼイ</t>
    </rPh>
    <rPh sb="15" eb="16">
      <t>ヌ</t>
    </rPh>
    <phoneticPr fontId="4"/>
  </si>
  <si>
    <t>※別紙2事業費内訳書の値が自動入力されます</t>
    <phoneticPr fontId="4"/>
  </si>
  <si>
    <t>Ⓑ 他補助金の活用予定</t>
    <rPh sb="2" eb="3">
      <t>タ</t>
    </rPh>
    <rPh sb="3" eb="6">
      <t>ホジョキン</t>
    </rPh>
    <rPh sb="7" eb="9">
      <t>カツヨウ</t>
    </rPh>
    <rPh sb="9" eb="11">
      <t>ヨテイ</t>
    </rPh>
    <phoneticPr fontId="4"/>
  </si>
  <si>
    <t>他補助金名</t>
    <rPh sb="0" eb="1">
      <t>タ</t>
    </rPh>
    <rPh sb="1" eb="4">
      <t>ホジョキン</t>
    </rPh>
    <rPh sb="4" eb="5">
      <t>メイ</t>
    </rPh>
    <phoneticPr fontId="4"/>
  </si>
  <si>
    <t>(</t>
    <phoneticPr fontId="4"/>
  </si>
  <si>
    <t>)</t>
    <phoneticPr fontId="4"/>
  </si>
  <si>
    <t>←他の補助金の活用予定がある場合のみ入力してください。</t>
    <rPh sb="1" eb="2">
      <t>ホカ</t>
    </rPh>
    <rPh sb="3" eb="6">
      <t>ホジョキン</t>
    </rPh>
    <rPh sb="7" eb="9">
      <t>カツヨウ</t>
    </rPh>
    <rPh sb="9" eb="11">
      <t>ヨテイ</t>
    </rPh>
    <rPh sb="14" eb="16">
      <t>バアイ</t>
    </rPh>
    <rPh sb="18" eb="20">
      <t>ニュウリョク</t>
    </rPh>
    <phoneticPr fontId="4"/>
  </si>
  <si>
    <t>　※複数ある場合は全て記入ください。</t>
    <rPh sb="11" eb="13">
      <t>キニュウ</t>
    </rPh>
    <phoneticPr fontId="4"/>
  </si>
  <si>
    <t>他補助金額</t>
    <phoneticPr fontId="4"/>
  </si>
  <si>
    <t>Ⓒ Ⓐ×２/３（千円未満切捨て、税抜）</t>
    <phoneticPr fontId="4"/>
  </si>
  <si>
    <t>Ⓓ Ⓐ－Ⓑ　 （千円未満切捨て、税抜）</t>
    <phoneticPr fontId="6"/>
  </si>
  <si>
    <t>Ⓒ又はⒹのいずれか小さい額</t>
    <rPh sb="1" eb="2">
      <t>マタ</t>
    </rPh>
    <rPh sb="9" eb="10">
      <t>チイ</t>
    </rPh>
    <rPh sb="12" eb="13">
      <t>ガク</t>
    </rPh>
    <phoneticPr fontId="4"/>
  </si>
  <si>
    <t>その他関連情報</t>
    <rPh sb="2" eb="3">
      <t>タ</t>
    </rPh>
    <rPh sb="3" eb="5">
      <t>カンレン</t>
    </rPh>
    <rPh sb="5" eb="7">
      <t>ジョウホウ</t>
    </rPh>
    <phoneticPr fontId="4"/>
  </si>
  <si>
    <t>太陽電池モジュールの公称最大出力の合計値</t>
    <rPh sb="0" eb="2">
      <t>タイヨウ</t>
    </rPh>
    <rPh sb="10" eb="12">
      <t>コウショウ</t>
    </rPh>
    <rPh sb="12" eb="14">
      <t>サイダイ</t>
    </rPh>
    <rPh sb="14" eb="16">
      <t>シュツリョク</t>
    </rPh>
    <rPh sb="17" eb="19">
      <t>ゴウケイ</t>
    </rPh>
    <rPh sb="19" eb="20">
      <t>チ</t>
    </rPh>
    <phoneticPr fontId="4"/>
  </si>
  <si>
    <t>kW</t>
    <phoneticPr fontId="4"/>
  </si>
  <si>
    <t>パワーコンディショナの定格出力の合計値</t>
    <rPh sb="11" eb="13">
      <t>テイカク</t>
    </rPh>
    <rPh sb="13" eb="15">
      <t>シュツリョク</t>
    </rPh>
    <rPh sb="16" eb="19">
      <t>ゴウケイチ</t>
    </rPh>
    <phoneticPr fontId="4"/>
  </si>
  <si>
    <t>小数点以下第1位まで（第2位以下は切捨て）</t>
    <phoneticPr fontId="4"/>
  </si>
  <si>
    <t>用途（いずれか一つを選択）</t>
    <rPh sb="0" eb="2">
      <t>ヨウト</t>
    </rPh>
    <rPh sb="7" eb="8">
      <t>ヒト</t>
    </rPh>
    <rPh sb="10" eb="12">
      <t>センタク</t>
    </rPh>
    <phoneticPr fontId="4"/>
  </si>
  <si>
    <t>業務用</t>
    <rPh sb="0" eb="3">
      <t>ギョウムヨウ</t>
    </rPh>
    <phoneticPr fontId="4"/>
  </si>
  <si>
    <t>←発電した電力の供給先が家庭（住宅）の場合「家庭用」を選択、
　 その他は「業務用」を選択してください。</t>
    <rPh sb="1" eb="3">
      <t>ハツデン</t>
    </rPh>
    <rPh sb="5" eb="7">
      <t>デンリョク</t>
    </rPh>
    <rPh sb="8" eb="11">
      <t>キョウキュウサキ</t>
    </rPh>
    <rPh sb="12" eb="14">
      <t>カテイ</t>
    </rPh>
    <rPh sb="15" eb="17">
      <t>ジュウタク</t>
    </rPh>
    <rPh sb="19" eb="21">
      <t>バアイ</t>
    </rPh>
    <rPh sb="22" eb="25">
      <t>カテイヨウ</t>
    </rPh>
    <rPh sb="27" eb="29">
      <t>センタク</t>
    </rPh>
    <rPh sb="35" eb="36">
      <t>ホカ</t>
    </rPh>
    <rPh sb="38" eb="41">
      <t>ギョウムヨウ</t>
    </rPh>
    <rPh sb="43" eb="45">
      <t>センタク</t>
    </rPh>
    <phoneticPr fontId="4"/>
  </si>
  <si>
    <t>家庭用</t>
    <rPh sb="0" eb="3">
      <t>カテイヨウ</t>
    </rPh>
    <phoneticPr fontId="4"/>
  </si>
  <si>
    <t>Ⓔ 年間の想定発電量</t>
    <phoneticPr fontId="6"/>
  </si>
  <si>
    <t>交付申請書に添付する年間の想定発電量及び自家消費量の算定根拠資料に記載の想定自家消費電力量と値を一致させてください</t>
    <phoneticPr fontId="4"/>
  </si>
  <si>
    <t>Ⓕ 年間の想定自家消費電力量（オンサイトの場合）</t>
    <rPh sb="11" eb="13">
      <t>デンリョク</t>
    </rPh>
    <rPh sb="21" eb="23">
      <t>バアイ</t>
    </rPh>
    <phoneticPr fontId="6"/>
  </si>
  <si>
    <t>交付申請書に添付する年間の想定発電量及び自家消費量の算定根拠資料に記載の想定自家消費電力量と値を一致させてください</t>
    <rPh sb="0" eb="2">
      <t>コウフ</t>
    </rPh>
    <rPh sb="2" eb="5">
      <t>シンセイショ</t>
    </rPh>
    <rPh sb="6" eb="8">
      <t>テンプ</t>
    </rPh>
    <rPh sb="10" eb="12">
      <t>ネンカン</t>
    </rPh>
    <rPh sb="13" eb="15">
      <t>ソウテイ</t>
    </rPh>
    <rPh sb="15" eb="18">
      <t>ハツデンリョウ</t>
    </rPh>
    <rPh sb="18" eb="19">
      <t>オヨ</t>
    </rPh>
    <rPh sb="20" eb="22">
      <t>ジカ</t>
    </rPh>
    <rPh sb="22" eb="25">
      <t>ショウヒリョウ</t>
    </rPh>
    <rPh sb="26" eb="28">
      <t>サンテイ</t>
    </rPh>
    <rPh sb="28" eb="30">
      <t>コンキョ</t>
    </rPh>
    <rPh sb="30" eb="32">
      <t>シリョウ</t>
    </rPh>
    <rPh sb="33" eb="35">
      <t>キサイ</t>
    </rPh>
    <rPh sb="36" eb="38">
      <t>ソウテイ</t>
    </rPh>
    <rPh sb="38" eb="40">
      <t>ジカ</t>
    </rPh>
    <rPh sb="40" eb="45">
      <t>ショウヒデンリョクリョウ</t>
    </rPh>
    <rPh sb="46" eb="47">
      <t>アタイ</t>
    </rPh>
    <rPh sb="48" eb="50">
      <t>イッチ</t>
    </rPh>
    <phoneticPr fontId="4"/>
  </si>
  <si>
    <t>Ⓖ 京都市脱炭素先行地域内での年間の想定電力消費量（業務用の場合）</t>
    <rPh sb="2" eb="5">
      <t>キョウトシ</t>
    </rPh>
    <rPh sb="5" eb="6">
      <t>ダツ</t>
    </rPh>
    <rPh sb="6" eb="8">
      <t>タンソ</t>
    </rPh>
    <rPh sb="8" eb="10">
      <t>センコウ</t>
    </rPh>
    <rPh sb="10" eb="12">
      <t>チイキ</t>
    </rPh>
    <rPh sb="12" eb="13">
      <t>ナイ</t>
    </rPh>
    <rPh sb="20" eb="22">
      <t>デンリョク</t>
    </rPh>
    <rPh sb="26" eb="29">
      <t>ギョウムヨウ</t>
    </rPh>
    <rPh sb="30" eb="32">
      <t>バアイ</t>
    </rPh>
    <phoneticPr fontId="4"/>
  </si>
  <si>
    <t>京都市脱炭素先行地域内（太陽光発電設備の設置場所と値を一致させてください</t>
    <rPh sb="0" eb="3">
      <t>キョウトシ</t>
    </rPh>
    <rPh sb="3" eb="6">
      <t>ダツタンソ</t>
    </rPh>
    <rPh sb="6" eb="8">
      <t>センコウ</t>
    </rPh>
    <rPh sb="8" eb="10">
      <t>チイキ</t>
    </rPh>
    <rPh sb="10" eb="11">
      <t>ナイ</t>
    </rPh>
    <rPh sb="12" eb="15">
      <t>タイヨウコウ</t>
    </rPh>
    <rPh sb="15" eb="17">
      <t>ハツデン</t>
    </rPh>
    <rPh sb="17" eb="19">
      <t>セツビ</t>
    </rPh>
    <rPh sb="20" eb="22">
      <t>セッチ</t>
    </rPh>
    <rPh sb="22" eb="24">
      <t>バショ</t>
    </rPh>
    <rPh sb="25" eb="26">
      <t>アタイ</t>
    </rPh>
    <rPh sb="27" eb="29">
      <t>イッチ</t>
    </rPh>
    <phoneticPr fontId="4"/>
  </si>
  <si>
    <t>想定自家消費率（Ⓕ／Ⓔ）</t>
    <rPh sb="0" eb="2">
      <t>ソウテイ</t>
    </rPh>
    <rPh sb="2" eb="4">
      <t>ジカ</t>
    </rPh>
    <rPh sb="4" eb="6">
      <t>ショウヒ</t>
    </rPh>
    <rPh sb="6" eb="7">
      <t>リツ</t>
    </rPh>
    <phoneticPr fontId="4"/>
  </si>
  <si>
    <t>％</t>
    <phoneticPr fontId="4"/>
  </si>
  <si>
    <t>オンサイトの場合、30％以上が要件です。</t>
    <rPh sb="15" eb="17">
      <t>ヨウケン</t>
    </rPh>
    <phoneticPr fontId="4"/>
  </si>
  <si>
    <t>京都市脱炭素先行地域内での想定電力消費率（Ⓖ／Ⓔ）</t>
    <rPh sb="0" eb="10">
      <t>キョウトシダツタンソセンコウチイキ</t>
    </rPh>
    <rPh sb="10" eb="11">
      <t>ナイ</t>
    </rPh>
    <rPh sb="13" eb="15">
      <t>ソウテイ</t>
    </rPh>
    <rPh sb="15" eb="17">
      <t>デンリョク</t>
    </rPh>
    <rPh sb="17" eb="19">
      <t>ショウヒ</t>
    </rPh>
    <rPh sb="19" eb="20">
      <t>リツ</t>
    </rPh>
    <phoneticPr fontId="4"/>
  </si>
  <si>
    <t>業務用（オンサイト）の場合、50％以上が要件です。</t>
    <rPh sb="0" eb="3">
      <t>ギョウムヨウ</t>
    </rPh>
    <rPh sb="11" eb="13">
      <t>バアイ</t>
    </rPh>
    <rPh sb="17" eb="19">
      <t>イジョウ</t>
    </rPh>
    <rPh sb="20" eb="22">
      <t>ヨウケン</t>
    </rPh>
    <phoneticPr fontId="4"/>
  </si>
  <si>
    <t>業務用（オフサイト）の場合、70％以上が要件です。</t>
    <rPh sb="0" eb="3">
      <t>ギョウムヨウ</t>
    </rPh>
    <rPh sb="11" eb="13">
      <t>バアイ</t>
    </rPh>
    <rPh sb="17" eb="19">
      <t>イジョウ</t>
    </rPh>
    <rPh sb="20" eb="22">
      <t>ヨウケン</t>
    </rPh>
    <phoneticPr fontId="4"/>
  </si>
  <si>
    <t>導入設備のCO2削減効果</t>
    <rPh sb="0" eb="2">
      <t>ドウニュウ</t>
    </rPh>
    <rPh sb="2" eb="4">
      <t>セツビ</t>
    </rPh>
    <rPh sb="8" eb="10">
      <t>サクゲン</t>
    </rPh>
    <rPh sb="10" eb="12">
      <t>コウカ</t>
    </rPh>
    <phoneticPr fontId="4"/>
  </si>
  <si>
    <t>t‐CO2/年</t>
    <rPh sb="6" eb="7">
      <t>ネン</t>
    </rPh>
    <phoneticPr fontId="4"/>
  </si>
  <si>
    <t>太陽光発電設備計算書はこちら</t>
  </si>
  <si>
    <t>以下の内容に合致していることを確認のうえ、チェックしてください。</t>
    <phoneticPr fontId="4"/>
  </si>
  <si>
    <t>固定価格買取制度(FIT)又はFIP(Feed in Premium)制度を利用しません。</t>
    <rPh sb="13" eb="14">
      <t>マタ</t>
    </rPh>
    <rPh sb="38" eb="40">
      <t>リヨウ</t>
    </rPh>
    <phoneticPr fontId="4"/>
  </si>
  <si>
    <t>実施予定の補助対象事業が記載内容に合致していることをご確認のうえ、チェックしてください。</t>
    <phoneticPr fontId="4"/>
  </si>
  <si>
    <t>FIT又はFIP制度を利用する場合、補助金の活用はできません。（系統連系の申請手続きの際に御注意ください。）</t>
    <rPh sb="11" eb="13">
      <t>リヨウ</t>
    </rPh>
    <rPh sb="32" eb="36">
      <t>ケイトウレンケイ</t>
    </rPh>
    <rPh sb="37" eb="39">
      <t>テツヅ</t>
    </rPh>
    <rPh sb="41" eb="42">
      <t>サイ</t>
    </rPh>
    <rPh sb="43" eb="46">
      <t>ゴチュウイ</t>
    </rPh>
    <phoneticPr fontId="4"/>
  </si>
  <si>
    <t>←他の補助金の活用予定がある場合のみ入力してください。</t>
    <phoneticPr fontId="4"/>
  </si>
  <si>
    <t>用途</t>
    <rPh sb="0" eb="2">
      <t>ヨウト</t>
    </rPh>
    <phoneticPr fontId="4"/>
  </si>
  <si>
    <t>業務用</t>
    <rPh sb="0" eb="2">
      <t>ギョウム</t>
    </rPh>
    <rPh sb="2" eb="3">
      <t>ヨウ</t>
    </rPh>
    <phoneticPr fontId="4"/>
  </si>
  <si>
    <t>　※京都市火災予防条例の規制対象となる設備を業務用、</t>
    <rPh sb="2" eb="11">
      <t>キョウトシカサイヨボウジョウレイ</t>
    </rPh>
    <rPh sb="12" eb="16">
      <t>キセイタイショウ</t>
    </rPh>
    <rPh sb="19" eb="21">
      <t>セツビ</t>
    </rPh>
    <rPh sb="22" eb="25">
      <t>ギョウムヨウ</t>
    </rPh>
    <phoneticPr fontId="4"/>
  </si>
  <si>
    <t>家庭用</t>
    <rPh sb="0" eb="2">
      <t>カテイ</t>
    </rPh>
    <rPh sb="2" eb="3">
      <t>ヨウ</t>
    </rPh>
    <phoneticPr fontId="4"/>
  </si>
  <si>
    <t>　　同規制の対象外となる設備を家庭用とします。</t>
    <rPh sb="2" eb="5">
      <t>ドウキセイ</t>
    </rPh>
    <phoneticPr fontId="4"/>
  </si>
  <si>
    <t>蓄電容量</t>
    <rPh sb="0" eb="2">
      <t>チクデン</t>
    </rPh>
    <rPh sb="2" eb="4">
      <t>ヨウリョウ</t>
    </rPh>
    <phoneticPr fontId="4"/>
  </si>
  <si>
    <t>蓄電池計算書はこちら</t>
  </si>
  <si>
    <t>　※小数点以下第1位まで（第2位以下は切捨て）</t>
    <phoneticPr fontId="4"/>
  </si>
  <si>
    <t>再エネ発電設備によって発電した電気を蓄電するものであり、平時において利用する設備です。</t>
    <rPh sb="0" eb="1">
      <t>サイ</t>
    </rPh>
    <rPh sb="3" eb="5">
      <t>ハツデン</t>
    </rPh>
    <rPh sb="5" eb="7">
      <t>セツビ</t>
    </rPh>
    <rPh sb="11" eb="13">
      <t>ハツデン</t>
    </rPh>
    <rPh sb="15" eb="17">
      <t>デンキ</t>
    </rPh>
    <rPh sb="18" eb="20">
      <t>チクデン</t>
    </rPh>
    <rPh sb="28" eb="30">
      <t>ヘイジ</t>
    </rPh>
    <rPh sb="34" eb="36">
      <t>リヨウ</t>
    </rPh>
    <rPh sb="38" eb="40">
      <t>セツビ</t>
    </rPh>
    <phoneticPr fontId="4"/>
  </si>
  <si>
    <t>停電時のみに利用する非常用予備電源の場合、補助金の活用はできません。</t>
    <phoneticPr fontId="4"/>
  </si>
  <si>
    <t>エネルギーマネジメントシステム</t>
    <phoneticPr fontId="4"/>
  </si>
  <si>
    <t>ｴﾈﾙｷﾞｰﾏﾈｼﾞﾒﾝﾄ計算書はこちら</t>
  </si>
  <si>
    <t>うち省エネによる削減効果</t>
    <rPh sb="2" eb="3">
      <t>ショウ</t>
    </rPh>
    <rPh sb="8" eb="10">
      <t>サクゲン</t>
    </rPh>
    <rPh sb="10" eb="12">
      <t>コウカ</t>
    </rPh>
    <phoneticPr fontId="4"/>
  </si>
  <si>
    <t>うち再エネによる削減効果</t>
    <rPh sb="2" eb="3">
      <t>サイ</t>
    </rPh>
    <rPh sb="8" eb="10">
      <t>サクゲン</t>
    </rPh>
    <rPh sb="10" eb="12">
      <t>コウカ</t>
    </rPh>
    <phoneticPr fontId="4"/>
  </si>
  <si>
    <t>充放電設備計算書はこちら</t>
  </si>
  <si>
    <t>ZEH、ZEH+</t>
    <phoneticPr fontId="4"/>
  </si>
  <si>
    <t>交付申請額（補助金申請予定額）　（税抜）</t>
    <rPh sb="17" eb="18">
      <t>ゼイ</t>
    </rPh>
    <rPh sb="18" eb="19">
      <t>ヌ</t>
    </rPh>
    <phoneticPr fontId="4"/>
  </si>
  <si>
    <t>交付申請額（補助金申請予定額）をプルダウンから選択してください</t>
    <rPh sb="0" eb="2">
      <t>コウフ</t>
    </rPh>
    <rPh sb="2" eb="4">
      <t>シンセイ</t>
    </rPh>
    <rPh sb="4" eb="5">
      <t>ガク</t>
    </rPh>
    <rPh sb="6" eb="9">
      <t>ホジョキン</t>
    </rPh>
    <rPh sb="9" eb="11">
      <t>シンセイ</t>
    </rPh>
    <rPh sb="11" eb="13">
      <t>ヨテイ</t>
    </rPh>
    <rPh sb="13" eb="14">
      <t>ガク</t>
    </rPh>
    <rPh sb="23" eb="25">
      <t>センタク</t>
    </rPh>
    <phoneticPr fontId="4"/>
  </si>
  <si>
    <t>※ZEH：550,000円/戸、ZEH+：1,000,000円/戸</t>
    <phoneticPr fontId="4"/>
  </si>
  <si>
    <t>※直交集成版（CLT)導入の場合、上乗せ900,000円/戸</t>
    <phoneticPr fontId="4"/>
  </si>
  <si>
    <t>申請者（いずれか一つを選択）</t>
    <rPh sb="0" eb="3">
      <t>シンセイシャ</t>
    </rPh>
    <rPh sb="8" eb="9">
      <t>ヒト</t>
    </rPh>
    <rPh sb="11" eb="13">
      <t>センタク</t>
    </rPh>
    <phoneticPr fontId="4"/>
  </si>
  <si>
    <t>新築戸建住宅の建築主</t>
    <rPh sb="0" eb="2">
      <t>シンチク</t>
    </rPh>
    <rPh sb="2" eb="4">
      <t>コダ</t>
    </rPh>
    <rPh sb="4" eb="6">
      <t>ジュウタク</t>
    </rPh>
    <rPh sb="7" eb="9">
      <t>ケンチク</t>
    </rPh>
    <rPh sb="9" eb="10">
      <t>ヌシ</t>
    </rPh>
    <phoneticPr fontId="4"/>
  </si>
  <si>
    <t>←申請者に該当するものを選択してください。</t>
    <rPh sb="1" eb="3">
      <t>シンセイ</t>
    </rPh>
    <rPh sb="3" eb="4">
      <t>シャ</t>
    </rPh>
    <rPh sb="5" eb="7">
      <t>ガイトウ</t>
    </rPh>
    <rPh sb="12" eb="14">
      <t>センタク</t>
    </rPh>
    <phoneticPr fontId="4"/>
  </si>
  <si>
    <t>新築戸建建売住宅：建売を前提に建築され、一度も登記されたことのない住宅</t>
    <phoneticPr fontId="4"/>
  </si>
  <si>
    <t>新築戸建建売住宅の購入予定者（個人）</t>
    <rPh sb="0" eb="2">
      <t>シンチク</t>
    </rPh>
    <rPh sb="2" eb="4">
      <t>コダ</t>
    </rPh>
    <rPh sb="4" eb="6">
      <t>タテウリ</t>
    </rPh>
    <rPh sb="6" eb="8">
      <t>ジュウタク</t>
    </rPh>
    <rPh sb="9" eb="11">
      <t>コウニュウ</t>
    </rPh>
    <rPh sb="11" eb="14">
      <t>ヨテイシャ</t>
    </rPh>
    <rPh sb="15" eb="17">
      <t>コジン</t>
    </rPh>
    <phoneticPr fontId="4"/>
  </si>
  <si>
    <t xml:space="preserve">　　 </t>
    <phoneticPr fontId="4"/>
  </si>
  <si>
    <t>新築戸建建売住宅の販売者（法人）</t>
    <rPh sb="0" eb="2">
      <t>シンチク</t>
    </rPh>
    <rPh sb="2" eb="4">
      <t>コダ</t>
    </rPh>
    <rPh sb="4" eb="6">
      <t>タテウリ</t>
    </rPh>
    <rPh sb="6" eb="8">
      <t>ジュウタク</t>
    </rPh>
    <rPh sb="9" eb="12">
      <t>ハンバイシャ</t>
    </rPh>
    <rPh sb="13" eb="15">
      <t>ホウジン</t>
    </rPh>
    <phoneticPr fontId="4"/>
  </si>
  <si>
    <t>ZEHの種別</t>
    <rPh sb="4" eb="6">
      <t>シュベツ</t>
    </rPh>
    <phoneticPr fontId="4"/>
  </si>
  <si>
    <t>←該当するものを選択してください。</t>
    <rPh sb="1" eb="3">
      <t>ガイトウ</t>
    </rPh>
    <rPh sb="8" eb="10">
      <t>センタク</t>
    </rPh>
    <phoneticPr fontId="4"/>
  </si>
  <si>
    <t>※実績報告時に、申請する住宅の省エネルギー性能表示が『ZEH』であることを示す証書の提出が必要です。</t>
    <phoneticPr fontId="4"/>
  </si>
  <si>
    <r>
      <rPr>
        <u/>
        <sz val="11"/>
        <rFont val="ＭＳ 明朝"/>
        <family val="1"/>
        <charset val="128"/>
      </rPr>
      <t>ZEH+の場合</t>
    </r>
    <r>
      <rPr>
        <sz val="11"/>
        <rFont val="ＭＳ 明朝"/>
        <family val="1"/>
        <charset val="128"/>
      </rPr>
      <t>、選択したZEH+の選択要件はどれですか。</t>
    </r>
    <rPh sb="5" eb="7">
      <t>バアイ</t>
    </rPh>
    <rPh sb="8" eb="10">
      <t>センタク</t>
    </rPh>
    <rPh sb="17" eb="19">
      <t>センタク</t>
    </rPh>
    <rPh sb="19" eb="21">
      <t>ヨウケン</t>
    </rPh>
    <phoneticPr fontId="4"/>
  </si>
  <si>
    <t>a</t>
    <phoneticPr fontId="4"/>
  </si>
  <si>
    <t>←該当するものを選択してください。</t>
    <phoneticPr fontId="4"/>
  </si>
  <si>
    <r>
      <rPr>
        <u/>
        <sz val="11"/>
        <rFont val="ＭＳ 明朝"/>
        <family val="1"/>
        <charset val="128"/>
      </rPr>
      <t>（2つ以上の選択が必要です）</t>
    </r>
    <r>
      <rPr>
        <sz val="11"/>
        <rFont val="ＭＳ 明朝"/>
        <family val="1"/>
        <charset val="128"/>
      </rPr>
      <t>。</t>
    </r>
    <phoneticPr fontId="4"/>
  </si>
  <si>
    <t>b</t>
    <phoneticPr fontId="4"/>
  </si>
  <si>
    <t xml:space="preserve">a </t>
    <phoneticPr fontId="4"/>
  </si>
  <si>
    <t>住宅の外皮性能は、強化外皮基準以上（UA値：0.50以下）であること。</t>
    <phoneticPr fontId="4"/>
  </si>
  <si>
    <t>c</t>
    <phoneticPr fontId="4"/>
  </si>
  <si>
    <t>HEMSにより、太陽光発電設備等の発電量等を把握した上で、住宅内の暖冷房設備、給湯設備等を制御可能であること。</t>
    <phoneticPr fontId="4"/>
  </si>
  <si>
    <t>再エネ発電設備により発電した電力を電気自動車若しくはプラグインハイブリッド車に充電を可能とする設備、又は電気自動車若しくはプラグインハイブリッド車と住宅間で電力を充放電することを可能とする設備を導入すること。</t>
    <phoneticPr fontId="4"/>
  </si>
  <si>
    <t xml:space="preserve"> </t>
    <phoneticPr fontId="4"/>
  </si>
  <si>
    <t xml:space="preserve">  </t>
    <phoneticPr fontId="4"/>
  </si>
  <si>
    <t>直交集成版（CLT)の導入</t>
    <rPh sb="0" eb="2">
      <t>チョッコウ</t>
    </rPh>
    <rPh sb="2" eb="4">
      <t>シュウセイ</t>
    </rPh>
    <rPh sb="4" eb="5">
      <t>バン</t>
    </rPh>
    <rPh sb="11" eb="13">
      <t>ドウニュウ</t>
    </rPh>
    <phoneticPr fontId="4"/>
  </si>
  <si>
    <t>あり</t>
    <phoneticPr fontId="4"/>
  </si>
  <si>
    <t>←該当するものを選択してください</t>
    <rPh sb="1" eb="3">
      <t>ガイトウ</t>
    </rPh>
    <rPh sb="8" eb="10">
      <t>センタク</t>
    </rPh>
    <phoneticPr fontId="4"/>
  </si>
  <si>
    <t>なし</t>
    <phoneticPr fontId="4"/>
  </si>
  <si>
    <t>CLTを使用する部位</t>
    <rPh sb="4" eb="6">
      <t>シヨウ</t>
    </rPh>
    <rPh sb="8" eb="10">
      <t>ブイ</t>
    </rPh>
    <phoneticPr fontId="4"/>
  </si>
  <si>
    <t>壁</t>
    <rPh sb="0" eb="1">
      <t>カベ</t>
    </rPh>
    <phoneticPr fontId="4"/>
  </si>
  <si>
    <t xml:space="preserve">・補助対象住宅への導入箇所は、構造耐久力上主要な部分のうち、壁、床版又は屋根版に面的に使用されていること。 </t>
    <phoneticPr fontId="4"/>
  </si>
  <si>
    <t>床</t>
    <rPh sb="0" eb="1">
      <t>ユカ</t>
    </rPh>
    <phoneticPr fontId="4"/>
  </si>
  <si>
    <t>屋根</t>
    <rPh sb="0" eb="2">
      <t>ヤネ</t>
    </rPh>
    <phoneticPr fontId="4"/>
  </si>
  <si>
    <t>※仕上材の一部、又は化粧材や柱等への使用は補助対象外です。</t>
    <phoneticPr fontId="4"/>
  </si>
  <si>
    <t>CLTのメーカー名（工場名）</t>
    <rPh sb="8" eb="9">
      <t>メイ</t>
    </rPh>
    <rPh sb="10" eb="12">
      <t>コウジョウ</t>
    </rPh>
    <rPh sb="12" eb="13">
      <t>メイ</t>
    </rPh>
    <phoneticPr fontId="4"/>
  </si>
  <si>
    <t>CLT使用量</t>
    <rPh sb="3" eb="6">
      <t>シヨウリョウ</t>
    </rPh>
    <phoneticPr fontId="4"/>
  </si>
  <si>
    <t>㎥</t>
    <phoneticPr fontId="4"/>
  </si>
  <si>
    <t>実施予定の補助対象事業で使用する直交集成版（CLT）のメーカー名及び使用量を入力して下さい。</t>
    <phoneticPr fontId="4"/>
  </si>
  <si>
    <t>延べ面積当たりのCLT使用量</t>
    <rPh sb="0" eb="1">
      <t>ノ</t>
    </rPh>
    <rPh sb="2" eb="4">
      <t>メンセキ</t>
    </rPh>
    <rPh sb="4" eb="5">
      <t>ア</t>
    </rPh>
    <rPh sb="11" eb="14">
      <t>シヨウリョウ</t>
    </rPh>
    <phoneticPr fontId="4"/>
  </si>
  <si>
    <t>㎥/㎡</t>
    <phoneticPr fontId="4"/>
  </si>
  <si>
    <t xml:space="preserve">・補助対象住宅におけるCLT総使用量は、延べ面積で除した単位面積あたりの当該CLTの使用量が 0.1 ㎥／㎡以上であること。 </t>
    <phoneticPr fontId="4"/>
  </si>
  <si>
    <t>ZEH・ZEH+計算書はこちら</t>
  </si>
  <si>
    <t>対象住宅は、常時居住する住宅で専用住宅です。</t>
    <rPh sb="0" eb="2">
      <t>タイショウ</t>
    </rPh>
    <rPh sb="2" eb="4">
      <t>ジュウタク</t>
    </rPh>
    <rPh sb="6" eb="8">
      <t>ジョウジ</t>
    </rPh>
    <rPh sb="8" eb="10">
      <t>キョジュウ</t>
    </rPh>
    <rPh sb="12" eb="14">
      <t>ジュウタク</t>
    </rPh>
    <rPh sb="15" eb="17">
      <t>センヨウ</t>
    </rPh>
    <rPh sb="17" eb="19">
      <t>ジュウタク</t>
    </rPh>
    <phoneticPr fontId="4"/>
  </si>
  <si>
    <t>※住宅の一部に店舗等の非住宅部分がある場合は、住居部分がZEH又はZEH+を満たしています。</t>
    <phoneticPr fontId="4"/>
  </si>
  <si>
    <t>ZEHのエネルギー使用状況に関する調査・分析等のため、環境省に対する必要な情報提供に協力します。</t>
    <phoneticPr fontId="4"/>
  </si>
  <si>
    <t>（CLTが国内製品の場合）JAS認定工場製造のJAS製品です。</t>
    <rPh sb="5" eb="7">
      <t>コクナイ</t>
    </rPh>
    <rPh sb="7" eb="9">
      <t>セイヒン</t>
    </rPh>
    <rPh sb="10" eb="12">
      <t>バアイ</t>
    </rPh>
    <rPh sb="16" eb="18">
      <t>ニンテイ</t>
    </rPh>
    <rPh sb="18" eb="20">
      <t>コウジョウ</t>
    </rPh>
    <rPh sb="20" eb="22">
      <t>セイゾウ</t>
    </rPh>
    <rPh sb="26" eb="28">
      <t>セイヒン</t>
    </rPh>
    <phoneticPr fontId="4"/>
  </si>
  <si>
    <t>他の補助金の活用予定がある場合のみ入力してください。</t>
    <phoneticPr fontId="4"/>
  </si>
  <si>
    <r>
      <t>Ⓔ</t>
    </r>
    <r>
      <rPr>
        <sz val="9.25"/>
        <rFont val="ＭＳ 明朝"/>
        <family val="1"/>
        <charset val="128"/>
      </rPr>
      <t xml:space="preserve"> </t>
    </r>
    <r>
      <rPr>
        <sz val="11"/>
        <rFont val="ＭＳ 明朝"/>
        <family val="1"/>
        <charset val="128"/>
      </rPr>
      <t>Ⓒ又はⒹのいずれか小さい額</t>
    </r>
    <rPh sb="1" eb="2">
      <t>マタ</t>
    </rPh>
    <rPh sb="9" eb="10">
      <t>チイ</t>
    </rPh>
    <rPh sb="12" eb="13">
      <t>ガク</t>
    </rPh>
    <phoneticPr fontId="4"/>
  </si>
  <si>
    <r>
      <rPr>
        <sz val="11"/>
        <rFont val="ＭＳ 明朝"/>
        <family val="1"/>
        <charset val="128"/>
      </rPr>
      <t>Ⓕ「Ⓔ</t>
    </r>
    <r>
      <rPr>
        <sz val="11"/>
        <rFont val="ＭＳ Ｐゴシック"/>
        <family val="2"/>
        <charset val="128"/>
      </rPr>
      <t>」、「３億円/年」、「８億円/複数年度（各年度の上限は３億円）」又は</t>
    </r>
    <r>
      <rPr>
        <sz val="11"/>
        <rFont val="ＭＳ Ｐゴシック"/>
        <family val="1"/>
        <charset val="128"/>
      </rPr>
      <t>「二酸化</t>
    </r>
    <rPh sb="7" eb="9">
      <t>オクエン</t>
    </rPh>
    <rPh sb="10" eb="11">
      <t>ネン</t>
    </rPh>
    <rPh sb="15" eb="17">
      <t>オクエン</t>
    </rPh>
    <rPh sb="18" eb="20">
      <t>フクスウ</t>
    </rPh>
    <rPh sb="20" eb="22">
      <t>ネンド</t>
    </rPh>
    <rPh sb="23" eb="24">
      <t>カク</t>
    </rPh>
    <rPh sb="24" eb="26">
      <t>ネンド</t>
    </rPh>
    <rPh sb="27" eb="29">
      <t>ジョウゲン</t>
    </rPh>
    <rPh sb="31" eb="33">
      <t>オクエン</t>
    </rPh>
    <rPh sb="35" eb="36">
      <t>マタ</t>
    </rPh>
    <phoneticPr fontId="4"/>
  </si>
  <si>
    <t>炭素排出事業費補助金（集合住宅の省CO2化促進事業）の計算式により算出し</t>
    <phoneticPr fontId="4"/>
  </si>
  <si>
    <t>た額」のいずれか小さい額</t>
    <phoneticPr fontId="4"/>
  </si>
  <si>
    <r>
      <t>※直交集成版（CLT)導入の場合、上乗せ10万円/㎥</t>
    </r>
    <r>
      <rPr>
        <b/>
        <sz val="12"/>
        <rFont val="ＭＳ Ｐゴシック"/>
        <family val="3"/>
        <charset val="128"/>
      </rPr>
      <t>以内</t>
    </r>
    <r>
      <rPr>
        <sz val="11"/>
        <rFont val="ＭＳ Ｐゴシック"/>
        <family val="2"/>
        <charset val="128"/>
      </rPr>
      <t xml:space="preserve"> （交付額上限：1,500万円/棟）</t>
    </r>
    <phoneticPr fontId="4"/>
  </si>
  <si>
    <t>※直交集成版（CLT)導入の場合、上乗せ10万円/㎥以内 （交付額上限：1,500万円/棟）</t>
    <phoneticPr fontId="4"/>
  </si>
  <si>
    <t>ZEH-Mの種別</t>
    <rPh sb="6" eb="8">
      <t>シュベツ</t>
    </rPh>
    <phoneticPr fontId="4"/>
  </si>
  <si>
    <t>該当するものを選択してください</t>
    <phoneticPr fontId="4"/>
  </si>
  <si>
    <t>※実績報告時に、申請する住棟の省エネルギー性能表示が『ZEH-M』、</t>
    <rPh sb="12" eb="14">
      <t>ジュウトウ</t>
    </rPh>
    <phoneticPr fontId="4"/>
  </si>
  <si>
    <t>Nearly ZEH-M</t>
    <phoneticPr fontId="4"/>
  </si>
  <si>
    <t>Nearly ZEH-M、ZEH-M Ready、ZEH-M Orientedであることを示す証書の提出が</t>
    <phoneticPr fontId="4"/>
  </si>
  <si>
    <t>ZEH-M Ready</t>
    <phoneticPr fontId="4"/>
  </si>
  <si>
    <t>必要です。</t>
    <phoneticPr fontId="4"/>
  </si>
  <si>
    <t>ZEH-M Oriented</t>
    <phoneticPr fontId="4"/>
  </si>
  <si>
    <t>←該当するものを選択してください</t>
    <phoneticPr fontId="4"/>
  </si>
  <si>
    <t>・補助対象住宅への導入箇所は、構造耐久力上主要な部分のうち、壁、床版又</t>
    <phoneticPr fontId="4"/>
  </si>
  <si>
    <t xml:space="preserve">は屋根版に面的に使用されていること。 </t>
    <phoneticPr fontId="4"/>
  </si>
  <si>
    <t>・補助対象住宅におけるCLT総使用量は、延べ面積で除した単位面積あたりの当該CLTの使用量</t>
    <phoneticPr fontId="4"/>
  </si>
  <si>
    <t xml:space="preserve">が 0.1 ㎥／㎡以上であること。 </t>
  </si>
  <si>
    <t>ZEH-M計算書はこちら</t>
  </si>
  <si>
    <t>　※根拠資料を添付してください。</t>
    <phoneticPr fontId="4"/>
  </si>
  <si>
    <t>ZEH-M設計ガイドライン作成及び普及に向けた施策のため、対象建築物となるZEH-Mに資する設計情報を開示することについて承諾します。</t>
    <phoneticPr fontId="4"/>
  </si>
  <si>
    <t>再生可能エネルギーの切替について、入居者が契約する電力は全て、再エネ100％電力（再生可能エネルギーによって発電された電力）にします。
※建売住宅など、住宅を販売する者が申請者の場合は、入居者への重要事項説明書に記載するとともに、市からの提出要請があれば証明書類を提出するよう、入居者に説明すること。</t>
    <phoneticPr fontId="4"/>
  </si>
  <si>
    <t>住宅用途部分が６層以上２０層以下です。</t>
    <rPh sb="2" eb="4">
      <t>ヨウト</t>
    </rPh>
    <rPh sb="4" eb="6">
      <t>ブブン</t>
    </rPh>
    <rPh sb="8" eb="11">
      <t>ソウイジョウ</t>
    </rPh>
    <rPh sb="13" eb="14">
      <t>ソウ</t>
    </rPh>
    <rPh sb="14" eb="16">
      <t>イカ</t>
    </rPh>
    <phoneticPr fontId="4"/>
  </si>
  <si>
    <t>※住宅用途部分の占める面積が半分未満となる階層は階数に算入しない。</t>
  </si>
  <si>
    <t>既存住宅断熱改修</t>
    <rPh sb="0" eb="8">
      <t>キソンジュウタクダンネツカイシュウ</t>
    </rPh>
    <phoneticPr fontId="4"/>
  </si>
  <si>
    <t>別紙3の値から自動入力されます。</t>
    <rPh sb="0" eb="2">
      <t>ベッシ</t>
    </rPh>
    <rPh sb="4" eb="5">
      <t>アタイ</t>
    </rPh>
    <rPh sb="7" eb="9">
      <t>ジドウ</t>
    </rPh>
    <rPh sb="9" eb="11">
      <t>ニュウリョク</t>
    </rPh>
    <phoneticPr fontId="4"/>
  </si>
  <si>
    <t>※上限120万円/戸。うち玄関ドアは、上限5万円/戸。</t>
    <phoneticPr fontId="4"/>
  </si>
  <si>
    <t>対象住宅を所有し、居住する個人</t>
    <rPh sb="0" eb="2">
      <t>タイショウ</t>
    </rPh>
    <rPh sb="2" eb="4">
      <t>ジュウタク</t>
    </rPh>
    <rPh sb="5" eb="7">
      <t>ショユウ</t>
    </rPh>
    <rPh sb="9" eb="11">
      <t>キョジュウ</t>
    </rPh>
    <rPh sb="13" eb="15">
      <t>コジン</t>
    </rPh>
    <phoneticPr fontId="4"/>
  </si>
  <si>
    <t>買取再販事業者等の法人</t>
    <rPh sb="0" eb="2">
      <t>カイトリ</t>
    </rPh>
    <rPh sb="2" eb="4">
      <t>サイハン</t>
    </rPh>
    <rPh sb="4" eb="7">
      <t>ジギョウシャ</t>
    </rPh>
    <rPh sb="7" eb="8">
      <t>トウ</t>
    </rPh>
    <rPh sb="9" eb="11">
      <t>ホウジン</t>
    </rPh>
    <phoneticPr fontId="4"/>
  </si>
  <si>
    <t>断熱改修によるCO2削減効果</t>
    <rPh sb="0" eb="2">
      <t>ダンネツ</t>
    </rPh>
    <rPh sb="2" eb="4">
      <t>カイシュウ</t>
    </rPh>
    <rPh sb="10" eb="12">
      <t>サクゲン</t>
    </rPh>
    <rPh sb="12" eb="14">
      <t>コウカ</t>
    </rPh>
    <phoneticPr fontId="4"/>
  </si>
  <si>
    <t>既存住宅断熱改修計算書はこちら</t>
  </si>
  <si>
    <t>対象住宅は、既存の戸建住宅で、専用住宅です。</t>
    <rPh sb="6" eb="8">
      <t>キソン</t>
    </rPh>
    <rPh sb="9" eb="11">
      <t>コダテ</t>
    </rPh>
    <rPh sb="11" eb="13">
      <t>ジュウタク</t>
    </rPh>
    <rPh sb="17" eb="19">
      <t>ジュウタク</t>
    </rPh>
    <phoneticPr fontId="4"/>
  </si>
  <si>
    <t>申請後に所有予定の場合は、所有後に当該建物の登記事項証明書の写しを提出します。</t>
    <phoneticPr fontId="4"/>
  </si>
  <si>
    <t>申請後に居住予定の場合は、改修後に当該住宅に居住し、住民票の写しを提出します。</t>
    <phoneticPr fontId="4"/>
  </si>
  <si>
    <t>申請後に居住予定の場合は、改修後に当該住宅に居住し、住民票の写しを提出すること。</t>
    <phoneticPr fontId="4"/>
  </si>
  <si>
    <t>（対象住宅に居住しない法人が申請者の場合）断熱改修工事に係る工事請負契約を締結します。</t>
    <rPh sb="14" eb="17">
      <t>シンセイシャ</t>
    </rPh>
    <rPh sb="18" eb="20">
      <t>バアイ</t>
    </rPh>
    <phoneticPr fontId="4"/>
  </si>
  <si>
    <t>※申請者自身が断熱改修工事を実施する場合、工事請負契約を締結しない場合は、補助対象外となります。</t>
    <rPh sb="1" eb="4">
      <t>シンセイシャ</t>
    </rPh>
    <rPh sb="4" eb="6">
      <t>ジシン</t>
    </rPh>
    <rPh sb="7" eb="13">
      <t>ダンネツカイシュウコウジ</t>
    </rPh>
    <rPh sb="14" eb="16">
      <t>ジッシ</t>
    </rPh>
    <rPh sb="18" eb="20">
      <t>バアイ</t>
    </rPh>
    <rPh sb="21" eb="23">
      <t>コウジ</t>
    </rPh>
    <rPh sb="23" eb="25">
      <t>ウケオイ</t>
    </rPh>
    <rPh sb="25" eb="27">
      <t>ケイヤク</t>
    </rPh>
    <rPh sb="28" eb="30">
      <t>テイケツ</t>
    </rPh>
    <rPh sb="33" eb="35">
      <t>バアイ</t>
    </rPh>
    <rPh sb="37" eb="39">
      <t>ホジョ</t>
    </rPh>
    <rPh sb="39" eb="42">
      <t>タイショウガイ</t>
    </rPh>
    <phoneticPr fontId="4"/>
  </si>
  <si>
    <t>別紙2から自動で値が入力されます。</t>
    <rPh sb="0" eb="2">
      <t>ベッシ</t>
    </rPh>
    <rPh sb="5" eb="7">
      <t>ジドウ</t>
    </rPh>
    <rPh sb="8" eb="9">
      <t>アタイ</t>
    </rPh>
    <rPh sb="10" eb="12">
      <t>ニュウリョク</t>
    </rPh>
    <phoneticPr fontId="4"/>
  </si>
  <si>
    <t>業務用(冷房能力22kW以下)</t>
    <phoneticPr fontId="4"/>
  </si>
  <si>
    <t>建物付属設備（ビルトイン型やダクト型で、広範に配管されているもの）を業務用、その他の設備を家庭用とします。</t>
    <rPh sb="20" eb="22">
      <t>コウハン</t>
    </rPh>
    <rPh sb="23" eb="25">
      <t>ハイカン</t>
    </rPh>
    <rPh sb="40" eb="41">
      <t>タ</t>
    </rPh>
    <phoneticPr fontId="4"/>
  </si>
  <si>
    <t>業務用(その他)</t>
    <phoneticPr fontId="4"/>
  </si>
  <si>
    <t>家庭用</t>
    <phoneticPr fontId="4"/>
  </si>
  <si>
    <t>従来の機器等に対する導入設備のCO2削減効果</t>
    <rPh sb="0" eb="2">
      <t>ジュウライ</t>
    </rPh>
    <rPh sb="3" eb="5">
      <t>キキ</t>
    </rPh>
    <rPh sb="5" eb="6">
      <t>トウ</t>
    </rPh>
    <rPh sb="7" eb="8">
      <t>タイ</t>
    </rPh>
    <rPh sb="10" eb="12">
      <t>ドウニュウ</t>
    </rPh>
    <rPh sb="12" eb="14">
      <t>セツビ</t>
    </rPh>
    <rPh sb="18" eb="20">
      <t>サクゲン</t>
    </rPh>
    <rPh sb="20" eb="22">
      <t>コウカ</t>
    </rPh>
    <phoneticPr fontId="4"/>
  </si>
  <si>
    <t>空調計算書はこちら</t>
    <phoneticPr fontId="4"/>
  </si>
  <si>
    <t>高機能換気設備</t>
    <phoneticPr fontId="4"/>
  </si>
  <si>
    <t>高機能換気設備はこちら</t>
    <phoneticPr fontId="4"/>
  </si>
  <si>
    <t>平時に活用する設備です。</t>
    <rPh sb="0" eb="2">
      <t>ヘイジ</t>
    </rPh>
    <phoneticPr fontId="4"/>
  </si>
  <si>
    <t>高効率照明機器</t>
    <phoneticPr fontId="4"/>
  </si>
  <si>
    <t>照明計算書はこちら</t>
  </si>
  <si>
    <t>導入機器（LED）の調光制御機能（いずれか一つを選択）</t>
    <rPh sb="0" eb="2">
      <t>ドウニュウ</t>
    </rPh>
    <rPh sb="2" eb="4">
      <t>キキ</t>
    </rPh>
    <rPh sb="10" eb="12">
      <t>チョウコウ</t>
    </rPh>
    <rPh sb="12" eb="14">
      <t>セイギョ</t>
    </rPh>
    <rPh sb="14" eb="16">
      <t>キノウ</t>
    </rPh>
    <rPh sb="21" eb="22">
      <t>ヒト</t>
    </rPh>
    <rPh sb="24" eb="26">
      <t>センタク</t>
    </rPh>
    <phoneticPr fontId="4"/>
  </si>
  <si>
    <t>スケジュール制御</t>
    <rPh sb="6" eb="8">
      <t>セイギョ</t>
    </rPh>
    <phoneticPr fontId="4"/>
  </si>
  <si>
    <r>
      <t>スケジュール制御（予め設定したタイムスケジュールに従い、個別回路、グループ化又はパターン化した回路を自動的に</t>
    </r>
    <r>
      <rPr>
        <u/>
        <sz val="9"/>
        <rFont val="ＭＳ 明朝"/>
        <family val="1"/>
        <charset val="128"/>
      </rPr>
      <t>点滅又は調光</t>
    </r>
    <r>
      <rPr>
        <sz val="9"/>
        <rFont val="ＭＳ 明朝"/>
        <family val="1"/>
        <charset val="128"/>
      </rPr>
      <t>制御する）</t>
    </r>
    <phoneticPr fontId="4"/>
  </si>
  <si>
    <t>明るさセンサ制御</t>
    <rPh sb="0" eb="1">
      <t>アカ</t>
    </rPh>
    <rPh sb="6" eb="8">
      <t>セイギョ</t>
    </rPh>
    <phoneticPr fontId="4"/>
  </si>
  <si>
    <t>在/不在調光制御</t>
    <rPh sb="0" eb="1">
      <t>ザイ</t>
    </rPh>
    <rPh sb="2" eb="4">
      <t>フザイ</t>
    </rPh>
    <rPh sb="4" eb="6">
      <t>チョウコウ</t>
    </rPh>
    <rPh sb="6" eb="8">
      <t>セイギョ</t>
    </rPh>
    <phoneticPr fontId="4"/>
  </si>
  <si>
    <r>
      <t>明るさセンサによる一定照度制御（明るさセンサからの信号により、自動的に</t>
    </r>
    <r>
      <rPr>
        <u/>
        <sz val="9"/>
        <rFont val="ＭＳ 明朝"/>
        <family val="1"/>
        <charset val="128"/>
      </rPr>
      <t>点滅又は</t>
    </r>
    <r>
      <rPr>
        <sz val="9"/>
        <rFont val="ＭＳ 明朝"/>
        <family val="1"/>
        <charset val="128"/>
      </rPr>
      <t>予め設定した照度に</t>
    </r>
    <r>
      <rPr>
        <u/>
        <sz val="9"/>
        <rFont val="ＭＳ 明朝"/>
        <family val="1"/>
        <charset val="128"/>
      </rPr>
      <t>調光</t>
    </r>
    <r>
      <rPr>
        <sz val="9"/>
        <rFont val="ＭＳ 明朝"/>
        <family val="1"/>
        <charset val="128"/>
      </rPr>
      <t>制御する）</t>
    </r>
    <rPh sb="0" eb="1">
      <t>アカ</t>
    </rPh>
    <rPh sb="9" eb="13">
      <t>イッテイショウド</t>
    </rPh>
    <rPh sb="13" eb="15">
      <t>セイギョ</t>
    </rPh>
    <rPh sb="16" eb="17">
      <t>アカ</t>
    </rPh>
    <rPh sb="25" eb="27">
      <t>シンゴウ</t>
    </rPh>
    <rPh sb="39" eb="40">
      <t>アラカジ</t>
    </rPh>
    <rPh sb="41" eb="43">
      <t>セッテイ</t>
    </rPh>
    <rPh sb="45" eb="47">
      <t>ショウド</t>
    </rPh>
    <rPh sb="48" eb="50">
      <t>チョウコウ</t>
    </rPh>
    <rPh sb="50" eb="52">
      <t>セイギョ</t>
    </rPh>
    <phoneticPr fontId="4"/>
  </si>
  <si>
    <r>
      <t>在/不在調光制御（人感センサ又は微動検知人感センサからの信号により、予め設定した個別回路を</t>
    </r>
    <r>
      <rPr>
        <u/>
        <sz val="9"/>
        <rFont val="ＭＳ 明朝"/>
        <family val="1"/>
        <charset val="128"/>
      </rPr>
      <t>点滅又は調光</t>
    </r>
    <r>
      <rPr>
        <sz val="9"/>
        <rFont val="ＭＳ 明朝"/>
        <family val="1"/>
        <charset val="128"/>
      </rPr>
      <t>制御する）</t>
    </r>
    <rPh sb="0" eb="1">
      <t>ザイ</t>
    </rPh>
    <rPh sb="2" eb="4">
      <t>フザイ</t>
    </rPh>
    <rPh sb="4" eb="6">
      <t>チョウコウ</t>
    </rPh>
    <rPh sb="6" eb="8">
      <t>セイギョ</t>
    </rPh>
    <rPh sb="9" eb="11">
      <t>ジンカン</t>
    </rPh>
    <rPh sb="14" eb="15">
      <t>マタ</t>
    </rPh>
    <rPh sb="16" eb="18">
      <t>ビドウ</t>
    </rPh>
    <rPh sb="18" eb="20">
      <t>ケンチ</t>
    </rPh>
    <rPh sb="20" eb="22">
      <t>ジンカン</t>
    </rPh>
    <rPh sb="28" eb="30">
      <t>シンゴウ</t>
    </rPh>
    <rPh sb="34" eb="35">
      <t>アラカジ</t>
    </rPh>
    <rPh sb="36" eb="38">
      <t>セッテイ</t>
    </rPh>
    <rPh sb="40" eb="42">
      <t>コベツ</t>
    </rPh>
    <rPh sb="42" eb="44">
      <t>カイロ</t>
    </rPh>
    <rPh sb="45" eb="47">
      <t>テンメツ</t>
    </rPh>
    <rPh sb="47" eb="48">
      <t>マタ</t>
    </rPh>
    <rPh sb="49" eb="51">
      <t>チョウコウ</t>
    </rPh>
    <rPh sb="51" eb="53">
      <t>セイギョ</t>
    </rPh>
    <phoneticPr fontId="4"/>
  </si>
  <si>
    <t>　※a～cのいずれかの調光制御機能がない場合、補助金の活用はできません。</t>
    <rPh sb="20" eb="22">
      <t>バアイ</t>
    </rPh>
    <rPh sb="23" eb="26">
      <t>ホジョキン</t>
    </rPh>
    <rPh sb="27" eb="29">
      <t>カツヨウ</t>
    </rPh>
    <phoneticPr fontId="4"/>
  </si>
  <si>
    <t>高効率給湯機器</t>
    <phoneticPr fontId="4"/>
  </si>
  <si>
    <t>別紙2から自動で値が入力されます。</t>
  </si>
  <si>
    <t>給湯器計算書はこちら</t>
  </si>
  <si>
    <t>コージェネレーションシステム</t>
    <phoneticPr fontId="4"/>
  </si>
  <si>
    <t>別紙2から自動で値が入力されます。</t>
    <phoneticPr fontId="4"/>
  </si>
  <si>
    <t>コージェネレーションシステム計算書はこちら</t>
  </si>
  <si>
    <t>Ⓐ 事業に係る補助対象経費（税抜）</t>
    <rPh sb="2" eb="4">
      <t>ジギョウ</t>
    </rPh>
    <rPh sb="5" eb="6">
      <t>カカ</t>
    </rPh>
    <rPh sb="7" eb="9">
      <t>ホジョ</t>
    </rPh>
    <rPh sb="9" eb="11">
      <t>タイショウ</t>
    </rPh>
    <rPh sb="11" eb="13">
      <t>ケイヒ</t>
    </rPh>
    <rPh sb="14" eb="15">
      <t>ゼイ</t>
    </rPh>
    <rPh sb="15" eb="16">
      <t>ヌ</t>
    </rPh>
    <phoneticPr fontId="4"/>
  </si>
  <si>
    <t>事業によるCO2削減効果</t>
    <rPh sb="0" eb="2">
      <t>ジギョウ</t>
    </rPh>
    <rPh sb="8" eb="10">
      <t>サクゲン</t>
    </rPh>
    <rPh sb="10" eb="12">
      <t>コウカ</t>
    </rPh>
    <phoneticPr fontId="4"/>
  </si>
  <si>
    <t>　※実績報告時に、定量的なCO2削減効果を示すことができる事業が補助対象です。</t>
    <rPh sb="2" eb="4">
      <t>ジッセキ</t>
    </rPh>
    <rPh sb="4" eb="6">
      <t>ホウコク</t>
    </rPh>
    <rPh sb="6" eb="7">
      <t>ジ</t>
    </rPh>
    <rPh sb="9" eb="12">
      <t>テイリョウテキ</t>
    </rPh>
    <rPh sb="16" eb="20">
      <t>サクゲンコウカ</t>
    </rPh>
    <rPh sb="21" eb="22">
      <t>シメ</t>
    </rPh>
    <rPh sb="29" eb="31">
      <t>ジギョウ</t>
    </rPh>
    <rPh sb="32" eb="34">
      <t>ホジョ</t>
    </rPh>
    <rPh sb="34" eb="36">
      <t>タイショウ</t>
    </rPh>
    <phoneticPr fontId="4"/>
  </si>
  <si>
    <t>別紙２　事業費内訳表</t>
    <rPh sb="0" eb="2">
      <t>ベッシ</t>
    </rPh>
    <phoneticPr fontId="8"/>
  </si>
  <si>
    <t>【別紙２作成に当たっての留意事項】</t>
    <rPh sb="1" eb="3">
      <t>ベッシ</t>
    </rPh>
    <rPh sb="4" eb="6">
      <t>サクセイ</t>
    </rPh>
    <rPh sb="7" eb="8">
      <t>ア</t>
    </rPh>
    <rPh sb="12" eb="14">
      <t>リュウイ</t>
    </rPh>
    <rPh sb="14" eb="16">
      <t>ジコウ</t>
    </rPh>
    <phoneticPr fontId="4"/>
  </si>
  <si>
    <t>・</t>
    <phoneticPr fontId="4"/>
  </si>
  <si>
    <r>
      <t>以下の事業費内訳表は、</t>
    </r>
    <r>
      <rPr>
        <u/>
        <sz val="11"/>
        <color theme="1"/>
        <rFont val="ＭＳ 明朝"/>
        <family val="3"/>
        <charset val="128"/>
      </rPr>
      <t>補助対象事業及び補助対象設備ごとに</t>
    </r>
    <r>
      <rPr>
        <u/>
        <sz val="11"/>
        <color theme="1"/>
        <rFont val="ＭＳ 明朝"/>
        <family val="1"/>
        <charset val="128"/>
      </rPr>
      <t>入力</t>
    </r>
    <r>
      <rPr>
        <sz val="11"/>
        <color theme="1"/>
        <rFont val="ＭＳ 明朝"/>
        <family val="1"/>
        <charset val="128"/>
      </rPr>
      <t>し、補助対象経費の根拠となる見積書等も併せて提出してください。</t>
    </r>
    <rPh sb="0" eb="2">
      <t>イカ</t>
    </rPh>
    <rPh sb="3" eb="6">
      <t>ジギョウヒ</t>
    </rPh>
    <rPh sb="6" eb="8">
      <t>ウチワケ</t>
    </rPh>
    <rPh sb="8" eb="9">
      <t>ヒョウ</t>
    </rPh>
    <rPh sb="28" eb="30">
      <t>ニュウリョク</t>
    </rPh>
    <phoneticPr fontId="4"/>
  </si>
  <si>
    <t>ただし、ZEH又はZEH+の場合は、本様式の提出は不要とします。</t>
    <phoneticPr fontId="4"/>
  </si>
  <si>
    <t>また、既存住宅断熱改修の場合は、本様式に代えて断熱改修経費明細書（別紙３）を提出してください。</t>
    <phoneticPr fontId="4"/>
  </si>
  <si>
    <t>区分</t>
    <rPh sb="0" eb="2">
      <t>クブン</t>
    </rPh>
    <phoneticPr fontId="4"/>
  </si>
  <si>
    <t>費目</t>
    <rPh sb="0" eb="2">
      <t>ヒモク</t>
    </rPh>
    <phoneticPr fontId="4"/>
  </si>
  <si>
    <t>細分</t>
    <rPh sb="0" eb="2">
      <t>サイブン</t>
    </rPh>
    <phoneticPr fontId="4"/>
  </si>
  <si>
    <t>補助対象経費（税抜）</t>
    <rPh sb="0" eb="4">
      <t>ホジョタイショウ</t>
    </rPh>
    <rPh sb="4" eb="6">
      <t>ケイヒ</t>
    </rPh>
    <phoneticPr fontId="4"/>
  </si>
  <si>
    <t>補助対象経費</t>
    <rPh sb="0" eb="2">
      <t>ホジョ</t>
    </rPh>
    <rPh sb="2" eb="4">
      <t>タイショウ</t>
    </rPh>
    <rPh sb="4" eb="6">
      <t>ケイヒ</t>
    </rPh>
    <phoneticPr fontId="4"/>
  </si>
  <si>
    <t>工事費</t>
    <rPh sb="0" eb="3">
      <t>コウジヒ</t>
    </rPh>
    <phoneticPr fontId="4"/>
  </si>
  <si>
    <t>本工事費
(直接工事費)</t>
    <rPh sb="0" eb="3">
      <t>ホンコウジ</t>
    </rPh>
    <rPh sb="3" eb="4">
      <t>ヒ</t>
    </rPh>
    <rPh sb="6" eb="8">
      <t>チョクセツ</t>
    </rPh>
    <rPh sb="8" eb="10">
      <t>コウジ</t>
    </rPh>
    <rPh sb="10" eb="11">
      <t>ヒ</t>
    </rPh>
    <phoneticPr fontId="4"/>
  </si>
  <si>
    <t>材料費</t>
    <rPh sb="0" eb="3">
      <t>ザイリョウヒ</t>
    </rPh>
    <phoneticPr fontId="4"/>
  </si>
  <si>
    <t>労務費</t>
    <rPh sb="0" eb="3">
      <t>ロウムヒ</t>
    </rPh>
    <phoneticPr fontId="4"/>
  </si>
  <si>
    <t>直接経費</t>
    <rPh sb="0" eb="4">
      <t>チョクセツケイヒ</t>
    </rPh>
    <phoneticPr fontId="4"/>
  </si>
  <si>
    <t>①特許権使用料</t>
    <phoneticPr fontId="4"/>
  </si>
  <si>
    <t>②水道、光熱、電力料</t>
    <phoneticPr fontId="4"/>
  </si>
  <si>
    <t>③機械経費</t>
    <phoneticPr fontId="4"/>
  </si>
  <si>
    <t>④負担金</t>
    <phoneticPr fontId="4"/>
  </si>
  <si>
    <t>本工事費
(間接工事費)</t>
    <phoneticPr fontId="4"/>
  </si>
  <si>
    <t>共通仮設費</t>
    <rPh sb="0" eb="2">
      <t>キョウツウ</t>
    </rPh>
    <rPh sb="2" eb="5">
      <t>カセツヒ</t>
    </rPh>
    <phoneticPr fontId="4"/>
  </si>
  <si>
    <t>①機械器具等の運搬、移動に
　要する費用</t>
    <rPh sb="15" eb="16">
      <t>ヨウ</t>
    </rPh>
    <phoneticPr fontId="4"/>
  </si>
  <si>
    <t>②準備、後片付け整地等に
　要する費用</t>
    <phoneticPr fontId="4"/>
  </si>
  <si>
    <t>③機械の設置撤去及び仮道布設現道補修等に要する費用</t>
    <phoneticPr fontId="4"/>
  </si>
  <si>
    <t>④技術管理に要する費用</t>
    <rPh sb="6" eb="7">
      <t>ヨウ</t>
    </rPh>
    <phoneticPr fontId="4"/>
  </si>
  <si>
    <t>⑤交通の管理、安全施設に
　要する費用</t>
    <phoneticPr fontId="4"/>
  </si>
  <si>
    <t>現場管理費</t>
    <rPh sb="0" eb="2">
      <t>ゲンバ</t>
    </rPh>
    <rPh sb="2" eb="5">
      <t>カンリヒ</t>
    </rPh>
    <phoneticPr fontId="4"/>
  </si>
  <si>
    <t>一般管理費</t>
    <rPh sb="0" eb="2">
      <t>イッパン</t>
    </rPh>
    <rPh sb="2" eb="5">
      <t>カンリヒ</t>
    </rPh>
    <phoneticPr fontId="4"/>
  </si>
  <si>
    <t>付帯工事費</t>
    <rPh sb="0" eb="4">
      <t>フタイコウジ</t>
    </rPh>
    <rPh sb="4" eb="5">
      <t>ヒ</t>
    </rPh>
    <phoneticPr fontId="4"/>
  </si>
  <si>
    <t>機械器具費</t>
    <rPh sb="0" eb="5">
      <t>キカイキグヒ</t>
    </rPh>
    <phoneticPr fontId="4"/>
  </si>
  <si>
    <t>測量及試験費</t>
    <rPh sb="0" eb="2">
      <t>ソクリョウ</t>
    </rPh>
    <rPh sb="2" eb="3">
      <t>オヨ</t>
    </rPh>
    <rPh sb="3" eb="6">
      <t>シケンヒ</t>
    </rPh>
    <phoneticPr fontId="4"/>
  </si>
  <si>
    <t>設備費</t>
    <rPh sb="0" eb="2">
      <t>セツビ</t>
    </rPh>
    <rPh sb="2" eb="3">
      <t>ヒ</t>
    </rPh>
    <phoneticPr fontId="4"/>
  </si>
  <si>
    <t>設備費</t>
    <rPh sb="0" eb="3">
      <t>セツビヒ</t>
    </rPh>
    <phoneticPr fontId="4"/>
  </si>
  <si>
    <t>業務費</t>
    <rPh sb="0" eb="3">
      <t>ギョウムヒ</t>
    </rPh>
    <phoneticPr fontId="4"/>
  </si>
  <si>
    <t>事務費</t>
    <rPh sb="0" eb="3">
      <t>ジムヒ</t>
    </rPh>
    <phoneticPr fontId="4"/>
  </si>
  <si>
    <t>合　計</t>
    <rPh sb="0" eb="1">
      <t>ゴウ</t>
    </rPh>
    <rPh sb="2" eb="3">
      <t>ケイ</t>
    </rPh>
    <phoneticPr fontId="4"/>
  </si>
  <si>
    <r>
      <t>本様式は</t>
    </r>
    <r>
      <rPr>
        <u/>
        <sz val="11"/>
        <color theme="1"/>
        <rFont val="ＭＳ ゴシック"/>
        <family val="3"/>
        <charset val="128"/>
      </rPr>
      <t>補助対象事業及び補助対象設備ごとに作成</t>
    </r>
    <r>
      <rPr>
        <sz val="11"/>
        <color theme="1"/>
        <rFont val="ＭＳ 明朝"/>
        <family val="1"/>
        <charset val="128"/>
      </rPr>
      <t>し、補助対象経費の根拠となる見積書等も併せて提出してください。</t>
    </r>
    <phoneticPr fontId="4"/>
  </si>
  <si>
    <t>【対象事業】効果促進事業</t>
    <rPh sb="1" eb="3">
      <t>タイショウ</t>
    </rPh>
    <rPh sb="3" eb="5">
      <t>ジギョウ</t>
    </rPh>
    <phoneticPr fontId="4"/>
  </si>
  <si>
    <t>業務費</t>
    <rPh sb="0" eb="2">
      <t>ギョウム</t>
    </rPh>
    <rPh sb="2" eb="3">
      <t>ヒ</t>
    </rPh>
    <phoneticPr fontId="4"/>
  </si>
  <si>
    <t>直接費</t>
    <rPh sb="0" eb="2">
      <t>チョクセツ</t>
    </rPh>
    <rPh sb="2" eb="3">
      <t>ヒ</t>
    </rPh>
    <phoneticPr fontId="4"/>
  </si>
  <si>
    <t>諸謝金</t>
    <rPh sb="0" eb="3">
      <t>ショシャキン</t>
    </rPh>
    <phoneticPr fontId="4"/>
  </si>
  <si>
    <t>旅費</t>
    <rPh sb="0" eb="2">
      <t>リョヒ</t>
    </rPh>
    <phoneticPr fontId="4"/>
  </si>
  <si>
    <t>会議費</t>
    <rPh sb="0" eb="3">
      <t>カイギヒ</t>
    </rPh>
    <phoneticPr fontId="4"/>
  </si>
  <si>
    <t>備品費</t>
    <rPh sb="0" eb="3">
      <t>ビヒンヒ</t>
    </rPh>
    <phoneticPr fontId="4"/>
  </si>
  <si>
    <t>消耗品費</t>
    <rPh sb="0" eb="2">
      <t>ショウモウ</t>
    </rPh>
    <rPh sb="2" eb="3">
      <t>ヒン</t>
    </rPh>
    <rPh sb="3" eb="4">
      <t>ヒ</t>
    </rPh>
    <phoneticPr fontId="4"/>
  </si>
  <si>
    <t>借料及び損料</t>
    <rPh sb="0" eb="2">
      <t>シャクリョウ</t>
    </rPh>
    <rPh sb="2" eb="3">
      <t>オヨ</t>
    </rPh>
    <rPh sb="4" eb="6">
      <t>ソンリョウ</t>
    </rPh>
    <phoneticPr fontId="4"/>
  </si>
  <si>
    <t>賃金</t>
    <rPh sb="0" eb="2">
      <t>チンギン</t>
    </rPh>
    <phoneticPr fontId="4"/>
  </si>
  <si>
    <t>通信運搬費</t>
    <rPh sb="0" eb="2">
      <t>ツウシン</t>
    </rPh>
    <rPh sb="2" eb="4">
      <t>ウンパン</t>
    </rPh>
    <rPh sb="4" eb="5">
      <t>ヒ</t>
    </rPh>
    <phoneticPr fontId="4"/>
  </si>
  <si>
    <t>光熱水費</t>
    <rPh sb="0" eb="4">
      <t>コウネツスイヒ</t>
    </rPh>
    <phoneticPr fontId="4"/>
  </si>
  <si>
    <t>印刷製本費</t>
    <rPh sb="0" eb="2">
      <t>インサツ</t>
    </rPh>
    <rPh sb="2" eb="4">
      <t>セイホン</t>
    </rPh>
    <rPh sb="4" eb="5">
      <t>ヒ</t>
    </rPh>
    <phoneticPr fontId="4"/>
  </si>
  <si>
    <t>雑役務費</t>
    <rPh sb="0" eb="1">
      <t>ザツ</t>
    </rPh>
    <rPh sb="1" eb="3">
      <t>エキム</t>
    </rPh>
    <rPh sb="3" eb="4">
      <t>ヒ</t>
    </rPh>
    <phoneticPr fontId="4"/>
  </si>
  <si>
    <t>委託料</t>
    <rPh sb="0" eb="3">
      <t>イタクリョウ</t>
    </rPh>
    <phoneticPr fontId="4"/>
  </si>
  <si>
    <t>天井</t>
    <rPh sb="0" eb="2">
      <t>テンジョウ</t>
    </rPh>
    <phoneticPr fontId="4"/>
  </si>
  <si>
    <t>外壁</t>
    <rPh sb="0" eb="2">
      <t>ガイヘキ</t>
    </rPh>
    <phoneticPr fontId="4"/>
  </si>
  <si>
    <t>窓・ガラス</t>
    <rPh sb="0" eb="1">
      <t>マド</t>
    </rPh>
    <phoneticPr fontId="4"/>
  </si>
  <si>
    <t>玄関ドア</t>
    <rPh sb="0" eb="2">
      <t>ゲンカン</t>
    </rPh>
    <phoneticPr fontId="4"/>
  </si>
  <si>
    <t>別紙３　断熱改修経費明細書</t>
    <rPh sb="0" eb="2">
      <t>ベッシ</t>
    </rPh>
    <rPh sb="4" eb="8">
      <t>ダンネツカイシュウ</t>
    </rPh>
    <rPh sb="8" eb="10">
      <t>ケイヒ</t>
    </rPh>
    <rPh sb="10" eb="13">
      <t>メイサイショ</t>
    </rPh>
    <phoneticPr fontId="8"/>
  </si>
  <si>
    <t>※補助対象経費の根拠となる見積書等も併せて提出すること</t>
    <rPh sb="1" eb="5">
      <t>ホジョタイショウ</t>
    </rPh>
    <rPh sb="5" eb="7">
      <t>ケイヒ</t>
    </rPh>
    <rPh sb="8" eb="10">
      <t>コンキョ</t>
    </rPh>
    <rPh sb="13" eb="15">
      <t>ミツモリ</t>
    </rPh>
    <rPh sb="15" eb="16">
      <t>ショ</t>
    </rPh>
    <rPh sb="16" eb="17">
      <t>トウ</t>
    </rPh>
    <rPh sb="18" eb="19">
      <t>アワ</t>
    </rPh>
    <rPh sb="21" eb="23">
      <t>テイシュツ</t>
    </rPh>
    <phoneticPr fontId="4"/>
  </si>
  <si>
    <t>１　住宅の概要</t>
    <rPh sb="2" eb="4">
      <t>ジュウタク</t>
    </rPh>
    <rPh sb="5" eb="7">
      <t>ガイヨウ</t>
    </rPh>
    <phoneticPr fontId="4"/>
  </si>
  <si>
    <t>２　補助対象経費</t>
    <rPh sb="2" eb="8">
      <t>ホジョタイショウケイヒ</t>
    </rPh>
    <phoneticPr fontId="4"/>
  </si>
  <si>
    <t>住宅の構造</t>
    <rPh sb="0" eb="2">
      <t>ジュウタク</t>
    </rPh>
    <rPh sb="3" eb="5">
      <t>コウゾウ</t>
    </rPh>
    <phoneticPr fontId="4"/>
  </si>
  <si>
    <t>鉄骨造</t>
    <rPh sb="0" eb="3">
      <t>テッコツゾウ</t>
    </rPh>
    <phoneticPr fontId="4"/>
  </si>
  <si>
    <t>その他の構造の場合：</t>
    <rPh sb="4" eb="6">
      <t>コウゾウ</t>
    </rPh>
    <phoneticPr fontId="4"/>
  </si>
  <si>
    <t>延床面積[㎡]</t>
    <rPh sb="0" eb="4">
      <t>ノベユカメンセキ</t>
    </rPh>
    <phoneticPr fontId="4"/>
  </si>
  <si>
    <t>本工事費
（直接工事費）</t>
    <rPh sb="0" eb="3">
      <t>ホンコウジ</t>
    </rPh>
    <rPh sb="3" eb="4">
      <t>ヒ</t>
    </rPh>
    <rPh sb="6" eb="8">
      <t>チョクセツ</t>
    </rPh>
    <rPh sb="8" eb="10">
      <t>コウジ</t>
    </rPh>
    <rPh sb="10" eb="11">
      <t>ヒ</t>
    </rPh>
    <phoneticPr fontId="4"/>
  </si>
  <si>
    <t>補助対象床面積合計[㎡]</t>
    <rPh sb="0" eb="9">
      <t>ホジョタイショウユカメンセキゴウケイ</t>
    </rPh>
    <phoneticPr fontId="4"/>
  </si>
  <si>
    <t>改修率</t>
    <rPh sb="0" eb="3">
      <t>カイシュウリツ</t>
    </rPh>
    <phoneticPr fontId="4"/>
  </si>
  <si>
    <t>改修する部位</t>
    <rPh sb="0" eb="2">
      <t>カイシュウ</t>
    </rPh>
    <rPh sb="4" eb="6">
      <t>ブイ</t>
    </rPh>
    <phoneticPr fontId="4"/>
  </si>
  <si>
    <t>天井：</t>
    <rPh sb="0" eb="2">
      <t>テンジョウ</t>
    </rPh>
    <phoneticPr fontId="4"/>
  </si>
  <si>
    <t>本工事費
（間接工事費）</t>
    <phoneticPr fontId="4"/>
  </si>
  <si>
    <t>外壁：</t>
    <rPh sb="0" eb="2">
      <t>ガイヘキ</t>
    </rPh>
    <phoneticPr fontId="4"/>
  </si>
  <si>
    <t>床：</t>
    <rPh sb="0" eb="1">
      <t>ユカ</t>
    </rPh>
    <phoneticPr fontId="4"/>
  </si>
  <si>
    <t>窓・ガラス：</t>
    <rPh sb="0" eb="1">
      <t>マド</t>
    </rPh>
    <phoneticPr fontId="4"/>
  </si>
  <si>
    <t>エネルギー計算結果</t>
    <rPh sb="5" eb="7">
      <t>ケイサン</t>
    </rPh>
    <rPh sb="7" eb="9">
      <t>ケッカ</t>
    </rPh>
    <phoneticPr fontId="4"/>
  </si>
  <si>
    <t>組合せ番号：</t>
    <rPh sb="0" eb="2">
      <t>クミアワ</t>
    </rPh>
    <rPh sb="3" eb="5">
      <t>バンゴウ</t>
    </rPh>
    <phoneticPr fontId="4"/>
  </si>
  <si>
    <t>早見表</t>
    <phoneticPr fontId="4"/>
  </si>
  <si>
    <t>最低改修率：</t>
    <rPh sb="0" eb="5">
      <t>サイテイカイシュウリツ</t>
    </rPh>
    <phoneticPr fontId="4"/>
  </si>
  <si>
    <t>改修率要件の適合</t>
    <rPh sb="0" eb="3">
      <t>カイシュウリツ</t>
    </rPh>
    <rPh sb="3" eb="5">
      <t>ヨウケン</t>
    </rPh>
    <rPh sb="6" eb="8">
      <t>テキゴウ</t>
    </rPh>
    <phoneticPr fontId="4"/>
  </si>
  <si>
    <t>①　補助対象経費（見積）</t>
    <rPh sb="2" eb="4">
      <t>ホジョ</t>
    </rPh>
    <rPh sb="4" eb="6">
      <t>タイショウ</t>
    </rPh>
    <rPh sb="6" eb="8">
      <t>ケイヒ</t>
    </rPh>
    <rPh sb="9" eb="11">
      <t>ミツモリ</t>
    </rPh>
    <phoneticPr fontId="4"/>
  </si>
  <si>
    <t>⇒</t>
    <phoneticPr fontId="4"/>
  </si>
  <si>
    <t>②　補助対象経費（基準単価）</t>
    <rPh sb="2" eb="4">
      <t>ホジョ</t>
    </rPh>
    <rPh sb="4" eb="6">
      <t>タイショウ</t>
    </rPh>
    <rPh sb="6" eb="8">
      <t>ケイヒ</t>
    </rPh>
    <rPh sb="9" eb="11">
      <t>キジュン</t>
    </rPh>
    <rPh sb="11" eb="13">
      <t>タンカ</t>
    </rPh>
    <phoneticPr fontId="4"/>
  </si>
  <si>
    <t>③　①又は②のいずれか小さい額</t>
    <rPh sb="3" eb="4">
      <t>マタ</t>
    </rPh>
    <rPh sb="11" eb="12">
      <t>チイ</t>
    </rPh>
    <rPh sb="14" eb="15">
      <t>ガク</t>
    </rPh>
    <phoneticPr fontId="4"/>
  </si>
  <si>
    <t>小　計</t>
    <rPh sb="0" eb="1">
      <t>ショウ</t>
    </rPh>
    <rPh sb="2" eb="3">
      <t>ケイ</t>
    </rPh>
    <phoneticPr fontId="4"/>
  </si>
  <si>
    <t>④　申請から除く額（上限を超える場合）　※千円単位で入力してください</t>
    <rPh sb="2" eb="4">
      <t>シンセイ</t>
    </rPh>
    <rPh sb="6" eb="7">
      <t>ノゾ</t>
    </rPh>
    <rPh sb="8" eb="9">
      <t>ガク</t>
    </rPh>
    <rPh sb="21" eb="23">
      <t>センエン</t>
    </rPh>
    <rPh sb="23" eb="25">
      <t>タンイ</t>
    </rPh>
    <rPh sb="26" eb="28">
      <t>ニュウリョク</t>
    </rPh>
    <phoneticPr fontId="4"/>
  </si>
  <si>
    <t>除外額</t>
    <rPh sb="0" eb="2">
      <t>ジョガイ</t>
    </rPh>
    <rPh sb="2" eb="3">
      <t>ガク</t>
    </rPh>
    <phoneticPr fontId="4"/>
  </si>
  <si>
    <t>⑤　補助対象経費（採用）：③－④</t>
    <rPh sb="2" eb="4">
      <t>ホジョ</t>
    </rPh>
    <rPh sb="4" eb="6">
      <t>タイショウ</t>
    </rPh>
    <rPh sb="6" eb="8">
      <t>ケイヒ</t>
    </rPh>
    <rPh sb="9" eb="11">
      <t>サイヨウ</t>
    </rPh>
    <phoneticPr fontId="4"/>
  </si>
  <si>
    <r>
      <t xml:space="preserve">※この金額の
   </t>
    </r>
    <r>
      <rPr>
        <b/>
        <sz val="11"/>
        <color rgb="FFFF0000"/>
        <rFont val="ＭＳ Ｐゴシック"/>
        <family val="3"/>
        <charset val="128"/>
      </rPr>
      <t xml:space="preserve">2/3 </t>
    </r>
    <r>
      <rPr>
        <b/>
        <sz val="11"/>
        <rFont val="ＭＳ Ｐゴシック"/>
        <family val="3"/>
        <charset val="128"/>
      </rPr>
      <t>が補助額</t>
    </r>
    <rPh sb="3" eb="5">
      <t>キンガク</t>
    </rPh>
    <rPh sb="15" eb="17">
      <t>ホジョ</t>
    </rPh>
    <rPh sb="17" eb="18">
      <t>ガク</t>
    </rPh>
    <phoneticPr fontId="4"/>
  </si>
  <si>
    <t>３　明細書（断熱材）</t>
    <rPh sb="2" eb="5">
      <t>メイサイショ</t>
    </rPh>
    <rPh sb="6" eb="9">
      <t>ダンネツザイ</t>
    </rPh>
    <phoneticPr fontId="4"/>
  </si>
  <si>
    <t>※　行が足りない場合は事務局にお問い合わせください。</t>
    <rPh sb="2" eb="3">
      <t>ギョウ</t>
    </rPh>
    <rPh sb="4" eb="5">
      <t>タ</t>
    </rPh>
    <rPh sb="8" eb="10">
      <t>バアイ</t>
    </rPh>
    <rPh sb="11" eb="14">
      <t>ジムキョク</t>
    </rPh>
    <rPh sb="16" eb="17">
      <t>ト</t>
    </rPh>
    <rPh sb="18" eb="19">
      <t>ア</t>
    </rPh>
    <phoneticPr fontId="4"/>
  </si>
  <si>
    <t>部位</t>
    <rPh sb="0" eb="2">
      <t>ブイ</t>
    </rPh>
    <phoneticPr fontId="4"/>
  </si>
  <si>
    <t>図面上の
番号</t>
    <rPh sb="0" eb="2">
      <t>ズメン</t>
    </rPh>
    <rPh sb="2" eb="3">
      <t>ジョウ</t>
    </rPh>
    <rPh sb="5" eb="7">
      <t>バンゴウ</t>
    </rPh>
    <phoneticPr fontId="4"/>
  </si>
  <si>
    <t>構成</t>
    <rPh sb="0" eb="2">
      <t>コウセイ</t>
    </rPh>
    <phoneticPr fontId="4"/>
  </si>
  <si>
    <t>メーカー名</t>
    <rPh sb="4" eb="5">
      <t>メイ</t>
    </rPh>
    <phoneticPr fontId="4"/>
  </si>
  <si>
    <t>製品名</t>
    <rPh sb="0" eb="3">
      <t>セイヒンメイ</t>
    </rPh>
    <phoneticPr fontId="4"/>
  </si>
  <si>
    <t>品番等</t>
    <rPh sb="0" eb="2">
      <t>ヒンバン</t>
    </rPh>
    <rPh sb="2" eb="3">
      <t>トウ</t>
    </rPh>
    <phoneticPr fontId="4"/>
  </si>
  <si>
    <t>改修済
の有無</t>
    <rPh sb="0" eb="2">
      <t>カイシュウ</t>
    </rPh>
    <rPh sb="2" eb="3">
      <t>ズ</t>
    </rPh>
    <rPh sb="5" eb="7">
      <t>ウム</t>
    </rPh>
    <phoneticPr fontId="4"/>
  </si>
  <si>
    <t>熱伝導率(λ値)
[W/m・K]</t>
    <rPh sb="6" eb="7">
      <t>チ</t>
    </rPh>
    <phoneticPr fontId="4"/>
  </si>
  <si>
    <t>厚み
[mm]</t>
    <rPh sb="0" eb="1">
      <t>アツ</t>
    </rPh>
    <phoneticPr fontId="4"/>
  </si>
  <si>
    <t>施工面積
[㎡]</t>
    <rPh sb="0" eb="4">
      <t>セコウメンセキ</t>
    </rPh>
    <phoneticPr fontId="4"/>
  </si>
  <si>
    <t>熱抵抗値
(R値)
[(㎡・K)/W]</t>
    <rPh sb="0" eb="1">
      <t>ネツ</t>
    </rPh>
    <rPh sb="1" eb="4">
      <t>テイコウチ</t>
    </rPh>
    <rPh sb="7" eb="8">
      <t>チ</t>
    </rPh>
    <phoneticPr fontId="4"/>
  </si>
  <si>
    <t>合計
熱抵抗値[(㎡・K)/W]</t>
    <rPh sb="0" eb="2">
      <t>ゴウケイ</t>
    </rPh>
    <rPh sb="3" eb="4">
      <t>ネツ</t>
    </rPh>
    <rPh sb="4" eb="6">
      <t>テイコウ</t>
    </rPh>
    <rPh sb="6" eb="7">
      <t>チ</t>
    </rPh>
    <phoneticPr fontId="4"/>
  </si>
  <si>
    <t>グレード</t>
    <phoneticPr fontId="4"/>
  </si>
  <si>
    <t>基準単価
[円/㎡]</t>
    <rPh sb="0" eb="4">
      <t>キジュンタンカ</t>
    </rPh>
    <phoneticPr fontId="4"/>
  </si>
  <si>
    <t>性能要件
(R値)
[(㎡・K)/W]</t>
    <rPh sb="0" eb="4">
      <t>セイノウヨウケン</t>
    </rPh>
    <rPh sb="7" eb="8">
      <t>アタイ</t>
    </rPh>
    <phoneticPr fontId="4"/>
  </si>
  <si>
    <t>適　否</t>
    <rPh sb="0" eb="1">
      <t>テキ</t>
    </rPh>
    <rPh sb="2" eb="3">
      <t>イナ</t>
    </rPh>
    <phoneticPr fontId="4"/>
  </si>
  <si>
    <t>補助対象経費
（基準単価）[円]</t>
    <rPh sb="0" eb="6">
      <t>ホジョタイショウケイヒ</t>
    </rPh>
    <rPh sb="8" eb="10">
      <t>キジュン</t>
    </rPh>
    <rPh sb="10" eb="12">
      <t>タンカ</t>
    </rPh>
    <rPh sb="14" eb="15">
      <t>エン</t>
    </rPh>
    <phoneticPr fontId="4"/>
  </si>
  <si>
    <t>1層目</t>
    <rPh sb="1" eb="2">
      <t>ソウ</t>
    </rPh>
    <rPh sb="2" eb="3">
      <t>メ</t>
    </rPh>
    <phoneticPr fontId="4"/>
  </si>
  <si>
    <t>以上</t>
    <phoneticPr fontId="4"/>
  </si>
  <si>
    <t>○</t>
  </si>
  <si>
    <t>2層目</t>
    <rPh sb="1" eb="2">
      <t>ソウ</t>
    </rPh>
    <rPh sb="2" eb="3">
      <t>メ</t>
    </rPh>
    <phoneticPr fontId="4"/>
  </si>
  <si>
    <t>床（外気に接する部分）</t>
    <rPh sb="0" eb="1">
      <t>ユカ</t>
    </rPh>
    <rPh sb="2" eb="4">
      <t>ガイキ</t>
    </rPh>
    <rPh sb="5" eb="6">
      <t>セッ</t>
    </rPh>
    <rPh sb="8" eb="10">
      <t>ブブン</t>
    </rPh>
    <phoneticPr fontId="4"/>
  </si>
  <si>
    <t>床（その他の部分）</t>
    <rPh sb="0" eb="1">
      <t>ユカ</t>
    </rPh>
    <rPh sb="4" eb="5">
      <t>タ</t>
    </rPh>
    <rPh sb="6" eb="8">
      <t>ブブン</t>
    </rPh>
    <phoneticPr fontId="4"/>
  </si>
  <si>
    <t>基礎壁（外気に接する部分）</t>
    <rPh sb="0" eb="3">
      <t>キソカベ</t>
    </rPh>
    <rPh sb="4" eb="6">
      <t>ガイキ</t>
    </rPh>
    <rPh sb="7" eb="8">
      <t>セッ</t>
    </rPh>
    <rPh sb="10" eb="12">
      <t>ブブン</t>
    </rPh>
    <phoneticPr fontId="4"/>
  </si>
  <si>
    <t>基礎壁（その他の部分）</t>
    <rPh sb="0" eb="3">
      <t>キソカベ</t>
    </rPh>
    <rPh sb="6" eb="7">
      <t>タ</t>
    </rPh>
    <rPh sb="8" eb="10">
      <t>ブブン</t>
    </rPh>
    <phoneticPr fontId="4"/>
  </si>
  <si>
    <t>４　明細書（窓・ガラス）</t>
    <rPh sb="2" eb="5">
      <t>メイサイショ</t>
    </rPh>
    <rPh sb="6" eb="7">
      <t>マド</t>
    </rPh>
    <phoneticPr fontId="4"/>
  </si>
  <si>
    <t>図面上の
番号</t>
    <phoneticPr fontId="4"/>
  </si>
  <si>
    <t>工法</t>
    <rPh sb="0" eb="2">
      <t>コウホウ</t>
    </rPh>
    <phoneticPr fontId="4"/>
  </si>
  <si>
    <t>建具の
仕様</t>
    <rPh sb="0" eb="2">
      <t>タテグ</t>
    </rPh>
    <rPh sb="4" eb="6">
      <t>シヨウ</t>
    </rPh>
    <phoneticPr fontId="4"/>
  </si>
  <si>
    <t>窓の種類</t>
    <rPh sb="0" eb="1">
      <t>マド</t>
    </rPh>
    <rPh sb="2" eb="4">
      <t>シュルイ</t>
    </rPh>
    <phoneticPr fontId="4"/>
  </si>
  <si>
    <t>ガラスの仕様</t>
    <rPh sb="4" eb="6">
      <t>シヨウ</t>
    </rPh>
    <phoneticPr fontId="4"/>
  </si>
  <si>
    <t>　　窓サイズ(mm)</t>
    <rPh sb="2" eb="3">
      <t>マド</t>
    </rPh>
    <phoneticPr fontId="4"/>
  </si>
  <si>
    <t>面積(㎡)</t>
    <phoneticPr fontId="4"/>
  </si>
  <si>
    <t>サイズ区分</t>
    <rPh sb="3" eb="5">
      <t>クブン</t>
    </rPh>
    <phoneticPr fontId="4"/>
  </si>
  <si>
    <t>熱貫流率
(U値)
[W/㎡・K]</t>
    <rPh sb="0" eb="4">
      <t>ネツカンリュウリツ</t>
    </rPh>
    <rPh sb="7" eb="8">
      <t>アタイ</t>
    </rPh>
    <phoneticPr fontId="4"/>
  </si>
  <si>
    <t>性能要件
(U値)
[W/㎡・K]</t>
    <rPh sb="0" eb="4">
      <t>セイノウヨウケン</t>
    </rPh>
    <rPh sb="7" eb="8">
      <t>アタイ</t>
    </rPh>
    <phoneticPr fontId="4"/>
  </si>
  <si>
    <t>幅(W)</t>
    <rPh sb="0" eb="1">
      <t>ハバ</t>
    </rPh>
    <phoneticPr fontId="4"/>
  </si>
  <si>
    <t>高さ(H)</t>
    <rPh sb="0" eb="1">
      <t>タカ</t>
    </rPh>
    <phoneticPr fontId="4"/>
  </si>
  <si>
    <t>窓</t>
    <rPh sb="0" eb="1">
      <t>マド</t>
    </rPh>
    <phoneticPr fontId="4"/>
  </si>
  <si>
    <t>以下</t>
    <rPh sb="0" eb="2">
      <t>イカ</t>
    </rPh>
    <phoneticPr fontId="4"/>
  </si>
  <si>
    <t>ガラス</t>
    <phoneticPr fontId="4"/>
  </si>
  <si>
    <t>ガラス交換</t>
    <rPh sb="3" eb="5">
      <t>コウカン</t>
    </rPh>
    <phoneticPr fontId="4"/>
  </si>
  <si>
    <t>５　明細書（玄関ドア）</t>
    <rPh sb="2" eb="5">
      <t>メイサイショ</t>
    </rPh>
    <rPh sb="6" eb="8">
      <t>ゲンカン</t>
    </rPh>
    <phoneticPr fontId="4"/>
  </si>
  <si>
    <t>木造</t>
    <rPh sb="0" eb="2">
      <t>モクゾウ</t>
    </rPh>
    <phoneticPr fontId="4"/>
  </si>
  <si>
    <t>断熱工法</t>
    <rPh sb="0" eb="4">
      <t>ダンネツコウホウ</t>
    </rPh>
    <phoneticPr fontId="4"/>
  </si>
  <si>
    <t>軸組充填</t>
  </si>
  <si>
    <t>カバー工法</t>
    <phoneticPr fontId="4"/>
  </si>
  <si>
    <t>鉄筋コンクリート造等</t>
    <rPh sb="0" eb="2">
      <t>テッキン</t>
    </rPh>
    <rPh sb="8" eb="9">
      <t>ゾウ</t>
    </rPh>
    <rPh sb="9" eb="10">
      <t>トウ</t>
    </rPh>
    <phoneticPr fontId="4"/>
  </si>
  <si>
    <t>枠組充填</t>
  </si>
  <si>
    <t>はつり工法</t>
    <phoneticPr fontId="4"/>
  </si>
  <si>
    <t>外張・内張</t>
    <phoneticPr fontId="4"/>
  </si>
  <si>
    <t>内窓設置</t>
    <rPh sb="0" eb="2">
      <t>ウチマド</t>
    </rPh>
    <rPh sb="2" eb="4">
      <t>セッチ</t>
    </rPh>
    <phoneticPr fontId="4"/>
  </si>
  <si>
    <t>改修有無</t>
    <rPh sb="0" eb="2">
      <t>カイシュウ</t>
    </rPh>
    <rPh sb="2" eb="4">
      <t>ウム</t>
    </rPh>
    <phoneticPr fontId="4"/>
  </si>
  <si>
    <t>内断熱</t>
    <rPh sb="1" eb="3">
      <t>ダンネツ</t>
    </rPh>
    <phoneticPr fontId="4"/>
  </si>
  <si>
    <t>外断熱</t>
    <phoneticPr fontId="4"/>
  </si>
  <si>
    <t>両面断熱</t>
    <phoneticPr fontId="4"/>
  </si>
  <si>
    <t>エネルギー計算結果早見表</t>
    <rPh sb="5" eb="7">
      <t>ケイサン</t>
    </rPh>
    <rPh sb="7" eb="9">
      <t>ケッカ</t>
    </rPh>
    <rPh sb="9" eb="12">
      <t>ハヤミヒョウ</t>
    </rPh>
    <phoneticPr fontId="4"/>
  </si>
  <si>
    <t>断熱改修部位数</t>
    <rPh sb="4" eb="7">
      <t>ブイスウ</t>
    </rPh>
    <phoneticPr fontId="4"/>
  </si>
  <si>
    <t>組合せ
番号</t>
    <rPh sb="4" eb="6">
      <t>バンゴウ</t>
    </rPh>
    <phoneticPr fontId="4"/>
  </si>
  <si>
    <t>窓・ガラス</t>
    <phoneticPr fontId="4"/>
  </si>
  <si>
    <t>最低
改修率</t>
    <phoneticPr fontId="4"/>
  </si>
  <si>
    <t>4部位</t>
  </si>
  <si>
    <t>3部位</t>
  </si>
  <si>
    <t>2部位</t>
  </si>
  <si>
    <t>1部位</t>
  </si>
  <si>
    <t>性能要件</t>
    <rPh sb="0" eb="4">
      <t>セイノウヨウケン</t>
    </rPh>
    <phoneticPr fontId="4"/>
  </si>
  <si>
    <t>■木造又は鉄骨造</t>
    <rPh sb="1" eb="3">
      <t>モクゾウ</t>
    </rPh>
    <rPh sb="3" eb="4">
      <t>マタ</t>
    </rPh>
    <rPh sb="5" eb="8">
      <t>テッコツゾウ</t>
    </rPh>
    <phoneticPr fontId="4"/>
  </si>
  <si>
    <t>部位</t>
  </si>
  <si>
    <t>屋根</t>
  </si>
  <si>
    <t>R</t>
  </si>
  <si>
    <t>床（外気に接する部分）</t>
  </si>
  <si>
    <t>床（その他の部分）</t>
  </si>
  <si>
    <t>基礎壁（外気に接する部分）</t>
  </si>
  <si>
    <t>基礎壁（その他の部分）</t>
  </si>
  <si>
    <t>基準単価</t>
    <rPh sb="0" eb="4">
      <t>キジュンタンカ</t>
    </rPh>
    <phoneticPr fontId="4"/>
  </si>
  <si>
    <t>■断熱材</t>
    <rPh sb="1" eb="4">
      <t>ダンネツザイ</t>
    </rPh>
    <phoneticPr fontId="4"/>
  </si>
  <si>
    <t>λ値</t>
    <phoneticPr fontId="4"/>
  </si>
  <si>
    <t>グレード</t>
  </si>
  <si>
    <t>基準単価</t>
  </si>
  <si>
    <t>住宅金融支援機構の区分</t>
    <rPh sb="0" eb="8">
      <t>ジュウタクキンユウシエンキコウ</t>
    </rPh>
    <rPh sb="9" eb="11">
      <t>クブン</t>
    </rPh>
    <phoneticPr fontId="4"/>
  </si>
  <si>
    <t>超過</t>
    <rPh sb="0" eb="2">
      <t>チョウカ</t>
    </rPh>
    <phoneticPr fontId="4"/>
  </si>
  <si>
    <t>～</t>
    <phoneticPr fontId="4"/>
  </si>
  <si>
    <t>D1</t>
  </si>
  <si>
    <t>F</t>
    <phoneticPr fontId="4"/>
  </si>
  <si>
    <t>D2</t>
  </si>
  <si>
    <t>E,D</t>
    <phoneticPr fontId="4"/>
  </si>
  <si>
    <t>D3</t>
  </si>
  <si>
    <t>C</t>
    <phoneticPr fontId="4"/>
  </si>
  <si>
    <t>D4</t>
  </si>
  <si>
    <t>-</t>
  </si>
  <si>
    <t>B,A</t>
    <phoneticPr fontId="4"/>
  </si>
  <si>
    <t>断熱工法</t>
    <rPh sb="0" eb="2">
      <t>ダンネツ</t>
    </rPh>
    <rPh sb="2" eb="4">
      <t>コウホウ</t>
    </rPh>
    <phoneticPr fontId="4"/>
  </si>
  <si>
    <t>サイズ</t>
    <phoneticPr fontId="4"/>
  </si>
  <si>
    <t>大</t>
    <rPh sb="0" eb="1">
      <t>ダイ</t>
    </rPh>
    <phoneticPr fontId="4"/>
  </si>
  <si>
    <t>中</t>
    <rPh sb="0" eb="1">
      <t>チュウ</t>
    </rPh>
    <phoneticPr fontId="4"/>
  </si>
  <si>
    <t>小</t>
    <rPh sb="0" eb="1">
      <t>ショウ</t>
    </rPh>
    <phoneticPr fontId="4"/>
  </si>
  <si>
    <t>極小</t>
    <rPh sb="0" eb="2">
      <t>キョクショウ</t>
    </rPh>
    <phoneticPr fontId="4"/>
  </si>
  <si>
    <t>W1</t>
    <phoneticPr fontId="4"/>
  </si>
  <si>
    <t>W2</t>
    <phoneticPr fontId="4"/>
  </si>
  <si>
    <t>W3</t>
    <phoneticPr fontId="4"/>
  </si>
  <si>
    <t>W4</t>
    <phoneticPr fontId="4"/>
  </si>
  <si>
    <t>W2</t>
  </si>
  <si>
    <t>W3</t>
  </si>
  <si>
    <t>W4</t>
  </si>
  <si>
    <t>W1</t>
  </si>
  <si>
    <t>グレード区分</t>
    <rPh sb="4" eb="6">
      <t>クブン</t>
    </rPh>
    <phoneticPr fontId="4"/>
  </si>
  <si>
    <t>U値</t>
    <phoneticPr fontId="4"/>
  </si>
  <si>
    <t>対象外</t>
    <rPh sb="0" eb="3">
      <t>タイショウガイ</t>
    </rPh>
    <phoneticPr fontId="4"/>
  </si>
  <si>
    <t>サイズ（窓）</t>
    <rPh sb="4" eb="5">
      <t>マド</t>
    </rPh>
    <phoneticPr fontId="4"/>
  </si>
  <si>
    <t>未満</t>
    <rPh sb="0" eb="2">
      <t>ミマン</t>
    </rPh>
    <phoneticPr fontId="4"/>
  </si>
  <si>
    <t>サイズ（ガラス）</t>
    <phoneticPr fontId="4"/>
  </si>
  <si>
    <t>計算用</t>
    <rPh sb="0" eb="3">
      <t>ケイサンヨウ</t>
    </rPh>
    <phoneticPr fontId="4"/>
  </si>
  <si>
    <t>指標</t>
    <rPh sb="0" eb="2">
      <t>シヒョウ</t>
    </rPh>
    <phoneticPr fontId="4"/>
  </si>
  <si>
    <t>断熱工法</t>
  </si>
  <si>
    <t xml:space="preserve">  別紙４　電力需要計算書</t>
    <rPh sb="2" eb="4">
      <t>ベッシ</t>
    </rPh>
    <rPh sb="6" eb="13">
      <t>デンリョクジュヨウケイサンショ</t>
    </rPh>
    <phoneticPr fontId="8"/>
  </si>
  <si>
    <t>申請日</t>
    <rPh sb="0" eb="3">
      <t>シンセイビ</t>
    </rPh>
    <phoneticPr fontId="4"/>
  </si>
  <si>
    <t>申請者</t>
    <rPh sb="0" eb="3">
      <t>シンセイシャ</t>
    </rPh>
    <phoneticPr fontId="4"/>
  </si>
  <si>
    <t>直近１年間の電力需要（単位：kWh）</t>
    <phoneticPr fontId="4"/>
  </si>
  <si>
    <t>申請日の直近１年分の電気の使用量を記載すること</t>
    <rPh sb="0" eb="3">
      <t>シンセイビ</t>
    </rPh>
    <rPh sb="4" eb="6">
      <t>チョッキン</t>
    </rPh>
    <rPh sb="7" eb="9">
      <t>ネンブン</t>
    </rPh>
    <rPh sb="8" eb="9">
      <t>ブン</t>
    </rPh>
    <rPh sb="10" eb="12">
      <t>デンキ</t>
    </rPh>
    <rPh sb="13" eb="16">
      <t>シヨウリョウ</t>
    </rPh>
    <rPh sb="17" eb="19">
      <t>キサイ</t>
    </rPh>
    <phoneticPr fontId="4"/>
  </si>
  <si>
    <t>補助対象設備を導入する施設又は補助対象となる建築物の電力契約が複数ある場合は、そのすべてについて記載すること</t>
    <rPh sb="0" eb="6">
      <t>ホジョタイショウセツビ</t>
    </rPh>
    <rPh sb="7" eb="9">
      <t>ドウニュウ</t>
    </rPh>
    <rPh sb="11" eb="13">
      <t>シセツ</t>
    </rPh>
    <rPh sb="13" eb="14">
      <t>マタ</t>
    </rPh>
    <rPh sb="15" eb="17">
      <t>ホジョ</t>
    </rPh>
    <rPh sb="17" eb="19">
      <t>タイショウ</t>
    </rPh>
    <rPh sb="22" eb="25">
      <t>ケンチクブツ</t>
    </rPh>
    <rPh sb="26" eb="28">
      <t>デンリョク</t>
    </rPh>
    <rPh sb="28" eb="30">
      <t>ケイヤク</t>
    </rPh>
    <rPh sb="31" eb="33">
      <t>フクスウ</t>
    </rPh>
    <rPh sb="35" eb="37">
      <t>バアイ</t>
    </rPh>
    <rPh sb="48" eb="50">
      <t>キサイ</t>
    </rPh>
    <phoneticPr fontId="4"/>
  </si>
  <si>
    <t>契約①</t>
    <rPh sb="0" eb="2">
      <t>ケイヤク</t>
    </rPh>
    <phoneticPr fontId="4"/>
  </si>
  <si>
    <t>契約②</t>
    <rPh sb="0" eb="2">
      <t>ケイヤク</t>
    </rPh>
    <phoneticPr fontId="4"/>
  </si>
  <si>
    <t>契約③</t>
    <rPh sb="0" eb="2">
      <t>ケイヤク</t>
    </rPh>
    <phoneticPr fontId="4"/>
  </si>
  <si>
    <t>契約④</t>
    <rPh sb="0" eb="2">
      <t>ケイヤク</t>
    </rPh>
    <phoneticPr fontId="4"/>
  </si>
  <si>
    <t>契約⑤</t>
    <rPh sb="0" eb="2">
      <t>ケイヤク</t>
    </rPh>
    <phoneticPr fontId="4"/>
  </si>
  <si>
    <t>年</t>
    <rPh sb="0" eb="1">
      <t>ネン</t>
    </rPh>
    <phoneticPr fontId="4"/>
  </si>
  <si>
    <t>月</t>
    <rPh sb="0" eb="1">
      <t>ガツ</t>
    </rPh>
    <phoneticPr fontId="4"/>
  </si>
  <si>
    <t>月</t>
    <phoneticPr fontId="4"/>
  </si>
  <si>
    <t>月</t>
  </si>
  <si>
    <t>別紙５</t>
    <phoneticPr fontId="4"/>
  </si>
  <si>
    <t>京都市脱炭素先行地域づくり事業補助金に係る設備導入に関する同意書</t>
    <phoneticPr fontId="4"/>
  </si>
  <si>
    <t>令和　年　月　日</t>
    <rPh sb="0" eb="2">
      <t>レイワ</t>
    </rPh>
    <phoneticPr fontId="4"/>
  </si>
  <si>
    <t>　次の同意事項の内容に同意し、申請内容に間違いがないことを確認しました。</t>
    <phoneticPr fontId="4"/>
  </si>
  <si>
    <t>区分</t>
    <rPh sb="0" eb="2">
      <t>クブン</t>
    </rPh>
    <phoneticPr fontId="6"/>
  </si>
  <si>
    <t>法人名（名称及び代表者の職・氏名）又は氏名</t>
    <phoneticPr fontId="6"/>
  </si>
  <si>
    <t>申請者</t>
    <rPh sb="0" eb="3">
      <t>シンセイシャ</t>
    </rPh>
    <phoneticPr fontId="6"/>
  </si>
  <si>
    <t>　PPA事業者又はリース事
　業者</t>
    <phoneticPr fontId="6"/>
  </si>
  <si>
    <t>導入設備使用者</t>
    <rPh sb="0" eb="2">
      <t>ドウニュウ</t>
    </rPh>
    <phoneticPr fontId="6"/>
  </si>
  <si>
    <t>電力販売又はリースで
設置する設備の使用者</t>
    <phoneticPr fontId="6"/>
  </si>
  <si>
    <t>設置場所所有者</t>
  </si>
  <si>
    <t>　申請者及び導入設備使
　用者と異なる場合</t>
    <rPh sb="6" eb="8">
      <t>ドウニュウ</t>
    </rPh>
    <phoneticPr fontId="6"/>
  </si>
  <si>
    <t>【同意事項】</t>
    <phoneticPr fontId="6"/>
  </si>
  <si>
    <t>申請者が補助事業を実施すること及び補助金の交付を申請すること</t>
    <rPh sb="0" eb="3">
      <t>シンセイシャ</t>
    </rPh>
    <rPh sb="4" eb="6">
      <t>ホジョ</t>
    </rPh>
    <rPh sb="6" eb="8">
      <t>ジギョウ</t>
    </rPh>
    <rPh sb="9" eb="11">
      <t>ジッシ</t>
    </rPh>
    <rPh sb="15" eb="16">
      <t>オヨ</t>
    </rPh>
    <rPh sb="17" eb="20">
      <t>ホジョキン</t>
    </rPh>
    <rPh sb="21" eb="23">
      <t>コウフ</t>
    </rPh>
    <rPh sb="24" eb="26">
      <t>シンセイ</t>
    </rPh>
    <phoneticPr fontId="4"/>
  </si>
  <si>
    <t>交付決定又は事業開始承認の結果については、申請者に通知すること</t>
    <phoneticPr fontId="4"/>
  </si>
  <si>
    <t>補助金は申請者に交付されますが、申請者が導入設備使用者から領収する電力販売における電力使用料又はリース料の算定に当たり、同使用料等から補助金相当額分（ただし、PPA事業者が京都府内に本社を有する企業の場合は、控除額を補助金額相当分の9/10とすることができる。）を減額すること</t>
    <phoneticPr fontId="4"/>
  </si>
  <si>
    <t>申請者及び導入設備使用者が、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3" eb="4">
      <t>オヨ</t>
    </rPh>
    <rPh sb="49" eb="51">
      <t>シチョウ</t>
    </rPh>
    <rPh sb="68" eb="70">
      <t>シチョウ</t>
    </rPh>
    <phoneticPr fontId="4"/>
  </si>
  <si>
    <t>補助対象設備を導入する建築物（ただし、要綱第４条第１項第２号に掲げる者にあっては、補助対象設備を導入する店舗又は事業所単位を含む。）又は補助対象となる建築物の使用電力を、再エネ100%電力にし、また、少なくとも2030年度末まで継続すること</t>
    <rPh sb="19" eb="21">
      <t>ヨウコウ</t>
    </rPh>
    <rPh sb="100" eb="101">
      <t>スク</t>
    </rPh>
    <rPh sb="111" eb="112">
      <t>マツ</t>
    </rPh>
    <phoneticPr fontId="4"/>
  </si>
  <si>
    <t>別紙６</t>
    <phoneticPr fontId="4"/>
  </si>
  <si>
    <t>京都市脱炭素先行地域づくり事業補助金に係る設置施設に関する同意書</t>
    <phoneticPr fontId="4"/>
  </si>
  <si>
    <t>（宛先）京都市長</t>
    <rPh sb="4" eb="8">
      <t>キョウトシチョウ</t>
    </rPh>
    <phoneticPr fontId="6"/>
  </si>
  <si>
    <t>設置場所所有者</t>
    <phoneticPr fontId="4"/>
  </si>
  <si>
    <t>共有名義の場合は、申請者以外の
名義人について記載すること。</t>
    <phoneticPr fontId="4"/>
  </si>
  <si>
    <t>申請者は、法定耐用年数を経過するまでの期間において、取得財産等について、善良なる管理者の注意をもって管理するとともに、補助金の交付の目的に従って、効率的運用を図らなければなりません。ただし、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5" eb="7">
      <t>ホウテイ</t>
    </rPh>
    <rPh sb="7" eb="9">
      <t>タイヨウ</t>
    </rPh>
    <rPh sb="9" eb="11">
      <t>ネンスウ</t>
    </rPh>
    <rPh sb="12" eb="14">
      <t>ケイカ</t>
    </rPh>
    <rPh sb="19" eb="21">
      <t>キカン</t>
    </rPh>
    <rPh sb="130" eb="132">
      <t>シチョウ</t>
    </rPh>
    <phoneticPr fontId="4"/>
  </si>
  <si>
    <t>第２号様式（第６条及び第９条関係）</t>
    <rPh sb="9" eb="10">
      <t>オヨ</t>
    </rPh>
    <rPh sb="11" eb="12">
      <t>ダイ</t>
    </rPh>
    <rPh sb="13" eb="14">
      <t>ジョウ</t>
    </rPh>
    <phoneticPr fontId="4"/>
  </si>
  <si>
    <t>京都市脱炭素先行地域づくり事業補助金事前着手届</t>
    <phoneticPr fontId="4"/>
  </si>
  <si>
    <t>届出日</t>
    <rPh sb="0" eb="2">
      <t>トドケデ</t>
    </rPh>
    <rPh sb="2" eb="3">
      <t>ビ</t>
    </rPh>
    <phoneticPr fontId="4"/>
  </si>
  <si>
    <t>　京都市脱炭素先行地域づくり事業補助金交付要綱第６条第３項第２号及び第９条第９項第２号の規定により、下記の補助対象事業について、交付決定又は事業開始承認通知前に着手しますので届け出ます。</t>
    <rPh sb="21" eb="23">
      <t>ヨウコウ</t>
    </rPh>
    <rPh sb="29" eb="30">
      <t>ダイ</t>
    </rPh>
    <rPh sb="31" eb="32">
      <t>ゴウ</t>
    </rPh>
    <phoneticPr fontId="4"/>
  </si>
  <si>
    <r>
      <rPr>
        <sz val="12"/>
        <rFont val="ＭＳ 明朝"/>
        <family val="1"/>
        <charset val="128"/>
      </rPr>
      <t>　</t>
    </r>
    <r>
      <rPr>
        <u/>
        <sz val="12"/>
        <rFont val="ＭＳ 明朝"/>
        <family val="1"/>
        <charset val="128"/>
      </rPr>
      <t>※本届出の提出をもって補助金の交付決定等が保証されるものではありません。</t>
    </r>
    <rPh sb="2" eb="3">
      <t>ホン</t>
    </rPh>
    <rPh sb="3" eb="5">
      <t>トドケデ</t>
    </rPh>
    <rPh sb="6" eb="8">
      <t>テイシュツ</t>
    </rPh>
    <rPh sb="12" eb="15">
      <t>ホジョキン</t>
    </rPh>
    <rPh sb="16" eb="18">
      <t>コウフ</t>
    </rPh>
    <rPh sb="18" eb="20">
      <t>ケッテイ</t>
    </rPh>
    <rPh sb="20" eb="21">
      <t>トウ</t>
    </rPh>
    <rPh sb="22" eb="24">
      <t>ホショウ</t>
    </rPh>
    <phoneticPr fontId="4"/>
  </si>
  <si>
    <t>記</t>
  </si>
  <si>
    <t>１　補助対象事業概要</t>
    <rPh sb="6" eb="8">
      <t>ジギョウ</t>
    </rPh>
    <rPh sb="8" eb="10">
      <t>ガイヨウ</t>
    </rPh>
    <phoneticPr fontId="4"/>
  </si>
  <si>
    <t>開始予定日</t>
    <rPh sb="0" eb="2">
      <t>カイシ</t>
    </rPh>
    <rPh sb="2" eb="4">
      <t>ヨテイ</t>
    </rPh>
    <phoneticPr fontId="4"/>
  </si>
  <si>
    <t>ZEH＋</t>
    <phoneticPr fontId="4"/>
  </si>
  <si>
    <t>２  事業着手の理由</t>
    <phoneticPr fontId="4"/>
  </si>
  <si>
    <t>●月～●月の期間に■■■があり工事ができない事情があり、工事にかかる時間と実績報告の期日を勘案した結果、▲月に事業を開始する必要があるため。</t>
    <rPh sb="1" eb="2">
      <t>ガツ</t>
    </rPh>
    <rPh sb="4" eb="5">
      <t>ガツ</t>
    </rPh>
    <rPh sb="6" eb="8">
      <t>キカン</t>
    </rPh>
    <rPh sb="15" eb="17">
      <t>コウジ</t>
    </rPh>
    <rPh sb="22" eb="24">
      <t>ジジョウ</t>
    </rPh>
    <rPh sb="28" eb="30">
      <t>コウジ</t>
    </rPh>
    <rPh sb="34" eb="36">
      <t>ジカン</t>
    </rPh>
    <rPh sb="37" eb="42">
      <t>ジッセキ</t>
    </rPh>
    <rPh sb="42" eb="44">
      <t>キジツ</t>
    </rPh>
    <rPh sb="45" eb="47">
      <t>カンアン</t>
    </rPh>
    <rPh sb="49" eb="51">
      <t>ケッカ</t>
    </rPh>
    <rPh sb="53" eb="54">
      <t>ツキ</t>
    </rPh>
    <rPh sb="55" eb="57">
      <t>ジギョウ</t>
    </rPh>
    <rPh sb="58" eb="60">
      <t>カイシ</t>
    </rPh>
    <rPh sb="62" eb="64">
      <t>ヒツヨウ</t>
    </rPh>
    <phoneticPr fontId="4"/>
  </si>
  <si>
    <t>３　代理人</t>
    <rPh sb="2" eb="5">
      <t>ダイリニン</t>
    </rPh>
    <phoneticPr fontId="6"/>
  </si>
  <si>
    <r>
      <t>　私は、要綱第１８条に規定する事前着手</t>
    </r>
    <r>
      <rPr>
        <sz val="12"/>
        <color rgb="FFFF0000"/>
        <rFont val="ＭＳ 明朝"/>
        <family val="1"/>
        <charset val="128"/>
      </rPr>
      <t>届の提出</t>
    </r>
    <r>
      <rPr>
        <sz val="12"/>
        <rFont val="ＭＳ 明朝"/>
        <family val="1"/>
        <charset val="128"/>
      </rPr>
      <t>について、以下の者を代理人と定め、権限を委任します。</t>
    </r>
    <rPh sb="4" eb="6">
      <t>ヨウコウ</t>
    </rPh>
    <rPh sb="19" eb="20">
      <t>トドケ</t>
    </rPh>
    <rPh sb="21" eb="23">
      <t>テイシュツ</t>
    </rPh>
    <phoneticPr fontId="4"/>
  </si>
  <si>
    <t>効果促進事業</t>
    <phoneticPr fontId="4"/>
  </si>
  <si>
    <t>　委任された場合であっても、提出された書類の内容について、１週間以上代理人と連絡が取れない場合や、京都市からの確認に対し明確な回答が得られない場合、申請者本人に連絡及び確認を行います。</t>
    <rPh sb="49" eb="52">
      <t>キョウトシ</t>
    </rPh>
    <phoneticPr fontId="4"/>
  </si>
  <si>
    <t>４　誓約事項</t>
    <rPh sb="2" eb="4">
      <t>セイヤク</t>
    </rPh>
    <rPh sb="4" eb="6">
      <t>ジコウ</t>
    </rPh>
    <phoneticPr fontId="4"/>
  </si>
  <si>
    <t>次の事項について相違ないことを誓約します。</t>
    <phoneticPr fontId="4"/>
  </si>
  <si>
    <t>補助金の交付決定又は事業開始承認通知がなされなかった場合又は交付決定を</t>
    <phoneticPr fontId="4"/>
  </si>
  <si>
    <t>受けた補助額が交付申請額に達しない場合においても異議は申し立てません。</t>
    <phoneticPr fontId="4"/>
  </si>
  <si>
    <t>補助金の交付決定等がなされない場合があることを理解した上で事前に事業に</t>
    <phoneticPr fontId="4"/>
  </si>
  <si>
    <t>着手します。</t>
    <phoneticPr fontId="4"/>
  </si>
  <si>
    <t>京都市脱炭素先行地域づくり事業補助金代理受領事前届出書</t>
    <phoneticPr fontId="4"/>
  </si>
  <si>
    <t>提出日</t>
  </si>
  <si>
    <t>　京都市脱炭素先行地域づくり事業補助金交付要綱第１９条第１項の規定により、下記の補助対象事業について、補助金の代理受領制度を利用予定であることを届け出ます。</t>
    <rPh sb="21" eb="23">
      <t>ヨウコウ</t>
    </rPh>
    <rPh sb="51" eb="54">
      <t>ホジョキン</t>
    </rPh>
    <phoneticPr fontId="4"/>
  </si>
  <si>
    <t>２　事業実施者
（補助金の代理受領者）</t>
    <phoneticPr fontId="6"/>
  </si>
  <si>
    <t>代表者の職名・氏名</t>
    <phoneticPr fontId="4"/>
  </si>
  <si>
    <t>○○○</t>
    <phoneticPr fontId="4"/>
  </si>
  <si>
    <t>○○○○</t>
    <phoneticPr fontId="4"/>
  </si>
  <si>
    <r>
      <t>　私は、要綱第１８条に規定する代理受領事前届出書</t>
    </r>
    <r>
      <rPr>
        <sz val="12"/>
        <color rgb="FFFF0000"/>
        <rFont val="ＭＳ 明朝"/>
        <family val="1"/>
        <charset val="128"/>
      </rPr>
      <t>の提出</t>
    </r>
    <r>
      <rPr>
        <sz val="12"/>
        <rFont val="ＭＳ 明朝"/>
        <family val="1"/>
        <charset val="128"/>
      </rPr>
      <t>について、以下の者を代理人と定め、権限を委任します。</t>
    </r>
    <rPh sb="15" eb="17">
      <t>ダイリ</t>
    </rPh>
    <rPh sb="17" eb="19">
      <t>ジュリョウ</t>
    </rPh>
    <rPh sb="19" eb="21">
      <t>ジゼン</t>
    </rPh>
    <rPh sb="21" eb="23">
      <t>トドケデ</t>
    </rPh>
    <rPh sb="23" eb="24">
      <t>ショ</t>
    </rPh>
    <rPh sb="25" eb="27">
      <t>テイシュツ</t>
    </rPh>
    <phoneticPr fontId="4"/>
  </si>
  <si>
    <r>
      <t>太陽光発電設備導入に係るCO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3">
      <t>タイヨウコウ</t>
    </rPh>
    <rPh sb="3" eb="5">
      <t>ハツデン</t>
    </rPh>
    <rPh sb="5" eb="7">
      <t>セツビ</t>
    </rPh>
    <rPh sb="7" eb="9">
      <t>ドウニュウ</t>
    </rPh>
    <rPh sb="10" eb="11">
      <t>カカ</t>
    </rPh>
    <rPh sb="18" eb="20">
      <t>ハイシュツ</t>
    </rPh>
    <rPh sb="22" eb="23">
      <t>リョウ</t>
    </rPh>
    <rPh sb="24" eb="26">
      <t>レイワ</t>
    </rPh>
    <rPh sb="27" eb="29">
      <t>ネンド</t>
    </rPh>
    <phoneticPr fontId="6"/>
  </si>
  <si>
    <t>（計算書の使い方）</t>
    <rPh sb="1" eb="4">
      <t>ケイサンショ</t>
    </rPh>
    <rPh sb="5" eb="6">
      <t>ツカ</t>
    </rPh>
    <rPh sb="7" eb="8">
      <t>カタ</t>
    </rPh>
    <phoneticPr fontId="6"/>
  </si>
  <si>
    <t>更新日：2026年3月6日</t>
    <rPh sb="0" eb="3">
      <t>コウシンビ</t>
    </rPh>
    <rPh sb="8" eb="9">
      <t>ネン</t>
    </rPh>
    <rPh sb="10" eb="11">
      <t>ガツ</t>
    </rPh>
    <rPh sb="12" eb="13">
      <t>ニチ</t>
    </rPh>
    <phoneticPr fontId="6"/>
  </si>
  <si>
    <r>
      <t>黄色のセルに数値を入力すると、CO</t>
    </r>
    <r>
      <rPr>
        <vertAlign val="subscript"/>
        <sz val="14"/>
        <color theme="1"/>
        <rFont val="UD デジタル 教科書体 NK-R"/>
        <family val="1"/>
        <charset val="128"/>
      </rPr>
      <t>2</t>
    </r>
    <r>
      <rPr>
        <sz val="14"/>
        <color theme="1"/>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6"/>
  </si>
  <si>
    <t>NO.</t>
    <phoneticPr fontId="70"/>
  </si>
  <si>
    <t>建物名</t>
    <rPh sb="0" eb="2">
      <t>タテモノ</t>
    </rPh>
    <rPh sb="2" eb="3">
      <t>メイ</t>
    </rPh>
    <phoneticPr fontId="70"/>
  </si>
  <si>
    <t>設備メーカー</t>
    <rPh sb="0" eb="2">
      <t>セツビ</t>
    </rPh>
    <phoneticPr fontId="6"/>
  </si>
  <si>
    <t>設備型番</t>
    <rPh sb="0" eb="2">
      <t>セツビ</t>
    </rPh>
    <phoneticPr fontId="6"/>
  </si>
  <si>
    <t>発電出力
[kW]</t>
    <rPh sb="0" eb="4">
      <t>ハツデンシュツリョク</t>
    </rPh>
    <phoneticPr fontId="6"/>
  </si>
  <si>
    <t>年間発電量
[kWh/年]</t>
    <rPh sb="0" eb="2">
      <t>ネンカン</t>
    </rPh>
    <rPh sb="2" eb="4">
      <t>ハツデン</t>
    </rPh>
    <rPh sb="4" eb="5">
      <t>リョウ</t>
    </rPh>
    <rPh sb="11" eb="12">
      <t>ネン</t>
    </rPh>
    <phoneticPr fontId="6"/>
  </si>
  <si>
    <r>
      <t>年間CO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ネンカン</t>
    </rPh>
    <rPh sb="5" eb="7">
      <t>ハイシュツ</t>
    </rPh>
    <rPh sb="7" eb="9">
      <t>サクゲン</t>
    </rPh>
    <rPh sb="9" eb="10">
      <t>リョウ</t>
    </rPh>
    <rPh sb="18" eb="19">
      <t>ネン</t>
    </rPh>
    <phoneticPr fontId="6"/>
  </si>
  <si>
    <t>定数</t>
    <rPh sb="0" eb="2">
      <t>テイスウ</t>
    </rPh>
    <phoneticPr fontId="6"/>
  </si>
  <si>
    <t>例</t>
    <rPh sb="0" eb="1">
      <t>レイ</t>
    </rPh>
    <phoneticPr fontId="6"/>
  </si>
  <si>
    <t>事務所１</t>
    <rPh sb="0" eb="2">
      <t>ジム</t>
    </rPh>
    <rPh sb="2" eb="3">
      <t>ショ</t>
    </rPh>
    <phoneticPr fontId="6"/>
  </si>
  <si>
    <t>○○○株式会社</t>
    <rPh sb="3" eb="7">
      <t>カブシキガイシャ</t>
    </rPh>
    <phoneticPr fontId="6"/>
  </si>
  <si>
    <t>AB123-C4、CD567-E8</t>
    <phoneticPr fontId="6"/>
  </si>
  <si>
    <t>項目</t>
    <rPh sb="0" eb="2">
      <t>コウモク</t>
    </rPh>
    <phoneticPr fontId="70"/>
  </si>
  <si>
    <t>値</t>
    <rPh sb="0" eb="1">
      <t>アタイ</t>
    </rPh>
    <phoneticPr fontId="6"/>
  </si>
  <si>
    <t>出典</t>
    <rPh sb="0" eb="2">
      <t>シュッテン</t>
    </rPh>
    <phoneticPr fontId="6"/>
  </si>
  <si>
    <t>耐用年数[年]</t>
    <rPh sb="0" eb="4">
      <t>タイヨウネンスウ</t>
    </rPh>
    <rPh sb="5" eb="6">
      <t>ネン</t>
    </rPh>
    <phoneticPr fontId="70"/>
  </si>
  <si>
    <t>法定耐用年数</t>
    <rPh sb="0" eb="6">
      <t>ホウテイタイヨウネンスウ</t>
    </rPh>
    <phoneticPr fontId="6"/>
  </si>
  <si>
    <t>設備利用率[%]</t>
    <rPh sb="0" eb="2">
      <t>セツビ</t>
    </rPh>
    <rPh sb="2" eb="5">
      <t>リヨウリツ</t>
    </rPh>
    <phoneticPr fontId="70"/>
  </si>
  <si>
    <t>「令和8年度以降の調達価格等に関する意見」における住宅用太陽光発電の想定値</t>
    <rPh sb="25" eb="33">
      <t>ジュウタクヨウタイヨウコウハツデン</t>
    </rPh>
    <rPh sb="34" eb="37">
      <t>ソウテイチ</t>
    </rPh>
    <phoneticPr fontId="6"/>
  </si>
  <si>
    <t>CO2排出係数[kg-CO2/kWh]</t>
    <rPh sb="3" eb="5">
      <t>ハイシュツ</t>
    </rPh>
    <rPh sb="5" eb="6">
      <t>ガカリ</t>
    </rPh>
    <phoneticPr fontId="70"/>
  </si>
  <si>
    <t>温室効果ガス排出量算定・報告・公表制度の電気事業者別排出係数（令和8年提出用）における代替値</t>
    <rPh sb="31" eb="33">
      <t>レイワ</t>
    </rPh>
    <rPh sb="34" eb="35">
      <t>ネン</t>
    </rPh>
    <rPh sb="35" eb="38">
      <t>テイシュツヨウ</t>
    </rPh>
    <rPh sb="43" eb="46">
      <t>ダイタイチ</t>
    </rPh>
    <phoneticPr fontId="6"/>
  </si>
  <si>
    <t>計算結果</t>
    <rPh sb="0" eb="4">
      <t>ケイサンケッカ</t>
    </rPh>
    <phoneticPr fontId="6"/>
  </si>
  <si>
    <r>
      <t>年間総CO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/年]</t>
    </r>
    <rPh sb="0" eb="2">
      <t>ネンカン</t>
    </rPh>
    <rPh sb="2" eb="3">
      <t>ソウ</t>
    </rPh>
    <rPh sb="6" eb="8">
      <t>ハイシュツ</t>
    </rPh>
    <rPh sb="8" eb="10">
      <t>サクゲン</t>
    </rPh>
    <rPh sb="10" eb="11">
      <t>リョウ</t>
    </rPh>
    <phoneticPr fontId="6"/>
  </si>
  <si>
    <r>
      <t>累積総CO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t>
    </r>
    <rPh sb="0" eb="2">
      <t>ルイセキ</t>
    </rPh>
    <rPh sb="2" eb="3">
      <t>ソウ</t>
    </rPh>
    <rPh sb="6" eb="8">
      <t>ハイシュツ</t>
    </rPh>
    <rPh sb="8" eb="10">
      <t>サクゲン</t>
    </rPh>
    <rPh sb="10" eb="11">
      <t>リョウ</t>
    </rPh>
    <phoneticPr fontId="6"/>
  </si>
  <si>
    <r>
      <t>蓄電池導入に係るCO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3">
      <t>チクデンチ</t>
    </rPh>
    <rPh sb="3" eb="5">
      <t>ドウニュウ</t>
    </rPh>
    <rPh sb="6" eb="7">
      <t>カカ</t>
    </rPh>
    <rPh sb="14" eb="16">
      <t>ハイシュツ</t>
    </rPh>
    <rPh sb="18" eb="19">
      <t>リョウ</t>
    </rPh>
    <rPh sb="20" eb="22">
      <t>レイワ</t>
    </rPh>
    <rPh sb="23" eb="25">
      <t>ネンド</t>
    </rPh>
    <phoneticPr fontId="6"/>
  </si>
  <si>
    <t>蓄電池メーカー</t>
    <rPh sb="0" eb="3">
      <t>チクデンチ</t>
    </rPh>
    <phoneticPr fontId="6"/>
  </si>
  <si>
    <t>蓄電池型番</t>
    <rPh sb="0" eb="3">
      <t>チクデンチ</t>
    </rPh>
    <phoneticPr fontId="6"/>
  </si>
  <si>
    <t>蓄電容量
[kWh]</t>
    <rPh sb="0" eb="2">
      <t>チクデン</t>
    </rPh>
    <rPh sb="2" eb="4">
      <t>ヨウリョウ</t>
    </rPh>
    <phoneticPr fontId="6"/>
  </si>
  <si>
    <t>太陽光発電の
発電出力
[kW]</t>
    <rPh sb="0" eb="5">
      <t>タイヨウコ</t>
    </rPh>
    <rPh sb="7" eb="11">
      <t>ハツデンシュツリョク</t>
    </rPh>
    <phoneticPr fontId="6"/>
  </si>
  <si>
    <t>太陽光発電の
1日あたり発電量
[kWh/日]</t>
    <rPh sb="0" eb="3">
      <t>タイヨウコウ</t>
    </rPh>
    <rPh sb="3" eb="5">
      <t>ハツデン</t>
    </rPh>
    <rPh sb="8" eb="9">
      <t>ニチ</t>
    </rPh>
    <rPh sb="12" eb="14">
      <t>ハツデン</t>
    </rPh>
    <rPh sb="14" eb="15">
      <t>リョウ</t>
    </rPh>
    <rPh sb="21" eb="22">
      <t>ニチ</t>
    </rPh>
    <phoneticPr fontId="6"/>
  </si>
  <si>
    <t>太陽光発電の
自家消費率
[%]</t>
    <rPh sb="0" eb="3">
      <t>タイヨウコウ</t>
    </rPh>
    <rPh sb="3" eb="5">
      <t>ハツデン</t>
    </rPh>
    <rPh sb="7" eb="12">
      <t>ジカショウヒリツ</t>
    </rPh>
    <phoneticPr fontId="6"/>
  </si>
  <si>
    <t>太陽光発電の1日
あたり余剰電力量
[kWh/日]</t>
    <rPh sb="0" eb="3">
      <t>タイヨウコウ</t>
    </rPh>
    <rPh sb="3" eb="5">
      <t>ハツデン</t>
    </rPh>
    <rPh sb="7" eb="8">
      <t>ニチ</t>
    </rPh>
    <rPh sb="12" eb="14">
      <t>ヨジョウ</t>
    </rPh>
    <rPh sb="14" eb="16">
      <t>デンリョク</t>
    </rPh>
    <rPh sb="16" eb="17">
      <t>リョウ</t>
    </rPh>
    <rPh sb="23" eb="24">
      <t>ニチ</t>
    </rPh>
    <phoneticPr fontId="6"/>
  </si>
  <si>
    <t>余剰電力の
1日当たり蓄電量
[kWh/日]</t>
    <rPh sb="0" eb="2">
      <t>ヨジョウ</t>
    </rPh>
    <rPh sb="2" eb="4">
      <t>デンリョク</t>
    </rPh>
    <rPh sb="7" eb="9">
      <t>ニチア</t>
    </rPh>
    <rPh sb="11" eb="13">
      <t>チクデン</t>
    </rPh>
    <rPh sb="13" eb="14">
      <t>リョウ</t>
    </rPh>
    <rPh sb="20" eb="21">
      <t>ニチ</t>
    </rPh>
    <phoneticPr fontId="6"/>
  </si>
  <si>
    <r>
      <t>1日当たり
CO</t>
    </r>
    <r>
      <rPr>
        <vertAlign val="subscript"/>
        <sz val="11"/>
        <color theme="1"/>
        <rFont val="UD デジタル 教科書体 NK-R"/>
        <family val="1"/>
        <charset val="128"/>
      </rPr>
      <t>2</t>
    </r>
    <r>
      <rPr>
        <sz val="11"/>
        <color theme="1"/>
        <rFont val="UD デジタル 教科書体 NK-R"/>
        <family val="1"/>
        <charset val="128"/>
      </rPr>
      <t>排出削減量
[kg-CO</t>
    </r>
    <r>
      <rPr>
        <vertAlign val="subscript"/>
        <sz val="11"/>
        <color theme="1"/>
        <rFont val="UD デジタル 教科書体 NK-R"/>
        <family val="1"/>
        <charset val="128"/>
      </rPr>
      <t>2</t>
    </r>
    <r>
      <rPr>
        <sz val="11"/>
        <color theme="1"/>
        <rFont val="UD デジタル 教科書体 NK-R"/>
        <family val="1"/>
        <charset val="128"/>
      </rPr>
      <t>/日]</t>
    </r>
    <rPh sb="1" eb="3">
      <t>ニチア</t>
    </rPh>
    <rPh sb="9" eb="11">
      <t>ハイシュツ</t>
    </rPh>
    <rPh sb="11" eb="13">
      <t>サクゲン</t>
    </rPh>
    <rPh sb="13" eb="14">
      <t>リョウ</t>
    </rPh>
    <rPh sb="23" eb="24">
      <t>ニチ</t>
    </rPh>
    <phoneticPr fontId="6"/>
  </si>
  <si>
    <r>
      <t>年間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ネンカン</t>
    </rPh>
    <rPh sb="6" eb="8">
      <t>ハイシュツ</t>
    </rPh>
    <rPh sb="8" eb="10">
      <t>サクゲン</t>
    </rPh>
    <rPh sb="10" eb="11">
      <t>リョウ</t>
    </rPh>
    <rPh sb="19" eb="20">
      <t>ネン</t>
    </rPh>
    <phoneticPr fontId="6"/>
  </si>
  <si>
    <t>ABC-12</t>
    <phoneticPr fontId="6"/>
  </si>
  <si>
    <t>蓄電池の耐用年数[年]</t>
    <rPh sb="0" eb="3">
      <t>チクデンチ</t>
    </rPh>
    <rPh sb="4" eb="8">
      <t>タイヨウネンスウ</t>
    </rPh>
    <rPh sb="9" eb="10">
      <t>ネン</t>
    </rPh>
    <phoneticPr fontId="70"/>
  </si>
  <si>
    <t>太陽光発電の設備利用率[%]</t>
    <rPh sb="0" eb="5">
      <t>タイヨウコウハツデン</t>
    </rPh>
    <rPh sb="6" eb="8">
      <t>セツビ</t>
    </rPh>
    <rPh sb="8" eb="11">
      <t>リヨウリツ</t>
    </rPh>
    <phoneticPr fontId="70"/>
  </si>
  <si>
    <r>
      <t>エネルギーマネジメントに係るCO</t>
    </r>
    <r>
      <rPr>
        <b/>
        <vertAlign val="subscript"/>
        <sz val="20"/>
        <rFont val="UD デジタル 教科書体 NK-R"/>
        <family val="1"/>
        <charset val="128"/>
      </rPr>
      <t>2</t>
    </r>
    <r>
      <rPr>
        <b/>
        <sz val="20"/>
        <rFont val="UD デジタル 教科書体 NK-R"/>
        <family val="1"/>
        <charset val="128"/>
      </rPr>
      <t>排出削減量計算書（令和8年度）Ver.1.0</t>
    </r>
    <rPh sb="12" eb="13">
      <t>カカ</t>
    </rPh>
    <rPh sb="20" eb="22">
      <t>ハイシュツ</t>
    </rPh>
    <rPh sb="24" eb="25">
      <t>リョウ</t>
    </rPh>
    <rPh sb="26" eb="28">
      <t>レイワ</t>
    </rPh>
    <rPh sb="29" eb="31">
      <t>ネンド</t>
    </rPh>
    <phoneticPr fontId="6"/>
  </si>
  <si>
    <t>更新日：2026年3月18日</t>
    <rPh sb="0" eb="3">
      <t>コウシンビ</t>
    </rPh>
    <rPh sb="8" eb="9">
      <t>ネン</t>
    </rPh>
    <rPh sb="10" eb="11">
      <t>ガツ</t>
    </rPh>
    <rPh sb="13" eb="14">
      <t>ニチ</t>
    </rPh>
    <phoneticPr fontId="6"/>
  </si>
  <si>
    <t>※1「建物の消費電力量」については、「住宅に関する省エネルギー基準に準拠したプログラム」による計算結果の「設計二次エネルギー消費量等（参考値）」を参照してください。</t>
    <rPh sb="3" eb="5">
      <t>タテモノ</t>
    </rPh>
    <rPh sb="6" eb="8">
      <t>ショウヒ</t>
    </rPh>
    <rPh sb="8" eb="10">
      <t>デンリョク</t>
    </rPh>
    <rPh sb="10" eb="11">
      <t>リョウ</t>
    </rPh>
    <rPh sb="47" eb="51">
      <t>ケイサンケッカ</t>
    </rPh>
    <rPh sb="73" eb="75">
      <t>サンショウ</t>
    </rPh>
    <phoneticPr fontId="6"/>
  </si>
  <si>
    <r>
      <t>建物の
消費電力量</t>
    </r>
    <r>
      <rPr>
        <vertAlign val="superscript"/>
        <sz val="11"/>
        <color theme="1"/>
        <rFont val="UD デジタル 教科書体 NK-R"/>
        <family val="1"/>
        <charset val="128"/>
      </rPr>
      <t>※1</t>
    </r>
    <r>
      <rPr>
        <sz val="11"/>
        <color theme="1"/>
        <rFont val="UD デジタル 教科書体 NK-R"/>
        <family val="1"/>
        <charset val="128"/>
      </rPr>
      <t xml:space="preserve">
[kWh/年]</t>
    </r>
    <rPh sb="0" eb="2">
      <t>タテモノコネン</t>
    </rPh>
    <phoneticPr fontId="6"/>
  </si>
  <si>
    <t>エネマネによる
省エネ率
[%]</t>
    <rPh sb="8" eb="9">
      <t>ショウ</t>
    </rPh>
    <rPh sb="11" eb="12">
      <t>リツ</t>
    </rPh>
    <phoneticPr fontId="6"/>
  </si>
  <si>
    <t>エネマネによる
省電力量
[kWh/年]</t>
    <rPh sb="8" eb="11">
      <t>ショウデンリョク</t>
    </rPh>
    <rPh sb="11" eb="12">
      <t>リョウ</t>
    </rPh>
    <rPh sb="18" eb="19">
      <t>ネン</t>
    </rPh>
    <phoneticPr fontId="6"/>
  </si>
  <si>
    <t>太陽光発電設備
の発電出力
[kW]</t>
    <rPh sb="0" eb="7">
      <t>タイヨウコウハツデンセツビ</t>
    </rPh>
    <rPh sb="9" eb="13">
      <t>ハツデンシュツリョク</t>
    </rPh>
    <phoneticPr fontId="6"/>
  </si>
  <si>
    <t>太陽光発電の
自家消費率
（エネマネなし）
[%]</t>
    <rPh sb="0" eb="3">
      <t>タイヨウコウ</t>
    </rPh>
    <rPh sb="3" eb="5">
      <t>ハツデン</t>
    </rPh>
    <rPh sb="7" eb="12">
      <t>ジカショウヒリツ</t>
    </rPh>
    <phoneticPr fontId="6"/>
  </si>
  <si>
    <t>太陽光発電の
自家消費率
（エネマネあり）
[%]</t>
    <rPh sb="0" eb="3">
      <t>タイヨウコウ</t>
    </rPh>
    <rPh sb="3" eb="5">
      <t>ハツデン</t>
    </rPh>
    <rPh sb="7" eb="12">
      <t>ジカショウヒリツ</t>
    </rPh>
    <phoneticPr fontId="6"/>
  </si>
  <si>
    <t>エネマネによる
自家消費増加量
[kWh/年]</t>
    <rPh sb="8" eb="12">
      <t>ジカショウヒ</t>
    </rPh>
    <rPh sb="12" eb="15">
      <t>ゾウカリョウ</t>
    </rPh>
    <rPh sb="21" eb="22">
      <t>ネン</t>
    </rPh>
    <phoneticPr fontId="6"/>
  </si>
  <si>
    <r>
      <t>省エネによる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1">
      <t>ショウ</t>
    </rPh>
    <rPh sb="10" eb="15">
      <t>ハイシュツサクゲンリョウ</t>
    </rPh>
    <rPh sb="23" eb="24">
      <t>ネン</t>
    </rPh>
    <phoneticPr fontId="6"/>
  </si>
  <si>
    <r>
      <t>自家消費増による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ジカ</t>
    </rPh>
    <rPh sb="2" eb="4">
      <t>ショウヒ</t>
    </rPh>
    <rPh sb="4" eb="5">
      <t>ゾウ</t>
    </rPh>
    <rPh sb="12" eb="17">
      <t>ハイシュツサクゲンリョウ</t>
    </rPh>
    <rPh sb="25" eb="26">
      <t>ネン</t>
    </rPh>
    <phoneticPr fontId="6"/>
  </si>
  <si>
    <r>
      <t>エネマネの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6" eb="8">
      <t>ハイシュツ</t>
    </rPh>
    <rPh sb="8" eb="10">
      <t>サクゲン</t>
    </rPh>
    <rPh sb="10" eb="11">
      <t>リョウ</t>
    </rPh>
    <phoneticPr fontId="6"/>
  </si>
  <si>
    <t>住宅A</t>
    <rPh sb="0" eb="2">
      <t>ジュウタク</t>
    </rPh>
    <phoneticPr fontId="6"/>
  </si>
  <si>
    <t>AB123DE</t>
    <phoneticPr fontId="6"/>
  </si>
  <si>
    <t>　うち省エネによる削減量[t-CO2/年]</t>
    <rPh sb="3" eb="4">
      <t>ショウ</t>
    </rPh>
    <rPh sb="9" eb="11">
      <t>サクゲン</t>
    </rPh>
    <rPh sb="11" eb="12">
      <t>リョウ</t>
    </rPh>
    <rPh sb="19" eb="20">
      <t>ネン</t>
    </rPh>
    <phoneticPr fontId="6"/>
  </si>
  <si>
    <t>　うち再エネによる削減量[t-CO2/年]</t>
    <rPh sb="3" eb="4">
      <t>サイ</t>
    </rPh>
    <rPh sb="9" eb="11">
      <t>サクゲン</t>
    </rPh>
    <rPh sb="11" eb="12">
      <t>リョウ</t>
    </rPh>
    <rPh sb="19" eb="20">
      <t>ネン</t>
    </rPh>
    <phoneticPr fontId="6"/>
  </si>
  <si>
    <r>
      <t>充放電設備導入に係るCO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5">
      <t>ジュウホウデンセツビ</t>
    </rPh>
    <rPh sb="5" eb="7">
      <t>ドウニュウ</t>
    </rPh>
    <rPh sb="8" eb="9">
      <t>カカ</t>
    </rPh>
    <rPh sb="16" eb="18">
      <t>ハイシュツ</t>
    </rPh>
    <rPh sb="20" eb="21">
      <t>リョウ</t>
    </rPh>
    <rPh sb="22" eb="24">
      <t>レイワ</t>
    </rPh>
    <rPh sb="25" eb="27">
      <t>ネンド</t>
    </rPh>
    <phoneticPr fontId="6"/>
  </si>
  <si>
    <t>型番</t>
    <phoneticPr fontId="6"/>
  </si>
  <si>
    <t>車載蓄電池
容量
[kWh]</t>
    <rPh sb="0" eb="2">
      <t>シャサイ</t>
    </rPh>
    <rPh sb="2" eb="5">
      <t>チクデンチ</t>
    </rPh>
    <rPh sb="6" eb="8">
      <t>ヨウリョウ</t>
    </rPh>
    <phoneticPr fontId="6"/>
  </si>
  <si>
    <t>電気自動車の走行による余剰電力の
1日当たり消費量
[kWh/日]</t>
    <rPh sb="0" eb="5">
      <t>デンキジドウシャ</t>
    </rPh>
    <rPh sb="6" eb="8">
      <t>ソウコウ</t>
    </rPh>
    <rPh sb="11" eb="15">
      <t>ヨジョウデンリョク</t>
    </rPh>
    <rPh sb="18" eb="20">
      <t>ニチア</t>
    </rPh>
    <rPh sb="22" eb="25">
      <t>ショウヒリョウ</t>
    </rPh>
    <rPh sb="31" eb="32">
      <t>ニチ</t>
    </rPh>
    <phoneticPr fontId="6"/>
  </si>
  <si>
    <r>
      <t>年間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/日]</t>
    </r>
    <rPh sb="0" eb="2">
      <t>ネンカン</t>
    </rPh>
    <rPh sb="6" eb="8">
      <t>ハイシュツ</t>
    </rPh>
    <rPh sb="8" eb="10">
      <t>サクゲン</t>
    </rPh>
    <rPh sb="10" eb="11">
      <t>リョウ</t>
    </rPh>
    <rPh sb="19" eb="20">
      <t>ニチ</t>
    </rPh>
    <phoneticPr fontId="6"/>
  </si>
  <si>
    <t>ABCD-123</t>
    <phoneticPr fontId="6"/>
  </si>
  <si>
    <t>充放電設備の耐用年数[年]</t>
    <rPh sb="0" eb="3">
      <t>ジュウホウデン</t>
    </rPh>
    <rPh sb="3" eb="5">
      <t>セツビ</t>
    </rPh>
    <rPh sb="6" eb="8">
      <t>タイヨウ</t>
    </rPh>
    <rPh sb="8" eb="10">
      <t>ネンスウ</t>
    </rPh>
    <rPh sb="9" eb="13">
      <t>タイヨウネンスウネン</t>
    </rPh>
    <phoneticPr fontId="70"/>
  </si>
  <si>
    <t>電気自動車の1日当たり走行距離[km/日]</t>
    <rPh sb="0" eb="2">
      <t>デンキ</t>
    </rPh>
    <rPh sb="2" eb="5">
      <t>ジドウシャ</t>
    </rPh>
    <rPh sb="7" eb="9">
      <t>ニチア</t>
    </rPh>
    <rPh sb="11" eb="13">
      <t>ソウコウ</t>
    </rPh>
    <rPh sb="13" eb="15">
      <t>キョリ</t>
    </rPh>
    <rPh sb="19" eb="20">
      <t>ニチ</t>
    </rPh>
    <phoneticPr fontId="6"/>
  </si>
  <si>
    <t>「自動車燃料消費量統計年報 令和6年度分」における「主にマイカー」の「１日１車当たり走行キロ」</t>
    <rPh sb="14" eb="16">
      <t>レイワ</t>
    </rPh>
    <rPh sb="17" eb="20">
      <t>ネンドブン</t>
    </rPh>
    <phoneticPr fontId="6"/>
  </si>
  <si>
    <t>電気自動車の電費[km/kWh]</t>
    <rPh sb="0" eb="2">
      <t>デンキ</t>
    </rPh>
    <rPh sb="2" eb="5">
      <t>ジドウシャ</t>
    </rPh>
    <rPh sb="6" eb="7">
      <t>デン</t>
    </rPh>
    <rPh sb="7" eb="8">
      <t>ヒ</t>
    </rPh>
    <phoneticPr fontId="6"/>
  </si>
  <si>
    <t>各自動車メーカーの電気自動車のカタログを参考に設定</t>
    <rPh sb="0" eb="1">
      <t>カク</t>
    </rPh>
    <rPh sb="1" eb="4">
      <t>ジドウシャ</t>
    </rPh>
    <rPh sb="9" eb="14">
      <t>デンキジドウシャ</t>
    </rPh>
    <rPh sb="20" eb="22">
      <t>サンコウ</t>
    </rPh>
    <rPh sb="23" eb="25">
      <t>セッテイ</t>
    </rPh>
    <phoneticPr fontId="6"/>
  </si>
  <si>
    <t>電気自動車の1日当たり電力消費量[kWh/日]</t>
    <rPh sb="0" eb="5">
      <t>デンキジドウシャ</t>
    </rPh>
    <rPh sb="7" eb="9">
      <t>ニチア</t>
    </rPh>
    <rPh sb="11" eb="16">
      <t>デンリョクショウヒリョウ</t>
    </rPh>
    <rPh sb="21" eb="22">
      <t>ニチ</t>
    </rPh>
    <phoneticPr fontId="6"/>
  </si>
  <si>
    <t>=電気自動車の1日当たり走行距離/電気自動車の電費</t>
    <phoneticPr fontId="6"/>
  </si>
  <si>
    <r>
      <t>累積総CO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t>
    </r>
    <rPh sb="0" eb="3">
      <t>ルイセキソウ</t>
    </rPh>
    <rPh sb="6" eb="8">
      <t>ハイシュツ</t>
    </rPh>
    <rPh sb="8" eb="10">
      <t>サクゲン</t>
    </rPh>
    <rPh sb="10" eb="11">
      <t>リョウ</t>
    </rPh>
    <phoneticPr fontId="6"/>
  </si>
  <si>
    <r>
      <t>ZEH・ZEH+に係るCO</t>
    </r>
    <r>
      <rPr>
        <b/>
        <vertAlign val="subscript"/>
        <sz val="20"/>
        <rFont val="UD デジタル 教科書体 NK-R"/>
        <family val="1"/>
        <charset val="128"/>
      </rPr>
      <t>2</t>
    </r>
    <r>
      <rPr>
        <b/>
        <sz val="20"/>
        <rFont val="UD デジタル 教科書体 NK-R"/>
        <family val="1"/>
        <charset val="128"/>
      </rPr>
      <t>排出削減量計算書（令和8年度）Ver.1.0</t>
    </r>
    <rPh sb="9" eb="10">
      <t>カカ</t>
    </rPh>
    <rPh sb="17" eb="19">
      <t>ハイシュツ</t>
    </rPh>
    <rPh sb="21" eb="22">
      <t>リョウ</t>
    </rPh>
    <rPh sb="23" eb="25">
      <t>レイワ</t>
    </rPh>
    <rPh sb="26" eb="28">
      <t>ネンド</t>
    </rPh>
    <phoneticPr fontId="6"/>
  </si>
  <si>
    <t>※1「建物の構造」と「建物の性能目標」については、リストから選択してください。</t>
    <rPh sb="3" eb="5">
      <t>タテモノ</t>
    </rPh>
    <rPh sb="6" eb="8">
      <t>コウゾウ</t>
    </rPh>
    <rPh sb="11" eb="13">
      <t>タテモノ</t>
    </rPh>
    <rPh sb="14" eb="18">
      <t>セイノウモクヒョウ</t>
    </rPh>
    <rPh sb="30" eb="32">
      <t>センタク</t>
    </rPh>
    <phoneticPr fontId="6"/>
  </si>
  <si>
    <t>※2「設計一次エネルギー消費量」及び「基準一次エネルギー消費量」については、「住宅に関する省エネルギー基準に準拠したプログラム」などを活用して算出してください。</t>
    <rPh sb="28" eb="30">
      <t>ショウヒ</t>
    </rPh>
    <rPh sb="30" eb="31">
      <t>リョウ</t>
    </rPh>
    <phoneticPr fontId="6"/>
  </si>
  <si>
    <t>※3「性能目標の省エネ率達成確認」に「NG」が表示された場合、入力された「設計一次エネルギー消費量」がZEHまたはZEH+の基準を満たしていません。入力内容に間違いがないかご確認ください。</t>
    <rPh sb="3" eb="5">
      <t>セイノウ</t>
    </rPh>
    <rPh sb="5" eb="7">
      <t>モクヒョウ</t>
    </rPh>
    <rPh sb="8" eb="9">
      <t>ショウ</t>
    </rPh>
    <rPh sb="11" eb="12">
      <t>リツ</t>
    </rPh>
    <rPh sb="12" eb="14">
      <t>タッセイ</t>
    </rPh>
    <rPh sb="14" eb="16">
      <t>カクニン</t>
    </rPh>
    <rPh sb="23" eb="25">
      <t>ヒョウジ</t>
    </rPh>
    <rPh sb="28" eb="30">
      <t>バアイ</t>
    </rPh>
    <rPh sb="31" eb="33">
      <t>ニュウリョク</t>
    </rPh>
    <rPh sb="37" eb="41">
      <t>セッケイイチジ</t>
    </rPh>
    <rPh sb="46" eb="49">
      <t>ショウヒリョウ</t>
    </rPh>
    <rPh sb="62" eb="64">
      <t>キジュン</t>
    </rPh>
    <rPh sb="65" eb="66">
      <t>ミ</t>
    </rPh>
    <rPh sb="74" eb="78">
      <t>ニュウリョクナイヨウ</t>
    </rPh>
    <rPh sb="79" eb="81">
      <t>マチガ</t>
    </rPh>
    <rPh sb="87" eb="89">
      <t>カクニン</t>
    </rPh>
    <phoneticPr fontId="6"/>
  </si>
  <si>
    <r>
      <t>建物の構造</t>
    </r>
    <r>
      <rPr>
        <vertAlign val="superscript"/>
        <sz val="11"/>
        <color theme="1"/>
        <rFont val="UD デジタル 教科書体 NK-R"/>
        <family val="1"/>
        <charset val="128"/>
      </rPr>
      <t>※1</t>
    </r>
    <rPh sb="0" eb="2">
      <t>タテモノ</t>
    </rPh>
    <rPh sb="3" eb="5">
      <t>コウゾウ</t>
    </rPh>
    <phoneticPr fontId="6"/>
  </si>
  <si>
    <t>耐用年数
[年]</t>
    <rPh sb="0" eb="4">
      <t>タイヨウネンスウ</t>
    </rPh>
    <rPh sb="6" eb="7">
      <t>ネン</t>
    </rPh>
    <phoneticPr fontId="6"/>
  </si>
  <si>
    <r>
      <t>建物の
性能目標</t>
    </r>
    <r>
      <rPr>
        <vertAlign val="superscript"/>
        <sz val="11"/>
        <color theme="1"/>
        <rFont val="UD デジタル 教科書体 NK-R"/>
        <family val="1"/>
        <charset val="128"/>
      </rPr>
      <t>※1</t>
    </r>
    <rPh sb="0" eb="2">
      <t>タテモノ</t>
    </rPh>
    <rPh sb="4" eb="8">
      <t>セイノウモクヒョウ</t>
    </rPh>
    <phoneticPr fontId="6"/>
  </si>
  <si>
    <r>
      <t>設計一次エネルギー消費量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2">
      <t>セッケイ</t>
    </rPh>
    <rPh sb="2" eb="4">
      <t>イチジ</t>
    </rPh>
    <rPh sb="9" eb="12">
      <t>ショウヒリョウ</t>
    </rPh>
    <rPh sb="19" eb="20">
      <t>ネン</t>
    </rPh>
    <phoneticPr fontId="6"/>
  </si>
  <si>
    <r>
      <t>基準一次エネルギー消費量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4">
      <t>キジュンイチジ</t>
    </rPh>
    <rPh sb="9" eb="12">
      <t>ショウヒリョウ</t>
    </rPh>
    <rPh sb="19" eb="20">
      <t>ネン</t>
    </rPh>
    <phoneticPr fontId="6"/>
  </si>
  <si>
    <t>省エネ率
[%]</t>
    <rPh sb="0" eb="1">
      <t>ショウ</t>
    </rPh>
    <rPh sb="3" eb="4">
      <t>リツ</t>
    </rPh>
    <phoneticPr fontId="6"/>
  </si>
  <si>
    <r>
      <t>性能目標の
省エネ率
達成確認</t>
    </r>
    <r>
      <rPr>
        <vertAlign val="superscript"/>
        <sz val="11"/>
        <color theme="1"/>
        <rFont val="UD デジタル 教科書体 NK-R"/>
        <family val="1"/>
        <charset val="128"/>
      </rPr>
      <t>※3</t>
    </r>
    <rPh sb="0" eb="4">
      <t>セイノウモクヒョウ</t>
    </rPh>
    <rPh sb="6" eb="7">
      <t>ショウ</t>
    </rPh>
    <rPh sb="9" eb="10">
      <t>リツ</t>
    </rPh>
    <rPh sb="11" eb="13">
      <t>タッセイ</t>
    </rPh>
    <rPh sb="13" eb="15">
      <t>カクニン</t>
    </rPh>
    <phoneticPr fontId="6"/>
  </si>
  <si>
    <t>基準
電力需要量
[kWh/年]</t>
    <rPh sb="0" eb="2">
      <t>キジュン</t>
    </rPh>
    <rPh sb="3" eb="5">
      <t>デンリョク</t>
    </rPh>
    <rPh sb="5" eb="7">
      <t>ジュヨウ</t>
    </rPh>
    <rPh sb="7" eb="8">
      <t>リョウ</t>
    </rPh>
    <rPh sb="14" eb="15">
      <t>ネン</t>
    </rPh>
    <phoneticPr fontId="6"/>
  </si>
  <si>
    <t>省エネによる
消費電力削減量
[kWh/年]</t>
    <rPh sb="0" eb="1">
      <t>ショウ</t>
    </rPh>
    <rPh sb="7" eb="9">
      <t>ショウヒ</t>
    </rPh>
    <rPh sb="9" eb="11">
      <t>デンリョク</t>
    </rPh>
    <rPh sb="11" eb="13">
      <t>サクゲン</t>
    </rPh>
    <rPh sb="13" eb="14">
      <t>リョウ</t>
    </rPh>
    <rPh sb="20" eb="21">
      <t>ネン</t>
    </rPh>
    <phoneticPr fontId="6"/>
  </si>
  <si>
    <r>
      <t>基準
CO</t>
    </r>
    <r>
      <rPr>
        <vertAlign val="subscript"/>
        <sz val="11"/>
        <color theme="1"/>
        <rFont val="UD デジタル 教科書体 NK-R"/>
        <family val="1"/>
        <charset val="128"/>
      </rPr>
      <t>2</t>
    </r>
    <r>
      <rPr>
        <sz val="11"/>
        <color theme="1"/>
        <rFont val="UD デジタル 教科書体 NK-R"/>
        <family val="1"/>
        <charset val="128"/>
      </rPr>
      <t>排出量
[t-CO</t>
    </r>
    <r>
      <rPr>
        <vertAlign val="subscript"/>
        <sz val="11"/>
        <color theme="1"/>
        <rFont val="UD デジタル 教科書体 NK-R"/>
        <family val="1"/>
        <charset val="128"/>
      </rPr>
      <t>2</t>
    </r>
    <r>
      <rPr>
        <sz val="11"/>
        <color theme="1"/>
        <rFont val="UD デジタル 教科書体 NK-R"/>
        <family val="1"/>
        <charset val="128"/>
      </rPr>
      <t>/年]</t>
    </r>
    <rPh sb="0" eb="2">
      <t>キジュン</t>
    </rPh>
    <rPh sb="6" eb="9">
      <t>ハイシュツリョウ</t>
    </rPh>
    <rPh sb="17" eb="18">
      <t>ネン</t>
    </rPh>
    <phoneticPr fontId="6"/>
  </si>
  <si>
    <r>
      <t>再エネによる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1">
      <t>サイ</t>
    </rPh>
    <rPh sb="10" eb="15">
      <t>ハイシュツサクゲンリョウ</t>
    </rPh>
    <rPh sb="23" eb="24">
      <t>ネン</t>
    </rPh>
    <phoneticPr fontId="6"/>
  </si>
  <si>
    <r>
      <t>ZEH・ZEH+の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13" eb="15">
      <t>ハイシュツ</t>
    </rPh>
    <rPh sb="15" eb="17">
      <t>サクゲン</t>
    </rPh>
    <rPh sb="17" eb="18">
      <t>リョウ</t>
    </rPh>
    <phoneticPr fontId="6"/>
  </si>
  <si>
    <t>建物の構造</t>
    <rPh sb="0" eb="2">
      <t>タテモノ</t>
    </rPh>
    <rPh sb="3" eb="5">
      <t>コウゾウ</t>
    </rPh>
    <phoneticPr fontId="6"/>
  </si>
  <si>
    <t>建物の性能目標</t>
    <rPh sb="0" eb="2">
      <t>タテモノ</t>
    </rPh>
    <rPh sb="3" eb="7">
      <t>セイノウモクヒョウ</t>
    </rPh>
    <phoneticPr fontId="6"/>
  </si>
  <si>
    <t>暖房</t>
    <rPh sb="0" eb="2">
      <t>ダンボウ</t>
    </rPh>
    <phoneticPr fontId="70"/>
  </si>
  <si>
    <t>冷房</t>
    <rPh sb="0" eb="2">
      <t>レイボウ</t>
    </rPh>
    <phoneticPr fontId="70"/>
  </si>
  <si>
    <t>換気</t>
    <phoneticPr fontId="6"/>
  </si>
  <si>
    <t>給湯</t>
    <phoneticPr fontId="6"/>
  </si>
  <si>
    <t>照明</t>
    <rPh sb="0" eb="2">
      <t>ショウメイ</t>
    </rPh>
    <phoneticPr fontId="70"/>
  </si>
  <si>
    <t>その他</t>
    <rPh sb="2" eb="3">
      <t>タ</t>
    </rPh>
    <phoneticPr fontId="70"/>
  </si>
  <si>
    <t>合計（その他除く）</t>
    <rPh sb="0" eb="2">
      <t>ゴウケイ</t>
    </rPh>
    <rPh sb="5" eb="6">
      <t>タ</t>
    </rPh>
    <rPh sb="6" eb="7">
      <t>ノゾ</t>
    </rPh>
    <phoneticPr fontId="6"/>
  </si>
  <si>
    <t>木造・合成樹脂造</t>
  </si>
  <si>
    <t>ZEH</t>
  </si>
  <si>
    <t>木造・合成樹脂造</t>
    <phoneticPr fontId="6"/>
  </si>
  <si>
    <t>ZEH</t>
    <phoneticPr fontId="6"/>
  </si>
  <si>
    <t>鉄骨鉄筋コンクリート造・鉄筋コンクリート造</t>
    <phoneticPr fontId="6"/>
  </si>
  <si>
    <t>耐用年数（木造・合成樹脂造）[年]</t>
    <rPh sb="0" eb="4">
      <t>タイヨウネンスウ</t>
    </rPh>
    <rPh sb="5" eb="7">
      <t>モクゾウ</t>
    </rPh>
    <rPh sb="8" eb="10">
      <t>ゴウセイ</t>
    </rPh>
    <rPh sb="10" eb="12">
      <t>ジュシ</t>
    </rPh>
    <rPh sb="12" eb="13">
      <t>ヅクリ</t>
    </rPh>
    <rPh sb="15" eb="16">
      <t>ネン</t>
    </rPh>
    <phoneticPr fontId="70"/>
  </si>
  <si>
    <t>耐用年数（鉄骨鉄筋コンクリート造・鉄筋コンクリート造）[年]</t>
    <rPh sb="0" eb="4">
      <t>タイヨウネンスウ</t>
    </rPh>
    <rPh sb="5" eb="7">
      <t>テッコツ</t>
    </rPh>
    <rPh sb="7" eb="9">
      <t>テッキン</t>
    </rPh>
    <rPh sb="15" eb="16">
      <t>ヅクリ</t>
    </rPh>
    <rPh sb="17" eb="19">
      <t>テッキン</t>
    </rPh>
    <rPh sb="25" eb="26">
      <t>ヅクリ</t>
    </rPh>
    <rPh sb="28" eb="29">
      <t>ネン</t>
    </rPh>
    <phoneticPr fontId="70"/>
  </si>
  <si>
    <t>住宅のCO2排出原単位[kg-CO2/MJ]</t>
    <rPh sb="0" eb="2">
      <t>ジュウタク</t>
    </rPh>
    <rPh sb="6" eb="11">
      <t>ハイシュツゲンタンイ</t>
    </rPh>
    <phoneticPr fontId="70"/>
  </si>
  <si>
    <t>脱炭素先行地域づくり自治体向け算定支援ファイルガイドブック＜ver.1.0＞</t>
    <phoneticPr fontId="6"/>
  </si>
  <si>
    <t>家庭部門エネルギー消費量に占める電力の比率[%]</t>
    <rPh sb="0" eb="4">
      <t>カテイブモン</t>
    </rPh>
    <rPh sb="9" eb="12">
      <t>ショウヒリョウ</t>
    </rPh>
    <rPh sb="13" eb="14">
      <t>シ</t>
    </rPh>
    <rPh sb="16" eb="18">
      <t>デンリョク</t>
    </rPh>
    <rPh sb="19" eb="21">
      <t>ヒリツ</t>
    </rPh>
    <phoneticPr fontId="70"/>
  </si>
  <si>
    <t>EDMCエネルギー・経済統計要覧2023（2021年値）</t>
    <rPh sb="10" eb="12">
      <t>ケイザイ</t>
    </rPh>
    <rPh sb="12" eb="14">
      <t>トウケイ</t>
    </rPh>
    <rPh sb="14" eb="16">
      <t>ヨウラン</t>
    </rPh>
    <rPh sb="25" eb="27">
      <t>ネンアタイ</t>
    </rPh>
    <phoneticPr fontId="6"/>
  </si>
  <si>
    <t>電気の量1kWhを熱量に換算する係数[kJ/kWh]</t>
    <rPh sb="0" eb="2">
      <t>デンキ</t>
    </rPh>
    <rPh sb="3" eb="4">
      <t>リョウ</t>
    </rPh>
    <rPh sb="9" eb="11">
      <t>ネツリョウ</t>
    </rPh>
    <rPh sb="12" eb="14">
      <t>カンサン</t>
    </rPh>
    <rPh sb="16" eb="18">
      <t>ケイスウ</t>
    </rPh>
    <phoneticPr fontId="70"/>
  </si>
  <si>
    <t>平成28年省エネルギー基準に準拠したエネルギー消費性能の評価に関する技術情報</t>
    <phoneticPr fontId="6"/>
  </si>
  <si>
    <t>基準電力需要量[kWh/年]</t>
    <rPh sb="0" eb="2">
      <t>キジュン</t>
    </rPh>
    <rPh sb="2" eb="4">
      <t>デンリョク</t>
    </rPh>
    <rPh sb="4" eb="6">
      <t>ジュヨウ</t>
    </rPh>
    <rPh sb="6" eb="7">
      <t>リョウ</t>
    </rPh>
    <rPh sb="12" eb="13">
      <t>ネン</t>
    </rPh>
    <phoneticPr fontId="6"/>
  </si>
  <si>
    <t>年間総消費電力削減量[kWh/年]</t>
    <rPh sb="0" eb="2">
      <t>ネンカン</t>
    </rPh>
    <rPh sb="2" eb="3">
      <t>ソウ</t>
    </rPh>
    <rPh sb="3" eb="5">
      <t>ショウヒ</t>
    </rPh>
    <rPh sb="5" eb="7">
      <t>デンリョク</t>
    </rPh>
    <rPh sb="7" eb="9">
      <t>サクゲン</t>
    </rPh>
    <rPh sb="8" eb="9">
      <t>リョウ</t>
    </rPh>
    <phoneticPr fontId="6"/>
  </si>
  <si>
    <t>累積総消費電力削減量[kWh]</t>
    <rPh sb="0" eb="2">
      <t>ルイセキ</t>
    </rPh>
    <rPh sb="2" eb="3">
      <t>ソウ</t>
    </rPh>
    <rPh sb="3" eb="7">
      <t>ショウヒデンリョク</t>
    </rPh>
    <rPh sb="7" eb="9">
      <t>サクゲン</t>
    </rPh>
    <rPh sb="9" eb="10">
      <t>リョウ</t>
    </rPh>
    <phoneticPr fontId="6"/>
  </si>
  <si>
    <r>
      <t>　うち省エネによる削減量[t-CO</t>
    </r>
    <r>
      <rPr>
        <vertAlign val="subscript"/>
        <sz val="11"/>
        <rFont val="UD デジタル 教科書体 NK-R"/>
        <family val="1"/>
        <charset val="128"/>
      </rPr>
      <t>2</t>
    </r>
    <r>
      <rPr>
        <sz val="11"/>
        <rFont val="UD デジタル 教科書体 NK-R"/>
        <family val="1"/>
        <charset val="128"/>
      </rPr>
      <t>/年]</t>
    </r>
    <rPh sb="3" eb="4">
      <t>ショウ</t>
    </rPh>
    <rPh sb="9" eb="12">
      <t>サクゲンリョウ</t>
    </rPh>
    <rPh sb="19" eb="20">
      <t>ネン</t>
    </rPh>
    <phoneticPr fontId="6"/>
  </si>
  <si>
    <r>
      <t>　うち再エネによる削減量[t-CO</t>
    </r>
    <r>
      <rPr>
        <vertAlign val="subscript"/>
        <sz val="11"/>
        <rFont val="UD デジタル 教科書体 NK-R"/>
        <family val="1"/>
        <charset val="128"/>
      </rPr>
      <t>2</t>
    </r>
    <r>
      <rPr>
        <sz val="11"/>
        <rFont val="UD デジタル 教科書体 NK-R"/>
        <family val="1"/>
        <charset val="128"/>
      </rPr>
      <t>/年]</t>
    </r>
    <rPh sb="3" eb="4">
      <t>サイ</t>
    </rPh>
    <rPh sb="9" eb="12">
      <t>サクゲンリョウ</t>
    </rPh>
    <rPh sb="19" eb="20">
      <t>ネン</t>
    </rPh>
    <phoneticPr fontId="6"/>
  </si>
  <si>
    <r>
      <t>ZEH-Mに係るCO</t>
    </r>
    <r>
      <rPr>
        <b/>
        <vertAlign val="subscript"/>
        <sz val="20"/>
        <rFont val="UD デジタル 教科書体 NK-R"/>
        <family val="1"/>
        <charset val="128"/>
      </rPr>
      <t>2</t>
    </r>
    <r>
      <rPr>
        <b/>
        <sz val="20"/>
        <rFont val="UD デジタル 教科書体 NK-R"/>
        <family val="1"/>
        <charset val="128"/>
      </rPr>
      <t>排出削減量計算書（令和8年度）Ver.1.0</t>
    </r>
    <rPh sb="6" eb="7">
      <t>カカ</t>
    </rPh>
    <rPh sb="14" eb="16">
      <t>ハイシュツ</t>
    </rPh>
    <rPh sb="18" eb="19">
      <t>リョウ</t>
    </rPh>
    <rPh sb="20" eb="22">
      <t>レイワ</t>
    </rPh>
    <rPh sb="23" eb="25">
      <t>ネンド</t>
    </rPh>
    <phoneticPr fontId="6"/>
  </si>
  <si>
    <t>※1「建物の構造」については、リストから選択してください。</t>
    <rPh sb="3" eb="5">
      <t>タテモノ</t>
    </rPh>
    <rPh sb="6" eb="8">
      <t>コウゾウ</t>
    </rPh>
    <rPh sb="20" eb="22">
      <t>センタク</t>
    </rPh>
    <phoneticPr fontId="6"/>
  </si>
  <si>
    <t>※3「性能目標の省エネ率達成確認」に「NG」が表示された場合、入力された「設計一次エネルギー消費量」がZEH-Mの基準を満たしていません。入力内容に間違いがないかご確認ください。</t>
    <rPh sb="3" eb="5">
      <t>セイノウ</t>
    </rPh>
    <rPh sb="5" eb="7">
      <t>モクヒョウ</t>
    </rPh>
    <rPh sb="8" eb="9">
      <t>ショウ</t>
    </rPh>
    <rPh sb="11" eb="12">
      <t>リツ</t>
    </rPh>
    <rPh sb="12" eb="14">
      <t>タッセイ</t>
    </rPh>
    <rPh sb="14" eb="16">
      <t>カクニン</t>
    </rPh>
    <rPh sb="23" eb="25">
      <t>ヒョウジ</t>
    </rPh>
    <rPh sb="28" eb="30">
      <t>バアイ</t>
    </rPh>
    <rPh sb="31" eb="33">
      <t>ニュウリョク</t>
    </rPh>
    <rPh sb="37" eb="41">
      <t>セッケイイチジ</t>
    </rPh>
    <rPh sb="46" eb="49">
      <t>ショウヒリョウ</t>
    </rPh>
    <rPh sb="57" eb="59">
      <t>キジュン</t>
    </rPh>
    <rPh sb="60" eb="61">
      <t>ミ</t>
    </rPh>
    <rPh sb="69" eb="73">
      <t>ニュウリョクナイヨウ</t>
    </rPh>
    <rPh sb="74" eb="76">
      <t>マチガ</t>
    </rPh>
    <rPh sb="82" eb="84">
      <t>カクニン</t>
    </rPh>
    <phoneticPr fontId="6"/>
  </si>
  <si>
    <r>
      <t>設計一次
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2">
      <t>セッケイ</t>
    </rPh>
    <rPh sb="2" eb="4">
      <t>イチジ</t>
    </rPh>
    <rPh sb="10" eb="13">
      <t>ショウヒリョウ</t>
    </rPh>
    <phoneticPr fontId="6"/>
  </si>
  <si>
    <r>
      <t>基準一次
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4">
      <t>キジュンイチジ</t>
    </rPh>
    <rPh sb="10" eb="13">
      <t>ショウヒリョウ</t>
    </rPh>
    <rPh sb="20" eb="21">
      <t>ネン</t>
    </rPh>
    <phoneticPr fontId="6"/>
  </si>
  <si>
    <t>太陽光発電設備の
発電出力
[kW]</t>
    <rPh sb="0" eb="7">
      <t>タイヨウコウハツデンセツビ</t>
    </rPh>
    <rPh sb="9" eb="13">
      <t>ハツデンシュツリョク</t>
    </rPh>
    <phoneticPr fontId="6"/>
  </si>
  <si>
    <t>基準
電力需要量
[kWh/年]</t>
    <rPh sb="0" eb="2">
      <t>キジュン</t>
    </rPh>
    <rPh sb="3" eb="8">
      <t>デンリョクジュヨウリョウ</t>
    </rPh>
    <rPh sb="14" eb="15">
      <t>ネン</t>
    </rPh>
    <phoneticPr fontId="6"/>
  </si>
  <si>
    <r>
      <t>ZEH-Mの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10" eb="12">
      <t>ハイシュツ</t>
    </rPh>
    <rPh sb="12" eb="14">
      <t>サクゲン</t>
    </rPh>
    <rPh sb="14" eb="15">
      <t>リョウ</t>
    </rPh>
    <phoneticPr fontId="6"/>
  </si>
  <si>
    <t>○○マンションA棟</t>
    <rPh sb="8" eb="9">
      <t>トウ</t>
    </rPh>
    <phoneticPr fontId="6"/>
  </si>
  <si>
    <t>鉄骨鉄筋コンクリート造・鉄筋コンクリート造</t>
  </si>
  <si>
    <t>住宅の基準一次エネルギー消費量当たり電力消費量[kWh/MJ]</t>
    <rPh sb="0" eb="2">
      <t>ジュウタク</t>
    </rPh>
    <rPh sb="3" eb="5">
      <t>キジュン</t>
    </rPh>
    <rPh sb="5" eb="7">
      <t>イチジ</t>
    </rPh>
    <rPh sb="12" eb="16">
      <t>ショウヒリョウア</t>
    </rPh>
    <rPh sb="18" eb="23">
      <t>デンリョクショウヒリョウ</t>
    </rPh>
    <phoneticPr fontId="6"/>
  </si>
  <si>
    <t>基準電力需要量[kWh/年]</t>
    <rPh sb="0" eb="2">
      <t>キジュン</t>
    </rPh>
    <rPh sb="2" eb="4">
      <t>デンリョク</t>
    </rPh>
    <rPh sb="4" eb="6">
      <t>ジュヨウ</t>
    </rPh>
    <rPh sb="6" eb="7">
      <t>リョウ</t>
    </rPh>
    <phoneticPr fontId="6"/>
  </si>
  <si>
    <r>
      <t>住宅の断熱改修に係るCO</t>
    </r>
    <r>
      <rPr>
        <b/>
        <vertAlign val="subscript"/>
        <sz val="16"/>
        <rFont val="UD デジタル 教科書体 NK-R"/>
        <family val="1"/>
        <charset val="128"/>
      </rPr>
      <t>2</t>
    </r>
    <r>
      <rPr>
        <b/>
        <sz val="16"/>
        <rFont val="UD デジタル 教科書体 NK-R"/>
        <family val="1"/>
        <charset val="128"/>
      </rPr>
      <t>排出削減量計算書（令和8年度）Ver.1.0</t>
    </r>
    <rPh sb="0" eb="2">
      <t>ジュウタク</t>
    </rPh>
    <rPh sb="3" eb="7">
      <t>ダンネツカイシュウ</t>
    </rPh>
    <rPh sb="8" eb="9">
      <t>カカ</t>
    </rPh>
    <rPh sb="16" eb="18">
      <t>ハイシュツ</t>
    </rPh>
    <rPh sb="20" eb="21">
      <t>リョウ</t>
    </rPh>
    <rPh sb="22" eb="24">
      <t>レイワ</t>
    </rPh>
    <rPh sb="25" eb="27">
      <t>ネンド</t>
    </rPh>
    <phoneticPr fontId="6"/>
  </si>
  <si>
    <t>単位</t>
    <rPh sb="0" eb="2">
      <t>タンイ</t>
    </rPh>
    <phoneticPr fontId="70"/>
  </si>
  <si>
    <t>補助対象建築物の延べ床面積</t>
    <rPh sb="0" eb="2">
      <t>ホジョ</t>
    </rPh>
    <rPh sb="2" eb="4">
      <t>タイショウ</t>
    </rPh>
    <rPh sb="4" eb="7">
      <t>ケンチクブツ</t>
    </rPh>
    <rPh sb="8" eb="9">
      <t>ノ</t>
    </rPh>
    <rPh sb="10" eb="13">
      <t>ユカメンセキ</t>
    </rPh>
    <phoneticPr fontId="6"/>
  </si>
  <si>
    <r>
      <t>m</t>
    </r>
    <r>
      <rPr>
        <vertAlign val="superscript"/>
        <sz val="14"/>
        <color theme="1"/>
        <rFont val="UD デジタル 教科書体 NK-R"/>
        <family val="1"/>
        <charset val="128"/>
      </rPr>
      <t>2</t>
    </r>
    <phoneticPr fontId="6"/>
  </si>
  <si>
    <t>床面積あたりの建築物のCO2排出量</t>
    <rPh sb="0" eb="3">
      <t>ユカメンセキ</t>
    </rPh>
    <rPh sb="7" eb="10">
      <t>ケンチクブツ</t>
    </rPh>
    <rPh sb="14" eb="16">
      <t>ハイシュツ</t>
    </rPh>
    <rPh sb="16" eb="17">
      <t>リョウ</t>
    </rPh>
    <phoneticPr fontId="70"/>
  </si>
  <si>
    <t>kgCO2/m2</t>
    <phoneticPr fontId="70"/>
  </si>
  <si>
    <t>地球温暖化対策事業効果算定ガイドブック</t>
    <rPh sb="0" eb="2">
      <t>チキュウ</t>
    </rPh>
    <phoneticPr fontId="70"/>
  </si>
  <si>
    <t>暖冷房エネルギー消費量（改修前）</t>
    <rPh sb="0" eb="3">
      <t>ダンレイボウ</t>
    </rPh>
    <rPh sb="8" eb="10">
      <t>ショウヒ</t>
    </rPh>
    <rPh sb="10" eb="11">
      <t>リョウ</t>
    </rPh>
    <rPh sb="12" eb="15">
      <t>カイシュウマエ</t>
    </rPh>
    <phoneticPr fontId="70"/>
  </si>
  <si>
    <r>
      <t>GJ/m</t>
    </r>
    <r>
      <rPr>
        <vertAlign val="superscript"/>
        <sz val="14"/>
        <color theme="1"/>
        <rFont val="UD デジタル 教科書体 NK-R"/>
        <family val="1"/>
        <charset val="128"/>
      </rPr>
      <t>2</t>
    </r>
    <r>
      <rPr>
        <sz val="14"/>
        <color theme="1"/>
        <rFont val="UD デジタル 教科書体 NK-R"/>
        <family val="1"/>
        <charset val="128"/>
      </rPr>
      <t>/年</t>
    </r>
    <rPh sb="6" eb="7">
      <t>ネン</t>
    </rPh>
    <phoneticPr fontId="70"/>
  </si>
  <si>
    <t>住宅の延床面積（建て方別、戸建の全体平均）</t>
    <phoneticPr fontId="70"/>
  </si>
  <si>
    <t>m2</t>
    <phoneticPr fontId="70"/>
  </si>
  <si>
    <t>「令和5年度　家庭部門のCO2排出実態統計調査」&lt;第7-1-1表&gt;参考：基本項目（世帯、住宅、機器使用状況等）別-年間用途別エネルギー消費量（近畿）</t>
    <phoneticPr fontId="70"/>
  </si>
  <si>
    <t>暖冷房エネルギー消費量（改修後）</t>
    <rPh sb="0" eb="3">
      <t>ダンレイボウ</t>
    </rPh>
    <rPh sb="8" eb="10">
      <t>ショウヒ</t>
    </rPh>
    <rPh sb="10" eb="11">
      <t>リョウ</t>
    </rPh>
    <rPh sb="12" eb="14">
      <t>カイシュウ</t>
    </rPh>
    <rPh sb="14" eb="15">
      <t>ゴ</t>
    </rPh>
    <phoneticPr fontId="70"/>
  </si>
  <si>
    <t>戸建住宅の用途別エネルギー消費量（暖房）</t>
    <rPh sb="0" eb="4">
      <t>コダテジュウタク</t>
    </rPh>
    <rPh sb="5" eb="8">
      <t>ヨウトベツ</t>
    </rPh>
    <rPh sb="13" eb="16">
      <t>ショウヒリョウ</t>
    </rPh>
    <rPh sb="17" eb="19">
      <t>ダンボウ</t>
    </rPh>
    <phoneticPr fontId="70"/>
  </si>
  <si>
    <t>GJ/世帯/年</t>
    <rPh sb="3" eb="5">
      <t>セタイ</t>
    </rPh>
    <rPh sb="6" eb="7">
      <t>ネン</t>
    </rPh>
    <phoneticPr fontId="70"/>
  </si>
  <si>
    <r>
      <t>補助対象建築物のCO</t>
    </r>
    <r>
      <rPr>
        <vertAlign val="subscript"/>
        <sz val="14"/>
        <color theme="1"/>
        <rFont val="UD デジタル 教科書体 NK-R"/>
        <family val="1"/>
        <charset val="128"/>
      </rPr>
      <t>2</t>
    </r>
    <r>
      <rPr>
        <sz val="14"/>
        <color theme="1"/>
        <rFont val="UD デジタル 教科書体 NK-R"/>
        <family val="1"/>
        <charset val="128"/>
      </rPr>
      <t>排出量</t>
    </r>
    <rPh sb="0" eb="2">
      <t>ホジョ</t>
    </rPh>
    <rPh sb="2" eb="4">
      <t>タイショウ</t>
    </rPh>
    <rPh sb="4" eb="7">
      <t>ケンチクブツ</t>
    </rPh>
    <rPh sb="11" eb="13">
      <t>ハイシュツ</t>
    </rPh>
    <rPh sb="13" eb="14">
      <t>リョウ</t>
    </rPh>
    <phoneticPr fontId="6"/>
  </si>
  <si>
    <r>
      <t>t-CO</t>
    </r>
    <r>
      <rPr>
        <vertAlign val="subscript"/>
        <sz val="14"/>
        <color theme="1"/>
        <rFont val="UD デジタル 教科書体 NK-R"/>
        <family val="1"/>
        <charset val="128"/>
      </rPr>
      <t>2</t>
    </r>
    <r>
      <rPr>
        <sz val="14"/>
        <color theme="1"/>
        <rFont val="UD デジタル 教科書体 NK-R"/>
        <family val="1"/>
        <charset val="128"/>
      </rPr>
      <t>/年</t>
    </r>
    <rPh sb="6" eb="7">
      <t>ネン</t>
    </rPh>
    <phoneticPr fontId="6"/>
  </si>
  <si>
    <t>戸建住宅の用途別エネルギー消費量（冷房）</t>
    <rPh sb="0" eb="4">
      <t>コダテジュウタク</t>
    </rPh>
    <rPh sb="5" eb="8">
      <t>ヨウトベツ</t>
    </rPh>
    <rPh sb="13" eb="16">
      <t>ショウヒリョウ</t>
    </rPh>
    <rPh sb="17" eb="19">
      <t>レイボウ</t>
    </rPh>
    <phoneticPr fontId="70"/>
  </si>
  <si>
    <r>
      <t>想定CO</t>
    </r>
    <r>
      <rPr>
        <vertAlign val="subscript"/>
        <sz val="14"/>
        <color theme="1"/>
        <rFont val="UD デジタル 教科書体 NK-R"/>
        <family val="1"/>
        <charset val="128"/>
      </rPr>
      <t>2</t>
    </r>
    <r>
      <rPr>
        <sz val="14"/>
        <color theme="1"/>
        <rFont val="UD デジタル 教科書体 NK-R"/>
        <family val="1"/>
        <charset val="128"/>
      </rPr>
      <t>排出削減率</t>
    </r>
    <rPh sb="0" eb="2">
      <t>ソウテイ</t>
    </rPh>
    <rPh sb="5" eb="7">
      <t>ハイシュツ</t>
    </rPh>
    <rPh sb="7" eb="9">
      <t>サクゲン</t>
    </rPh>
    <rPh sb="9" eb="10">
      <t>リツ</t>
    </rPh>
    <phoneticPr fontId="6"/>
  </si>
  <si>
    <t>戸建住宅の用途別エネルギー消費量（給湯）</t>
    <rPh sb="0" eb="4">
      <t>コダテジュウタク</t>
    </rPh>
    <rPh sb="5" eb="8">
      <t>ヨウトベツ</t>
    </rPh>
    <rPh sb="13" eb="16">
      <t>ショウヒリョウ</t>
    </rPh>
    <rPh sb="17" eb="19">
      <t>キュウトウ</t>
    </rPh>
    <phoneticPr fontId="70"/>
  </si>
  <si>
    <t>戸建住宅の用途別エネルギー消費量（台所用コンロ）</t>
    <rPh sb="0" eb="4">
      <t>コダテジュウタク</t>
    </rPh>
    <rPh sb="5" eb="8">
      <t>ヨウトベツ</t>
    </rPh>
    <rPh sb="13" eb="16">
      <t>ショウヒリョウ</t>
    </rPh>
    <rPh sb="17" eb="20">
      <t>ダイドコロヨウ</t>
    </rPh>
    <phoneticPr fontId="70"/>
  </si>
  <si>
    <t>戸建住宅の用途別エネルギー消費量（照明・家電製品等）</t>
    <rPh sb="0" eb="4">
      <t>コダテジュウタク</t>
    </rPh>
    <rPh sb="5" eb="8">
      <t>ヨウトベツ</t>
    </rPh>
    <rPh sb="13" eb="16">
      <t>ショウヒリョウ</t>
    </rPh>
    <rPh sb="17" eb="19">
      <t>ショウメイ</t>
    </rPh>
    <rPh sb="20" eb="22">
      <t>カデン</t>
    </rPh>
    <rPh sb="22" eb="24">
      <t>セイヒン</t>
    </rPh>
    <rPh sb="24" eb="25">
      <t>トウ</t>
    </rPh>
    <phoneticPr fontId="70"/>
  </si>
  <si>
    <t>年間消費電力削減量</t>
    <rPh sb="0" eb="2">
      <t>ネンカン</t>
    </rPh>
    <rPh sb="2" eb="6">
      <t>ショウヒデンリョク</t>
    </rPh>
    <rPh sb="6" eb="8">
      <t>サクゲン</t>
    </rPh>
    <rPh sb="8" eb="9">
      <t>リョウ</t>
    </rPh>
    <phoneticPr fontId="6"/>
  </si>
  <si>
    <t>kWh/年</t>
    <rPh sb="4" eb="5">
      <t>ネン</t>
    </rPh>
    <phoneticPr fontId="6"/>
  </si>
  <si>
    <t>戸建住宅のエネルギー消費量に占める暖冷房の割合</t>
    <rPh sb="0" eb="2">
      <t>コダテ</t>
    </rPh>
    <rPh sb="2" eb="4">
      <t>ジュウタク</t>
    </rPh>
    <phoneticPr fontId="70"/>
  </si>
  <si>
    <t>累積消費電力削減量</t>
    <rPh sb="0" eb="2">
      <t>ルイセキ</t>
    </rPh>
    <rPh sb="2" eb="6">
      <t>ショウヒデンリョク</t>
    </rPh>
    <rPh sb="6" eb="8">
      <t>サクゲン</t>
    </rPh>
    <rPh sb="8" eb="9">
      <t>リョウ</t>
    </rPh>
    <phoneticPr fontId="6"/>
  </si>
  <si>
    <t>kWh</t>
    <phoneticPr fontId="6"/>
  </si>
  <si>
    <t>暖冷房のエネルギー削減率</t>
    <phoneticPr fontId="70"/>
  </si>
  <si>
    <t>地球温暖化対策事業効果算定ガイドブック</t>
    <rPh sb="0" eb="2">
      <t>チキュウ</t>
    </rPh>
    <phoneticPr fontId="6"/>
  </si>
  <si>
    <r>
      <t>年間CO</t>
    </r>
    <r>
      <rPr>
        <vertAlign val="subscript"/>
        <sz val="14"/>
        <color theme="1"/>
        <rFont val="UD デジタル 教科書体 NK-R"/>
        <family val="1"/>
        <charset val="128"/>
      </rPr>
      <t>2</t>
    </r>
    <r>
      <rPr>
        <sz val="14"/>
        <color theme="1"/>
        <rFont val="UD デジタル 教科書体 NK-R"/>
        <family val="1"/>
        <charset val="128"/>
      </rPr>
      <t>排出削減量</t>
    </r>
    <rPh sb="0" eb="2">
      <t>ネンカン</t>
    </rPh>
    <rPh sb="5" eb="7">
      <t>ハイシュツ</t>
    </rPh>
    <rPh sb="7" eb="9">
      <t>サクゲン</t>
    </rPh>
    <rPh sb="9" eb="10">
      <t>リョウ</t>
    </rPh>
    <phoneticPr fontId="6"/>
  </si>
  <si>
    <t>想定耐用年数</t>
    <rPh sb="0" eb="2">
      <t>ソウテイ</t>
    </rPh>
    <rPh sb="2" eb="4">
      <t>タイヨウ</t>
    </rPh>
    <rPh sb="4" eb="6">
      <t>ネンスウ</t>
    </rPh>
    <phoneticPr fontId="70"/>
  </si>
  <si>
    <t>年</t>
    <rPh sb="0" eb="1">
      <t>ネン</t>
    </rPh>
    <phoneticPr fontId="6"/>
  </si>
  <si>
    <t>環境省「二酸化炭素排出抑制対策事業費等補助金（既存住宅の断熱リフォーム支援事業）」</t>
    <phoneticPr fontId="6"/>
  </si>
  <si>
    <r>
      <t>累積CO</t>
    </r>
    <r>
      <rPr>
        <vertAlign val="subscript"/>
        <sz val="14"/>
        <color theme="1"/>
        <rFont val="UD デジタル 教科書体 NK-R"/>
        <family val="1"/>
        <charset val="128"/>
      </rPr>
      <t>2</t>
    </r>
    <r>
      <rPr>
        <sz val="14"/>
        <color theme="1"/>
        <rFont val="UD デジタル 教科書体 NK-R"/>
        <family val="1"/>
        <charset val="128"/>
      </rPr>
      <t>排出削減量</t>
    </r>
    <rPh sb="0" eb="2">
      <t>ルイセキ</t>
    </rPh>
    <rPh sb="5" eb="7">
      <t>ハイシュツ</t>
    </rPh>
    <rPh sb="7" eb="9">
      <t>サクゲン</t>
    </rPh>
    <rPh sb="9" eb="10">
      <t>リョウ</t>
    </rPh>
    <phoneticPr fontId="6"/>
  </si>
  <si>
    <r>
      <t>t-CO</t>
    </r>
    <r>
      <rPr>
        <vertAlign val="subscript"/>
        <sz val="14"/>
        <color theme="1"/>
        <rFont val="UD デジタル 教科書体 NK-R"/>
        <family val="1"/>
        <charset val="128"/>
      </rPr>
      <t>2</t>
    </r>
    <phoneticPr fontId="6"/>
  </si>
  <si>
    <t>別紙3はこちら</t>
    <rPh sb="0" eb="2">
      <t>ベッシ</t>
    </rPh>
    <phoneticPr fontId="4"/>
  </si>
  <si>
    <r>
      <t>EHP空調更新に係るCO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3" eb="5">
      <t>クウチョウ</t>
    </rPh>
    <rPh sb="5" eb="7">
      <t>コウシン</t>
    </rPh>
    <rPh sb="8" eb="9">
      <t>カカ</t>
    </rPh>
    <rPh sb="13" eb="15">
      <t>ハイシュツ</t>
    </rPh>
    <rPh sb="15" eb="17">
      <t>サクゲン</t>
    </rPh>
    <rPh sb="18" eb="21">
      <t>ケイサンショ</t>
    </rPh>
    <rPh sb="22" eb="24">
      <t>レイワ</t>
    </rPh>
    <rPh sb="25" eb="27">
      <t>ネンド</t>
    </rPh>
    <phoneticPr fontId="6"/>
  </si>
  <si>
    <t>※1 「計算方法」については、リストから選択してください。カタログ等の記載内容に応じて計算方法が選べます。</t>
    <rPh sb="4" eb="8">
      <t>ケイサンホウホウ</t>
    </rPh>
    <rPh sb="11" eb="13">
      <t>センタク</t>
    </rPh>
    <rPh sb="33" eb="34">
      <t>トウ</t>
    </rPh>
    <rPh sb="35" eb="37">
      <t>キサイ</t>
    </rPh>
    <rPh sb="37" eb="39">
      <t>ナイヨウ</t>
    </rPh>
    <rPh sb="40" eb="41">
      <t>オウ</t>
    </rPh>
    <rPh sb="43" eb="47">
      <t>ケイサンホウホウ</t>
    </rPh>
    <rPh sb="48" eb="49">
      <t>エラ</t>
    </rPh>
    <phoneticPr fontId="6"/>
  </si>
  <si>
    <t>　　　　「消費電力から計算」を選択した場合、APFの入力は任意です。「APFから計算」を選択した場合、「定格消費電力」の入力は任意です。</t>
    <rPh sb="5" eb="9">
      <t>ショウヒデンリョク</t>
    </rPh>
    <rPh sb="11" eb="13">
      <t>ケイサン</t>
    </rPh>
    <rPh sb="15" eb="17">
      <t>センタク</t>
    </rPh>
    <rPh sb="19" eb="21">
      <t>バアイ</t>
    </rPh>
    <rPh sb="26" eb="28">
      <t>ニュウリョク</t>
    </rPh>
    <rPh sb="29" eb="31">
      <t>ニンイ</t>
    </rPh>
    <rPh sb="52" eb="58">
      <t>テイカクショウヒデンリョク</t>
    </rPh>
    <phoneticPr fontId="6"/>
  </si>
  <si>
    <t>※2 「設備の種類」については、リストから選択してください。あらかじめダクト配管されていて建物と一体化している場合を「ダクト配管あり」とします。</t>
    <rPh sb="4" eb="6">
      <t>セツビ</t>
    </rPh>
    <rPh sb="7" eb="9">
      <t>シュルイ</t>
    </rPh>
    <rPh sb="12" eb="14">
      <t>センタク</t>
    </rPh>
    <rPh sb="55" eb="57">
      <t>バアイ</t>
    </rPh>
    <rPh sb="62" eb="64">
      <t>ハイカン</t>
    </rPh>
    <phoneticPr fontId="6"/>
  </si>
  <si>
    <t>※3 既設設備がなく新設のみの場合、「計算方法」について「APFから計算」を選択、「定格能力」について新設設備と同じ値を入力、「APF」について「新設時の基準APF」シートを参考に入力してください。</t>
    <rPh sb="3" eb="5">
      <t>キセツ</t>
    </rPh>
    <rPh sb="5" eb="7">
      <t>セツビ</t>
    </rPh>
    <rPh sb="10" eb="12">
      <t>シンセツ</t>
    </rPh>
    <rPh sb="15" eb="17">
      <t>バアイ</t>
    </rPh>
    <rPh sb="19" eb="23">
      <t>ケイサンホウホウ</t>
    </rPh>
    <rPh sb="38" eb="40">
      <t>センタク</t>
    </rPh>
    <rPh sb="42" eb="46">
      <t>テイカクノウリョク</t>
    </rPh>
    <rPh sb="51" eb="53">
      <t>シンセツ</t>
    </rPh>
    <rPh sb="53" eb="55">
      <t>セツビ</t>
    </rPh>
    <rPh sb="56" eb="57">
      <t>オナ</t>
    </rPh>
    <rPh sb="58" eb="59">
      <t>アタイ</t>
    </rPh>
    <rPh sb="60" eb="62">
      <t>ニュウリョク</t>
    </rPh>
    <rPh sb="73" eb="76">
      <t>シンセツジ</t>
    </rPh>
    <rPh sb="77" eb="79">
      <t>キジュン</t>
    </rPh>
    <rPh sb="87" eb="89">
      <t>サンコウ</t>
    </rPh>
    <rPh sb="90" eb="92">
      <t>ニュウリョク</t>
    </rPh>
    <phoneticPr fontId="6"/>
  </si>
  <si>
    <t>新設時の基準APFはこちら</t>
    <rPh sb="0" eb="3">
      <t>シンセツジ</t>
    </rPh>
    <rPh sb="4" eb="6">
      <t>キジュン</t>
    </rPh>
    <phoneticPr fontId="4"/>
  </si>
  <si>
    <t>室名</t>
    <rPh sb="0" eb="1">
      <t>シツ</t>
    </rPh>
    <rPh sb="1" eb="2">
      <t>メイ</t>
    </rPh>
    <phoneticPr fontId="70"/>
  </si>
  <si>
    <t>台数
[台]</t>
    <rPh sb="0" eb="2">
      <t>ダイスウ</t>
    </rPh>
    <rPh sb="4" eb="5">
      <t>ダイ</t>
    </rPh>
    <phoneticPr fontId="70"/>
  </si>
  <si>
    <r>
      <t>計算方法</t>
    </r>
    <r>
      <rPr>
        <vertAlign val="superscript"/>
        <sz val="11"/>
        <color theme="1"/>
        <rFont val="UD デジタル 教科書体 NK-R"/>
        <family val="1"/>
        <charset val="128"/>
      </rPr>
      <t>※1</t>
    </r>
    <rPh sb="0" eb="2">
      <t>ケイサン</t>
    </rPh>
    <rPh sb="2" eb="4">
      <t>ホウホウ</t>
    </rPh>
    <phoneticPr fontId="6"/>
  </si>
  <si>
    <t>EHP空調（既設）</t>
    <rPh sb="3" eb="5">
      <t>クウチョウ</t>
    </rPh>
    <rPh sb="6" eb="8">
      <t>キセツ</t>
    </rPh>
    <phoneticPr fontId="6"/>
  </si>
  <si>
    <t>EHP空調（新設）</t>
    <rPh sb="3" eb="5">
      <t>クウチョウ</t>
    </rPh>
    <rPh sb="6" eb="8">
      <t>シンセツ</t>
    </rPh>
    <phoneticPr fontId="6"/>
  </si>
  <si>
    <t>EHP更新による
年間消費電力
削減量
[kWh/年]</t>
    <rPh sb="3" eb="5">
      <t>コウシン</t>
    </rPh>
    <rPh sb="9" eb="11">
      <t>ネンカン</t>
    </rPh>
    <rPh sb="11" eb="15">
      <t>ショウヒデンリョク</t>
    </rPh>
    <rPh sb="16" eb="18">
      <t>サクゲン</t>
    </rPh>
    <rPh sb="18" eb="19">
      <t>リョウ</t>
    </rPh>
    <rPh sb="25" eb="26">
      <t>ネン</t>
    </rPh>
    <phoneticPr fontId="70"/>
  </si>
  <si>
    <r>
      <t>EHP更新による
年間CO</t>
    </r>
    <r>
      <rPr>
        <vertAlign val="subscript"/>
        <sz val="11"/>
        <color theme="1"/>
        <rFont val="UD デジタル 教科書体 NK-R"/>
        <family val="1"/>
        <charset val="128"/>
      </rPr>
      <t>2</t>
    </r>
    <r>
      <rPr>
        <sz val="11"/>
        <color theme="1"/>
        <rFont val="UD デジタル 教科書体 NK-R"/>
        <family val="1"/>
        <charset val="128"/>
      </rPr>
      <t>排出
削減量
[t-CO</t>
    </r>
    <r>
      <rPr>
        <vertAlign val="subscript"/>
        <sz val="11"/>
        <color theme="1"/>
        <rFont val="UD デジタル 教科書体 NK-R"/>
        <family val="1"/>
        <charset val="128"/>
      </rPr>
      <t>2</t>
    </r>
    <r>
      <rPr>
        <sz val="11"/>
        <color theme="1"/>
        <rFont val="UD デジタル 教科書体 NK-R"/>
        <family val="1"/>
        <charset val="128"/>
      </rPr>
      <t>/年]</t>
    </r>
    <rPh sb="3" eb="5">
      <t>コウシン</t>
    </rPh>
    <rPh sb="9" eb="11">
      <t>ネンカン</t>
    </rPh>
    <rPh sb="14" eb="16">
      <t>ハイシュツ</t>
    </rPh>
    <rPh sb="17" eb="19">
      <t>サクゲン</t>
    </rPh>
    <rPh sb="19" eb="20">
      <t>リョウ</t>
    </rPh>
    <rPh sb="28" eb="29">
      <t>ネン</t>
    </rPh>
    <phoneticPr fontId="70"/>
  </si>
  <si>
    <t>型番</t>
    <rPh sb="0" eb="2">
      <t>カタバン</t>
    </rPh>
    <phoneticPr fontId="70"/>
  </si>
  <si>
    <t>運転時間</t>
    <rPh sb="0" eb="4">
      <t>ウンテンジカン</t>
    </rPh>
    <phoneticPr fontId="6"/>
  </si>
  <si>
    <t>定格能力</t>
    <rPh sb="0" eb="4">
      <t>テイカクノウリョク</t>
    </rPh>
    <phoneticPr fontId="70"/>
  </si>
  <si>
    <t>定格消費電力</t>
    <rPh sb="0" eb="2">
      <t>テイカク</t>
    </rPh>
    <rPh sb="2" eb="6">
      <t>ショウヒデンリョク</t>
    </rPh>
    <phoneticPr fontId="70"/>
  </si>
  <si>
    <t>APF</t>
    <phoneticPr fontId="6"/>
  </si>
  <si>
    <t>COP</t>
    <phoneticPr fontId="6"/>
  </si>
  <si>
    <t>消費電力量</t>
    <rPh sb="0" eb="2">
      <t>ショウヒ</t>
    </rPh>
    <rPh sb="2" eb="4">
      <t>デンリョク</t>
    </rPh>
    <rPh sb="4" eb="5">
      <t>リョウ</t>
    </rPh>
    <phoneticPr fontId="6"/>
  </si>
  <si>
    <r>
      <t>CO</t>
    </r>
    <r>
      <rPr>
        <vertAlign val="subscript"/>
        <sz val="11"/>
        <rFont val="UD デジタル 教科書体 NK-R"/>
        <family val="1"/>
        <charset val="128"/>
      </rPr>
      <t>2</t>
    </r>
    <r>
      <rPr>
        <sz val="11"/>
        <rFont val="UD デジタル 教科書体 NK-R"/>
        <family val="1"/>
        <charset val="128"/>
      </rPr>
      <t>排出量
[t-CO</t>
    </r>
    <r>
      <rPr>
        <vertAlign val="subscript"/>
        <sz val="11"/>
        <rFont val="UD デジタル 教科書体 NK-R"/>
        <family val="1"/>
        <charset val="128"/>
      </rPr>
      <t>2</t>
    </r>
    <r>
      <rPr>
        <sz val="11"/>
        <rFont val="UD デジタル 教科書体 NK-R"/>
        <family val="1"/>
        <charset val="128"/>
      </rPr>
      <t>/年]</t>
    </r>
    <rPh sb="3" eb="5">
      <t>ハイシュツ</t>
    </rPh>
    <rPh sb="5" eb="6">
      <t>リョウ</t>
    </rPh>
    <phoneticPr fontId="6"/>
  </si>
  <si>
    <r>
      <t>設備の種類</t>
    </r>
    <r>
      <rPr>
        <vertAlign val="superscript"/>
        <sz val="11"/>
        <color theme="1"/>
        <rFont val="UD デジタル 教科書体 NK-R"/>
        <family val="1"/>
        <charset val="128"/>
      </rPr>
      <t>※2</t>
    </r>
    <rPh sb="0" eb="2">
      <t>セツビ</t>
    </rPh>
    <rPh sb="3" eb="5">
      <t>シュルイ</t>
    </rPh>
    <phoneticPr fontId="6"/>
  </si>
  <si>
    <t>[h/日]</t>
    <rPh sb="3" eb="4">
      <t>ニチ</t>
    </rPh>
    <phoneticPr fontId="6"/>
  </si>
  <si>
    <t>[kW/台]</t>
    <rPh sb="4" eb="5">
      <t>ダイ</t>
    </rPh>
    <phoneticPr fontId="6"/>
  </si>
  <si>
    <t>[kWh/年]</t>
    <rPh sb="5" eb="6">
      <t>ネン</t>
    </rPh>
    <phoneticPr fontId="6"/>
  </si>
  <si>
    <t>空調使用日数</t>
    <rPh sb="0" eb="2">
      <t>クウチョウ</t>
    </rPh>
    <rPh sb="2" eb="4">
      <t>シヨウ</t>
    </rPh>
    <rPh sb="4" eb="6">
      <t>ニッスウ</t>
    </rPh>
    <rPh sb="5" eb="6">
      <t>スウ</t>
    </rPh>
    <phoneticPr fontId="6"/>
  </si>
  <si>
    <t>冷房</t>
    <rPh sb="0" eb="2">
      <t>レイボウ</t>
    </rPh>
    <phoneticPr fontId="6"/>
  </si>
  <si>
    <t>暖房</t>
    <rPh sb="0" eb="2">
      <t>ダンボウ</t>
    </rPh>
    <phoneticPr fontId="6"/>
  </si>
  <si>
    <t>年間</t>
    <rPh sb="0" eb="2">
      <t>ネンカン</t>
    </rPh>
    <phoneticPr fontId="6"/>
  </si>
  <si>
    <t>計算方法</t>
    <rPh sb="0" eb="4">
      <t>ケイサンホウホウ</t>
    </rPh>
    <phoneticPr fontId="6"/>
  </si>
  <si>
    <t>月</t>
    <rPh sb="0" eb="1">
      <t>ツキ</t>
    </rPh>
    <phoneticPr fontId="6"/>
  </si>
  <si>
    <t>会議室</t>
    <rPh sb="0" eb="3">
      <t>カイギシツ</t>
    </rPh>
    <phoneticPr fontId="6"/>
  </si>
  <si>
    <t>消費電力から計算</t>
    <rPh sb="0" eb="4">
      <t>ショウヒデンリョク</t>
    </rPh>
    <rPh sb="6" eb="8">
      <t>ケイサン</t>
    </rPh>
    <phoneticPr fontId="6"/>
  </si>
  <si>
    <t>AB○○56○○</t>
    <phoneticPr fontId="6"/>
  </si>
  <si>
    <t>CD○○5０○○</t>
    <phoneticPr fontId="6"/>
  </si>
  <si>
    <t>ダクト配管あり（冷房能力22kW以下）</t>
    <rPh sb="3" eb="5">
      <t>ハイカン</t>
    </rPh>
    <phoneticPr fontId="6"/>
  </si>
  <si>
    <t>APFから計算</t>
    <rPh sb="5" eb="7">
      <t>ケイサン</t>
    </rPh>
    <phoneticPr fontId="6"/>
  </si>
  <si>
    <t>設備の種類</t>
    <rPh sb="0" eb="2">
      <t>セツビ</t>
    </rPh>
    <rPh sb="3" eb="5">
      <t>シュルイ</t>
    </rPh>
    <phoneticPr fontId="6"/>
  </si>
  <si>
    <t>耐用年数</t>
    <rPh sb="0" eb="2">
      <t>タイヨウ</t>
    </rPh>
    <rPh sb="2" eb="4">
      <t>ネンスウ</t>
    </rPh>
    <phoneticPr fontId="6"/>
  </si>
  <si>
    <t>ダクト配管なし</t>
    <rPh sb="3" eb="5">
      <t>ハイカン</t>
    </rPh>
    <phoneticPr fontId="6"/>
  </si>
  <si>
    <t>ダクト配管あり（冷房能力22kW超）</t>
    <rPh sb="3" eb="5">
      <t>ハイカン</t>
    </rPh>
    <rPh sb="16" eb="17">
      <t>チョウ</t>
    </rPh>
    <phoneticPr fontId="6"/>
  </si>
  <si>
    <t>年間総消費電力削減量[kWh/年]</t>
    <rPh sb="0" eb="2">
      <t>ネンカン</t>
    </rPh>
    <rPh sb="2" eb="3">
      <t>ソウ</t>
    </rPh>
    <rPh sb="3" eb="5">
      <t>ショウヒ</t>
    </rPh>
    <rPh sb="5" eb="7">
      <t>デンリョク</t>
    </rPh>
    <rPh sb="7" eb="9">
      <t>サクゲン</t>
    </rPh>
    <rPh sb="9" eb="10">
      <t>リョウ</t>
    </rPh>
    <rPh sb="15" eb="16">
      <t>ネン</t>
    </rPh>
    <phoneticPr fontId="6"/>
  </si>
  <si>
    <t>累積総消費電力削減量[kWh]</t>
    <rPh sb="0" eb="2">
      <t>ルイセキ</t>
    </rPh>
    <rPh sb="2" eb="3">
      <t>ソウ</t>
    </rPh>
    <rPh sb="3" eb="5">
      <t>ショウヒ</t>
    </rPh>
    <rPh sb="5" eb="7">
      <t>デンリョク</t>
    </rPh>
    <rPh sb="7" eb="9">
      <t>サクゲン</t>
    </rPh>
    <rPh sb="9" eb="10">
      <t>リョウ</t>
    </rPh>
    <phoneticPr fontId="6"/>
  </si>
  <si>
    <r>
      <t>年間総CO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/年]</t>
    </r>
    <rPh sb="0" eb="2">
      <t>ネンカン</t>
    </rPh>
    <rPh sb="2" eb="3">
      <t>ソウ</t>
    </rPh>
    <rPh sb="13" eb="15">
      <t>ハイシュツ</t>
    </rPh>
    <rPh sb="15" eb="17">
      <t>サクゲン</t>
    </rPh>
    <rPh sb="17" eb="18">
      <t>リョウ</t>
    </rPh>
    <phoneticPr fontId="6"/>
  </si>
  <si>
    <t>4月</t>
    <rPh sb="1" eb="2">
      <t>ガツ</t>
    </rPh>
    <phoneticPr fontId="6"/>
  </si>
  <si>
    <t>5月</t>
  </si>
  <si>
    <t>6月</t>
  </si>
  <si>
    <t>7月</t>
  </si>
  <si>
    <t>8月</t>
  </si>
  <si>
    <t>9月</t>
  </si>
  <si>
    <t>10月</t>
  </si>
  <si>
    <t>11月</t>
  </si>
  <si>
    <t>12月</t>
  </si>
  <si>
    <t>1月</t>
  </si>
  <si>
    <t>2月</t>
  </si>
  <si>
    <t>3月</t>
  </si>
  <si>
    <r>
      <t xml:space="preserve">年間負荷相当運転日数
</t>
    </r>
    <r>
      <rPr>
        <sz val="6"/>
        <rFont val="BIZ UDゴシック"/>
        <family val="3"/>
        <charset val="128"/>
      </rPr>
      <t>[日・台／年]</t>
    </r>
    <rPh sb="0" eb="2">
      <t>ネンカン</t>
    </rPh>
    <rPh sb="2" eb="4">
      <t>フカ</t>
    </rPh>
    <rPh sb="4" eb="6">
      <t>ソウトウ</t>
    </rPh>
    <rPh sb="6" eb="8">
      <t>ウンテン</t>
    </rPh>
    <rPh sb="8" eb="10">
      <t>ニッスウ</t>
    </rPh>
    <rPh sb="12" eb="13">
      <t>ニチ</t>
    </rPh>
    <rPh sb="14" eb="15">
      <t>ダイ</t>
    </rPh>
    <rPh sb="16" eb="17">
      <t>ネン</t>
    </rPh>
    <phoneticPr fontId="6"/>
  </si>
  <si>
    <r>
      <t>空調使用日数［日</t>
    </r>
    <r>
      <rPr>
        <sz val="11"/>
        <rFont val="游ゴシック"/>
        <family val="3"/>
        <charset val="128"/>
        <scheme val="minor"/>
      </rPr>
      <t>/月</t>
    </r>
    <r>
      <rPr>
        <sz val="11"/>
        <rFont val="游ゴシック"/>
        <family val="2"/>
        <scheme val="minor"/>
      </rPr>
      <t>］</t>
    </r>
    <rPh sb="0" eb="4">
      <t>クウチョウシヨウ</t>
    </rPh>
    <rPh sb="4" eb="6">
      <t>ニッスウ</t>
    </rPh>
    <rPh sb="7" eb="8">
      <t>ニチ</t>
    </rPh>
    <rPh sb="9" eb="10">
      <t>ツキ</t>
    </rPh>
    <phoneticPr fontId="6"/>
  </si>
  <si>
    <r>
      <t>平均</t>
    </r>
    <r>
      <rPr>
        <sz val="11"/>
        <rFont val="游ゴシック"/>
        <family val="2"/>
        <scheme val="minor"/>
      </rPr>
      <t>負荷率［％］</t>
    </r>
    <rPh sb="0" eb="2">
      <t>ヘイキン</t>
    </rPh>
    <rPh sb="2" eb="4">
      <t>フカ</t>
    </rPh>
    <rPh sb="4" eb="5">
      <t>リツ</t>
    </rPh>
    <phoneticPr fontId="6"/>
  </si>
  <si>
    <t>No.</t>
    <phoneticPr fontId="6"/>
  </si>
  <si>
    <t>室名</t>
    <rPh sb="0" eb="1">
      <t>シツ</t>
    </rPh>
    <rPh sb="1" eb="2">
      <t>メイ</t>
    </rPh>
    <phoneticPr fontId="6"/>
  </si>
  <si>
    <t>台数</t>
    <rPh sb="0" eb="2">
      <t>ダイスウ</t>
    </rPh>
    <phoneticPr fontId="6"/>
  </si>
  <si>
    <t>月間負荷相当運転日数［日・台／月］</t>
    <rPh sb="0" eb="2">
      <t>ゲッカン</t>
    </rPh>
    <rPh sb="4" eb="6">
      <t>ソウトウ</t>
    </rPh>
    <rPh sb="6" eb="8">
      <t>ウンテン</t>
    </rPh>
    <rPh sb="8" eb="10">
      <t>ニッスウ</t>
    </rPh>
    <rPh sb="13" eb="14">
      <t>ダイ</t>
    </rPh>
    <phoneticPr fontId="6"/>
  </si>
  <si>
    <t>月間負荷相当運転日数［日・台／月］</t>
    <rPh sb="0" eb="2">
      <t>ゲッカン</t>
    </rPh>
    <phoneticPr fontId="6"/>
  </si>
  <si>
    <r>
      <t>全熱交換器設置に係るCO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1">
      <t>ゼン</t>
    </rPh>
    <rPh sb="1" eb="2">
      <t>ネツ</t>
    </rPh>
    <rPh sb="5" eb="7">
      <t>セッチ</t>
    </rPh>
    <rPh sb="8" eb="9">
      <t>カカ</t>
    </rPh>
    <rPh sb="13" eb="15">
      <t>ハイシュツ</t>
    </rPh>
    <rPh sb="15" eb="17">
      <t>サクゲン</t>
    </rPh>
    <rPh sb="17" eb="18">
      <t>リョウ</t>
    </rPh>
    <rPh sb="18" eb="20">
      <t>ケイサン</t>
    </rPh>
    <rPh sb="20" eb="21">
      <t>ショ</t>
    </rPh>
    <rPh sb="22" eb="24">
      <t>レイワ</t>
    </rPh>
    <rPh sb="25" eb="27">
      <t>ネンド</t>
    </rPh>
    <phoneticPr fontId="6"/>
  </si>
  <si>
    <r>
      <t>黄色のセルに数値を入力すると、CO</t>
    </r>
    <r>
      <rPr>
        <vertAlign val="subscript"/>
        <sz val="14"/>
        <rFont val="UD デジタル 教科書体 NK-R"/>
        <family val="1"/>
        <charset val="128"/>
      </rPr>
      <t>2</t>
    </r>
    <r>
      <rPr>
        <sz val="14"/>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6"/>
  </si>
  <si>
    <t>※ 「補助要件確認」に「NG」が表示された場合、「換気量」または「熱交換率」の値が補助要件を満たしていません。入力内容に間違いがないかご確認ください。</t>
    <rPh sb="3" eb="7">
      <t>ホジョヨウケン</t>
    </rPh>
    <rPh sb="7" eb="9">
      <t>カクニン</t>
    </rPh>
    <rPh sb="16" eb="18">
      <t>ヒョウジ</t>
    </rPh>
    <rPh sb="21" eb="23">
      <t>バアイ</t>
    </rPh>
    <rPh sb="25" eb="28">
      <t>カンキリョウ</t>
    </rPh>
    <rPh sb="33" eb="37">
      <t>ネツコウカンリツ</t>
    </rPh>
    <rPh sb="39" eb="40">
      <t>アタイ</t>
    </rPh>
    <rPh sb="41" eb="45">
      <t>ホジョヨウケン</t>
    </rPh>
    <rPh sb="46" eb="47">
      <t>ミ</t>
    </rPh>
    <rPh sb="55" eb="59">
      <t>ニュウリョクナイヨウ</t>
    </rPh>
    <rPh sb="60" eb="62">
      <t>マチガ</t>
    </rPh>
    <rPh sb="68" eb="70">
      <t>カクニン</t>
    </rPh>
    <phoneticPr fontId="6"/>
  </si>
  <si>
    <t>人員
［人］</t>
    <rPh sb="0" eb="2">
      <t>ジンイン</t>
    </rPh>
    <rPh sb="4" eb="5">
      <t>ニン</t>
    </rPh>
    <phoneticPr fontId="6"/>
  </si>
  <si>
    <t>全熱交換器</t>
    <rPh sb="0" eb="1">
      <t>ゼン</t>
    </rPh>
    <rPh sb="1" eb="5">
      <t>ネツコウカンキ</t>
    </rPh>
    <phoneticPr fontId="6"/>
  </si>
  <si>
    <t>空調（共通）</t>
    <rPh sb="0" eb="2">
      <t>クウチョウ</t>
    </rPh>
    <rPh sb="3" eb="5">
      <t>キョウツウ</t>
    </rPh>
    <phoneticPr fontId="6"/>
  </si>
  <si>
    <t>空調（全熱交換器設置前）</t>
    <rPh sb="3" eb="8">
      <t>ゼンネツコウカンキ</t>
    </rPh>
    <rPh sb="8" eb="11">
      <t>セッチマエ</t>
    </rPh>
    <phoneticPr fontId="6"/>
  </si>
  <si>
    <t>空調（全熱交換器設置後）</t>
    <rPh sb="3" eb="8">
      <t>ゼンネツコウカンキ</t>
    </rPh>
    <rPh sb="8" eb="10">
      <t>セッチ</t>
    </rPh>
    <rPh sb="10" eb="11">
      <t>ゴ</t>
    </rPh>
    <phoneticPr fontId="6"/>
  </si>
  <si>
    <t>全熱交換器
による
消費電力
削減量
[kWh/年]</t>
    <rPh sb="0" eb="5">
      <t>ゼンネツコウカンキ</t>
    </rPh>
    <rPh sb="10" eb="12">
      <t>ショウヒ</t>
    </rPh>
    <rPh sb="12" eb="14">
      <t>デンリョク</t>
    </rPh>
    <rPh sb="15" eb="17">
      <t>サクゲン</t>
    </rPh>
    <rPh sb="16" eb="18">
      <t>サクゲン</t>
    </rPh>
    <rPh sb="18" eb="19">
      <t>リョウ</t>
    </rPh>
    <rPh sb="25" eb="26">
      <t>ネン</t>
    </rPh>
    <phoneticPr fontId="70"/>
  </si>
  <si>
    <r>
      <t>全熱交換器
による
ＣＯ</t>
    </r>
    <r>
      <rPr>
        <vertAlign val="subscript"/>
        <sz val="11"/>
        <color theme="1"/>
        <rFont val="UD デジタル 教科書体 NK-R"/>
        <family val="1"/>
        <charset val="128"/>
      </rPr>
      <t>２</t>
    </r>
    <r>
      <rPr>
        <sz val="11"/>
        <color theme="1"/>
        <rFont val="UD デジタル 教科書体 NK-R"/>
        <family val="1"/>
        <charset val="128"/>
      </rPr>
      <t>排出
削減量
[t-CO</t>
    </r>
    <r>
      <rPr>
        <vertAlign val="subscript"/>
        <sz val="11"/>
        <color theme="1"/>
        <rFont val="UD デジタル 教科書体 NK-R"/>
        <family val="1"/>
        <charset val="128"/>
      </rPr>
      <t>2</t>
    </r>
    <r>
      <rPr>
        <sz val="11"/>
        <color theme="1"/>
        <rFont val="UD デジタル 教科書体 NK-R"/>
        <family val="1"/>
        <charset val="128"/>
      </rPr>
      <t>/年]</t>
    </r>
    <rPh sb="0" eb="5">
      <t>ゼンネツコウカンキ</t>
    </rPh>
    <rPh sb="13" eb="15">
      <t>ハイシュツ</t>
    </rPh>
    <rPh sb="16" eb="18">
      <t>サクゲン</t>
    </rPh>
    <rPh sb="18" eb="19">
      <t>リョウ</t>
    </rPh>
    <rPh sb="27" eb="28">
      <t>ネン</t>
    </rPh>
    <phoneticPr fontId="70"/>
  </si>
  <si>
    <r>
      <t>風量
［m</t>
    </r>
    <r>
      <rPr>
        <vertAlign val="superscript"/>
        <sz val="11"/>
        <rFont val="UD デジタル 教科書体 NK-R"/>
        <family val="1"/>
        <charset val="128"/>
      </rPr>
      <t>3</t>
    </r>
    <r>
      <rPr>
        <sz val="11"/>
        <rFont val="UD デジタル 教科書体 NK-R"/>
        <family val="1"/>
        <charset val="128"/>
      </rPr>
      <t>/h］</t>
    </r>
    <rPh sb="0" eb="2">
      <t>フウリョウ</t>
    </rPh>
    <phoneticPr fontId="6"/>
  </si>
  <si>
    <r>
      <t>換気量
[m</t>
    </r>
    <r>
      <rPr>
        <vertAlign val="superscript"/>
        <sz val="11"/>
        <rFont val="UD デジタル 教科書体 NK-R"/>
        <family val="1"/>
        <charset val="128"/>
      </rPr>
      <t>3</t>
    </r>
    <r>
      <rPr>
        <sz val="11"/>
        <rFont val="UD デジタル 教科書体 NK-R"/>
        <family val="1"/>
        <charset val="128"/>
      </rPr>
      <t>／h・人]</t>
    </r>
    <rPh sb="0" eb="2">
      <t>カンキ</t>
    </rPh>
    <rPh sb="2" eb="3">
      <t>リョウ</t>
    </rPh>
    <rPh sb="10" eb="11">
      <t>ニン</t>
    </rPh>
    <phoneticPr fontId="6"/>
  </si>
  <si>
    <t>熱交換
効率
[%]</t>
    <rPh sb="0" eb="3">
      <t>ネツコウカン</t>
    </rPh>
    <rPh sb="4" eb="6">
      <t>コウリツ</t>
    </rPh>
    <phoneticPr fontId="6"/>
  </si>
  <si>
    <r>
      <t>補助要件
確認</t>
    </r>
    <r>
      <rPr>
        <vertAlign val="superscript"/>
        <sz val="11"/>
        <rFont val="UD デジタル 教科書体 NK-R"/>
        <family val="1"/>
        <charset val="128"/>
      </rPr>
      <t>※</t>
    </r>
    <rPh sb="0" eb="4">
      <t>ホジョヨウケン</t>
    </rPh>
    <rPh sb="5" eb="7">
      <t>カクニン</t>
    </rPh>
    <phoneticPr fontId="6"/>
  </si>
  <si>
    <t>消費電力</t>
    <rPh sb="0" eb="4">
      <t>ショウヒデンリョク</t>
    </rPh>
    <phoneticPr fontId="70"/>
  </si>
  <si>
    <t>○○○○50○○</t>
    <phoneticPr fontId="6"/>
  </si>
  <si>
    <t>年間総消費電力削減量[kWh/年]</t>
    <rPh sb="0" eb="2">
      <t>ネンカン</t>
    </rPh>
    <rPh sb="2" eb="3">
      <t>ソウ</t>
    </rPh>
    <rPh sb="3" eb="5">
      <t>ショウヒ</t>
    </rPh>
    <rPh sb="5" eb="7">
      <t>デンリョク</t>
    </rPh>
    <rPh sb="7" eb="9">
      <t>サクゲン</t>
    </rPh>
    <rPh sb="8" eb="10">
      <t>サクゲン</t>
    </rPh>
    <rPh sb="10" eb="11">
      <t>リョウ</t>
    </rPh>
    <phoneticPr fontId="6"/>
  </si>
  <si>
    <t>累積総消費電力削減量[kWh]</t>
    <rPh sb="0" eb="3">
      <t>ルイセキソウ</t>
    </rPh>
    <rPh sb="3" eb="7">
      <t>ショウヒデンリョク</t>
    </rPh>
    <rPh sb="7" eb="9">
      <t>サクゲン</t>
    </rPh>
    <rPh sb="9" eb="10">
      <t>リョウ</t>
    </rPh>
    <phoneticPr fontId="6"/>
  </si>
  <si>
    <r>
      <t>照明器具更新に係るCO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2">
      <t>ショウメイ</t>
    </rPh>
    <rPh sb="2" eb="4">
      <t>キグ</t>
    </rPh>
    <rPh sb="12" eb="14">
      <t>ハイシュツ</t>
    </rPh>
    <rPh sb="16" eb="17">
      <t>リョウ</t>
    </rPh>
    <rPh sb="21" eb="23">
      <t>レイワ</t>
    </rPh>
    <rPh sb="24" eb="26">
      <t>ネンド</t>
    </rPh>
    <phoneticPr fontId="6"/>
  </si>
  <si>
    <t>※1 「調光制御内容」については、リストから選択してください。</t>
    <rPh sb="4" eb="10">
      <t>チョウコウセイギョナイヨウ</t>
    </rPh>
    <rPh sb="13" eb="15">
      <t>センタク</t>
    </rPh>
    <phoneticPr fontId="6"/>
  </si>
  <si>
    <t>※2 既設の照明器具がなく新設のみの場合、既設についても新設と同じ器具台数と消費電力の値を入力してください。</t>
    <rPh sb="3" eb="5">
      <t>キセツ</t>
    </rPh>
    <rPh sb="6" eb="10">
      <t>ショウメイキグ</t>
    </rPh>
    <rPh sb="13" eb="15">
      <t>シンセツ</t>
    </rPh>
    <rPh sb="18" eb="20">
      <t>バアイ</t>
    </rPh>
    <rPh sb="28" eb="30">
      <t>シンセツ</t>
    </rPh>
    <rPh sb="31" eb="32">
      <t>オナ</t>
    </rPh>
    <rPh sb="33" eb="37">
      <t>キグダイスウ</t>
    </rPh>
    <rPh sb="38" eb="42">
      <t>ショウヒデンリョク</t>
    </rPh>
    <rPh sb="43" eb="44">
      <t>アタイ</t>
    </rPh>
    <rPh sb="45" eb="47">
      <t>ニュウリョク</t>
    </rPh>
    <phoneticPr fontId="6"/>
  </si>
  <si>
    <t>照明点灯時間
[h/日]</t>
    <rPh sb="0" eb="2">
      <t>ショウメイ</t>
    </rPh>
    <rPh sb="2" eb="4">
      <t>テントウ</t>
    </rPh>
    <rPh sb="4" eb="6">
      <t>ジカン</t>
    </rPh>
    <rPh sb="10" eb="11">
      <t>ニチ</t>
    </rPh>
    <phoneticPr fontId="6"/>
  </si>
  <si>
    <t>照明器具（既設）</t>
    <rPh sb="0" eb="2">
      <t>ショウメイ</t>
    </rPh>
    <rPh sb="2" eb="4">
      <t>キグ</t>
    </rPh>
    <rPh sb="5" eb="7">
      <t>キセツ</t>
    </rPh>
    <phoneticPr fontId="70"/>
  </si>
  <si>
    <t>センサー付きＬＥＤ照明器具（新設）</t>
    <rPh sb="4" eb="5">
      <t>ツ</t>
    </rPh>
    <rPh sb="9" eb="11">
      <t>ショウメイ</t>
    </rPh>
    <rPh sb="11" eb="13">
      <t>キグ</t>
    </rPh>
    <rPh sb="14" eb="16">
      <t>シンセツ</t>
    </rPh>
    <phoneticPr fontId="70"/>
  </si>
  <si>
    <t>照明器具更新による
消費電力削減量
[kWh/年]</t>
    <rPh sb="0" eb="2">
      <t>ショウメイ</t>
    </rPh>
    <rPh sb="2" eb="4">
      <t>キグ</t>
    </rPh>
    <rPh sb="4" eb="6">
      <t>コウシン</t>
    </rPh>
    <rPh sb="10" eb="14">
      <t>ショウヒデンリョク</t>
    </rPh>
    <rPh sb="14" eb="16">
      <t>サクゲン</t>
    </rPh>
    <rPh sb="16" eb="17">
      <t>リョウ</t>
    </rPh>
    <phoneticPr fontId="6"/>
  </si>
  <si>
    <r>
      <t>照明器具更新による
CO</t>
    </r>
    <r>
      <rPr>
        <vertAlign val="subscript"/>
        <sz val="11"/>
        <rFont val="UD デジタル 教科書体 NK-R"/>
        <family val="1"/>
        <charset val="128"/>
      </rPr>
      <t>2</t>
    </r>
    <r>
      <rPr>
        <sz val="11"/>
        <rFont val="UD デジタル 教科書体 NK-R"/>
        <family val="1"/>
        <charset val="128"/>
      </rPr>
      <t>排出削減量
[t-CO</t>
    </r>
    <r>
      <rPr>
        <vertAlign val="subscript"/>
        <sz val="11"/>
        <rFont val="UD デジタル 教科書体 NK-R"/>
        <family val="1"/>
        <charset val="128"/>
      </rPr>
      <t>2</t>
    </r>
    <r>
      <rPr>
        <sz val="11"/>
        <rFont val="UD デジタル 教科書体 NK-R"/>
        <family val="1"/>
        <charset val="128"/>
      </rPr>
      <t>/年]</t>
    </r>
    <rPh sb="0" eb="2">
      <t>ショウメイ</t>
    </rPh>
    <rPh sb="2" eb="4">
      <t>キグ</t>
    </rPh>
    <rPh sb="4" eb="6">
      <t>コウシン</t>
    </rPh>
    <rPh sb="13" eb="15">
      <t>ハイシュツ</t>
    </rPh>
    <rPh sb="15" eb="17">
      <t>サクゲン</t>
    </rPh>
    <rPh sb="17" eb="18">
      <t>リョウ</t>
    </rPh>
    <phoneticPr fontId="6"/>
  </si>
  <si>
    <t>営業日数</t>
    <rPh sb="0" eb="3">
      <t>エイギョウビ</t>
    </rPh>
    <rPh sb="3" eb="4">
      <t>スウ</t>
    </rPh>
    <phoneticPr fontId="6"/>
  </si>
  <si>
    <t>照明器具メーカー</t>
    <rPh sb="0" eb="2">
      <t>ショウメイ</t>
    </rPh>
    <rPh sb="2" eb="4">
      <t>キグ</t>
    </rPh>
    <phoneticPr fontId="6"/>
  </si>
  <si>
    <t>照明器具型番</t>
  </si>
  <si>
    <t>器具台数
[台]</t>
    <rPh sb="0" eb="2">
      <t>キグ</t>
    </rPh>
    <rPh sb="2" eb="4">
      <t>ダイスウ</t>
    </rPh>
    <rPh sb="6" eb="7">
      <t>ダイ</t>
    </rPh>
    <phoneticPr fontId="6"/>
  </si>
  <si>
    <t>消費電力
[W/台]</t>
    <rPh sb="8" eb="9">
      <t>ダイ</t>
    </rPh>
    <phoneticPr fontId="6"/>
  </si>
  <si>
    <t>消費電力量
[kWh/年]</t>
    <rPh sb="0" eb="2">
      <t>ショウヒ</t>
    </rPh>
    <rPh sb="2" eb="4">
      <t>デンリョク</t>
    </rPh>
    <rPh sb="4" eb="5">
      <t>リョウ</t>
    </rPh>
    <rPh sb="11" eb="12">
      <t>ネン</t>
    </rPh>
    <phoneticPr fontId="6"/>
  </si>
  <si>
    <r>
      <t>CO</t>
    </r>
    <r>
      <rPr>
        <vertAlign val="subscript"/>
        <sz val="11"/>
        <rFont val="UD デジタル 教科書体 NK-R"/>
        <family val="1"/>
        <charset val="128"/>
      </rPr>
      <t>2</t>
    </r>
    <r>
      <rPr>
        <sz val="11"/>
        <rFont val="UD デジタル 教科書体 NK-R"/>
        <family val="1"/>
        <charset val="128"/>
      </rPr>
      <t>排出量
[t-CO</t>
    </r>
    <r>
      <rPr>
        <vertAlign val="subscript"/>
        <sz val="11"/>
        <rFont val="UD デジタル 教科書体 NK-R"/>
        <family val="1"/>
        <charset val="128"/>
      </rPr>
      <t>2</t>
    </r>
    <r>
      <rPr>
        <sz val="11"/>
        <rFont val="UD デジタル 教科書体 NK-R"/>
        <family val="1"/>
        <charset val="128"/>
      </rPr>
      <t>/年]</t>
    </r>
    <rPh sb="3" eb="5">
      <t>ハイシュツ</t>
    </rPh>
    <rPh sb="5" eb="6">
      <t>リョウ</t>
    </rPh>
    <rPh sb="14" eb="15">
      <t>ネン</t>
    </rPh>
    <phoneticPr fontId="6"/>
  </si>
  <si>
    <r>
      <t>調光制御内容</t>
    </r>
    <r>
      <rPr>
        <vertAlign val="superscript"/>
        <sz val="11"/>
        <rFont val="UD デジタル 教科書体 NK-R"/>
        <family val="1"/>
        <charset val="128"/>
      </rPr>
      <t>※</t>
    </r>
    <rPh sb="0" eb="2">
      <t>チョウコウ</t>
    </rPh>
    <rPh sb="2" eb="4">
      <t>セイギョ</t>
    </rPh>
    <rPh sb="4" eb="6">
      <t>ナイヨウ</t>
    </rPh>
    <phoneticPr fontId="6"/>
  </si>
  <si>
    <t>削減
係数</t>
    <rPh sb="0" eb="2">
      <t>サクゲン</t>
    </rPh>
    <rPh sb="3" eb="5">
      <t>ケイスウ</t>
    </rPh>
    <phoneticPr fontId="6"/>
  </si>
  <si>
    <t>調光制御内容</t>
    <rPh sb="0" eb="2">
      <t>チョウコウ</t>
    </rPh>
    <rPh sb="2" eb="4">
      <t>セイギョ</t>
    </rPh>
    <rPh sb="4" eb="6">
      <t>ナイヨウ</t>
    </rPh>
    <phoneticPr fontId="6"/>
  </si>
  <si>
    <t>削減係数</t>
    <rPh sb="0" eb="4">
      <t>サクゲンケイスウ</t>
    </rPh>
    <phoneticPr fontId="6"/>
  </si>
  <si>
    <t>日数</t>
    <rPh sb="0" eb="2">
      <t>ニッスウ</t>
    </rPh>
    <phoneticPr fontId="6"/>
  </si>
  <si>
    <t>〇〇電気</t>
    <rPh sb="2" eb="4">
      <t>デンキ</t>
    </rPh>
    <phoneticPr fontId="6"/>
  </si>
  <si>
    <t>ＡＡ-12348-ＢＣ</t>
    <phoneticPr fontId="6"/>
  </si>
  <si>
    <t>◇◇電機</t>
    <rPh sb="2" eb="4">
      <t>デンキ</t>
    </rPh>
    <phoneticPr fontId="6"/>
  </si>
  <si>
    <t>ＬＥＤ-1234</t>
    <phoneticPr fontId="6"/>
  </si>
  <si>
    <t>スケジュール制御</t>
    <rPh sb="5" eb="7">
      <t>セイギョ</t>
    </rPh>
    <phoneticPr fontId="6"/>
  </si>
  <si>
    <t>スケジュール制御</t>
    <phoneticPr fontId="6"/>
  </si>
  <si>
    <t>明るさ検知制御</t>
    <phoneticPr fontId="6"/>
  </si>
  <si>
    <t>在室検知制御</t>
    <phoneticPr fontId="6"/>
  </si>
  <si>
    <t>項目</t>
    <rPh sb="0" eb="2">
      <t>コウモク</t>
    </rPh>
    <phoneticPr fontId="6"/>
  </si>
  <si>
    <t>照明の耐用年数[年]</t>
    <rPh sb="0" eb="2">
      <t>ショウメイ</t>
    </rPh>
    <rPh sb="3" eb="7">
      <t>タイヨウネンスウ</t>
    </rPh>
    <rPh sb="8" eb="9">
      <t>ネン</t>
    </rPh>
    <phoneticPr fontId="70"/>
  </si>
  <si>
    <t>CO2排出係数[kg-CO2/kWh]</t>
    <phoneticPr fontId="6"/>
  </si>
  <si>
    <t>年間総消費電力削減量[kWh/年]</t>
    <rPh sb="0" eb="2">
      <t>ネンカン</t>
    </rPh>
    <rPh sb="2" eb="3">
      <t>ソウ</t>
    </rPh>
    <rPh sb="3" eb="7">
      <t>ショウヒデンリョク</t>
    </rPh>
    <rPh sb="7" eb="9">
      <t>サクゲン</t>
    </rPh>
    <rPh sb="9" eb="10">
      <t>リョウ</t>
    </rPh>
    <phoneticPr fontId="6"/>
  </si>
  <si>
    <t>累積総消費電力削減量[kWh]</t>
    <rPh sb="0" eb="3">
      <t>ルイセキソウ</t>
    </rPh>
    <rPh sb="3" eb="5">
      <t>ショウヒ</t>
    </rPh>
    <rPh sb="5" eb="7">
      <t>デンリョク</t>
    </rPh>
    <rPh sb="7" eb="9">
      <t>サクゲン</t>
    </rPh>
    <rPh sb="8" eb="10">
      <t>サクゲン</t>
    </rPh>
    <rPh sb="10" eb="11">
      <t>リョウ</t>
    </rPh>
    <phoneticPr fontId="6"/>
  </si>
  <si>
    <t>月間負荷相当運転日数[日・台/月]</t>
    <rPh sb="0" eb="2">
      <t>ゲッカン</t>
    </rPh>
    <rPh sb="2" eb="4">
      <t>フカ</t>
    </rPh>
    <rPh sb="4" eb="6">
      <t>ソウトウ</t>
    </rPh>
    <rPh sb="6" eb="8">
      <t>ウンテン</t>
    </rPh>
    <rPh sb="8" eb="10">
      <t>ニッスウ</t>
    </rPh>
    <rPh sb="11" eb="12">
      <t>ニチ</t>
    </rPh>
    <rPh sb="13" eb="14">
      <t>ダイ</t>
    </rPh>
    <rPh sb="15" eb="16">
      <t>ゲツ</t>
    </rPh>
    <phoneticPr fontId="6"/>
  </si>
  <si>
    <r>
      <t>住宅の給湯器更新に係るCO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2">
      <t>ジュウタク</t>
    </rPh>
    <rPh sb="3" eb="6">
      <t>キュウトウキ</t>
    </rPh>
    <rPh sb="6" eb="8">
      <t>コウシン</t>
    </rPh>
    <rPh sb="9" eb="10">
      <t>カカ</t>
    </rPh>
    <rPh sb="17" eb="19">
      <t>ハイシュツ</t>
    </rPh>
    <rPh sb="21" eb="22">
      <t>リョウ</t>
    </rPh>
    <rPh sb="23" eb="25">
      <t>レイワ</t>
    </rPh>
    <rPh sb="26" eb="28">
      <t>ネンド</t>
    </rPh>
    <phoneticPr fontId="61"/>
  </si>
  <si>
    <t>（計算書の使い方）</t>
    <rPh sb="1" eb="4">
      <t>ケイサンショ</t>
    </rPh>
    <rPh sb="5" eb="6">
      <t>ツカ</t>
    </rPh>
    <rPh sb="7" eb="8">
      <t>カタ</t>
    </rPh>
    <phoneticPr fontId="61"/>
  </si>
  <si>
    <t>更新日：2026年3月6日</t>
    <rPh sb="0" eb="3">
      <t>コウシンビ</t>
    </rPh>
    <rPh sb="8" eb="9">
      <t>ネン</t>
    </rPh>
    <rPh sb="10" eb="11">
      <t>ガツ</t>
    </rPh>
    <rPh sb="12" eb="13">
      <t>ニチ</t>
    </rPh>
    <phoneticPr fontId="61"/>
  </si>
  <si>
    <r>
      <t>黄色のセルに数値を入力すると、CO</t>
    </r>
    <r>
      <rPr>
        <vertAlign val="subscript"/>
        <sz val="14"/>
        <color theme="1"/>
        <rFont val="UD デジタル 教科書体 NK-R"/>
        <family val="1"/>
        <charset val="128"/>
      </rPr>
      <t>2</t>
    </r>
    <r>
      <rPr>
        <sz val="14"/>
        <color theme="1"/>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61"/>
  </si>
  <si>
    <t>①～③について、「エネルギー消費性能計算プログラム住宅版」（下記URL）を用いて、既設給湯器の場合と新設給湯器の場合のそれぞれの住宅のエネルギー消費量を計算した結果を入力してください。</t>
    <rPh sb="30" eb="32">
      <t>カキ</t>
    </rPh>
    <rPh sb="37" eb="38">
      <t>モチ</t>
    </rPh>
    <rPh sb="41" eb="43">
      <t>キセツ</t>
    </rPh>
    <rPh sb="43" eb="46">
      <t>キュウトウキ</t>
    </rPh>
    <rPh sb="47" eb="49">
      <t>バアイ</t>
    </rPh>
    <rPh sb="50" eb="55">
      <t>シンセツキュウトウキ</t>
    </rPh>
    <rPh sb="56" eb="58">
      <t>バアイ</t>
    </rPh>
    <rPh sb="64" eb="66">
      <t>ジュウタク</t>
    </rPh>
    <rPh sb="72" eb="75">
      <t>ショウヒリョウ</t>
    </rPh>
    <rPh sb="76" eb="78">
      <t>ケイサン</t>
    </rPh>
    <rPh sb="80" eb="82">
      <t>ケッカ</t>
    </rPh>
    <rPh sb="83" eb="85">
      <t>ニュウリョク</t>
    </rPh>
    <phoneticPr fontId="8"/>
  </si>
  <si>
    <t>https://house.app.lowenergy.jp</t>
    <phoneticPr fontId="8"/>
  </si>
  <si>
    <t>計算条件の入力において、以下のように設定してください。</t>
    <rPh sb="0" eb="4">
      <t>ケイサンジョウケン</t>
    </rPh>
    <rPh sb="5" eb="7">
      <t>ニュウリョク</t>
    </rPh>
    <rPh sb="12" eb="14">
      <t>イカ</t>
    </rPh>
    <rPh sb="18" eb="20">
      <t>セッテイ</t>
    </rPh>
    <phoneticPr fontId="8"/>
  </si>
  <si>
    <t>【基本情報】「床面積」について、給湯器を更新される住宅の床面積を入力してください。</t>
    <rPh sb="1" eb="5">
      <t>キホンジョウホウ</t>
    </rPh>
    <rPh sb="7" eb="10">
      <t>ユカメンセキ</t>
    </rPh>
    <rPh sb="16" eb="19">
      <t>キュウトウキ</t>
    </rPh>
    <rPh sb="20" eb="22">
      <t>コウシン</t>
    </rPh>
    <rPh sb="25" eb="27">
      <t>ジュウタク</t>
    </rPh>
    <rPh sb="28" eb="31">
      <t>ユカメンセキ</t>
    </rPh>
    <rPh sb="32" eb="34">
      <t>ニュウリョク</t>
    </rPh>
    <phoneticPr fontId="8"/>
  </si>
  <si>
    <t>【給湯】「熱源機の種類」、「効率の入力」、「ふろ機能の種類」について、既設給湯器の場合と新設給湯器の場合それぞれ該当するものを選択してください。</t>
    <rPh sb="1" eb="3">
      <t>キュウトウ</t>
    </rPh>
    <rPh sb="14" eb="16">
      <t>コウリツ</t>
    </rPh>
    <rPh sb="17" eb="19">
      <t>ニュウリョク</t>
    </rPh>
    <rPh sb="24" eb="26">
      <t>キノウ</t>
    </rPh>
    <rPh sb="27" eb="29">
      <t>シュルイ</t>
    </rPh>
    <rPh sb="56" eb="58">
      <t>ガイトウ</t>
    </rPh>
    <rPh sb="63" eb="65">
      <t>センタク</t>
    </rPh>
    <phoneticPr fontId="8"/>
  </si>
  <si>
    <t>熱源機の種類が「従来型給湯機」または「潜熱回収型給湯機」の場合、効率がわかれば「効率を入力」を選択し、効率を入力してください。不明な場合は※2に記載の基準エネルギー消費効率を使用してください。</t>
    <rPh sb="0" eb="3">
      <t>ネツゲンキ</t>
    </rPh>
    <rPh sb="4" eb="6">
      <t>シュルイ</t>
    </rPh>
    <rPh sb="8" eb="11">
      <t>ジュウライガタ</t>
    </rPh>
    <rPh sb="11" eb="13">
      <t>キュウトウ</t>
    </rPh>
    <rPh sb="13" eb="14">
      <t>キ</t>
    </rPh>
    <rPh sb="19" eb="21">
      <t>センネツ</t>
    </rPh>
    <rPh sb="21" eb="23">
      <t>カイシュウ</t>
    </rPh>
    <rPh sb="23" eb="24">
      <t>ガタ</t>
    </rPh>
    <rPh sb="24" eb="26">
      <t>キュウトウ</t>
    </rPh>
    <rPh sb="26" eb="27">
      <t>キ</t>
    </rPh>
    <rPh sb="29" eb="31">
      <t>バアイ</t>
    </rPh>
    <rPh sb="32" eb="34">
      <t>コウリツ</t>
    </rPh>
    <rPh sb="40" eb="42">
      <t>コウリツ</t>
    </rPh>
    <rPh sb="43" eb="45">
      <t>ニュウリョク</t>
    </rPh>
    <rPh sb="47" eb="49">
      <t>センタク</t>
    </rPh>
    <rPh sb="51" eb="53">
      <t>コウリツ</t>
    </rPh>
    <rPh sb="54" eb="56">
      <t>ニュウリョク</t>
    </rPh>
    <rPh sb="63" eb="65">
      <t>フメイ</t>
    </rPh>
    <rPh sb="66" eb="68">
      <t>バアイ</t>
    </rPh>
    <rPh sb="72" eb="74">
      <t>キサイ</t>
    </rPh>
    <rPh sb="75" eb="77">
      <t>キジュン</t>
    </rPh>
    <rPh sb="82" eb="86">
      <t>ショウヒコウリツ</t>
    </rPh>
    <rPh sb="87" eb="89">
      <t>シヨウ</t>
    </rPh>
    <phoneticPr fontId="8"/>
  </si>
  <si>
    <t>熱源機の種類が「電気ヒートポンプ給湯機」または「電気ヒートポンプ・ガス瞬間式併用型給湯機」の場合、「品番を指定する」を選択し、品番を入力してください。</t>
    <rPh sb="0" eb="3">
      <t>ネツゲンキ</t>
    </rPh>
    <rPh sb="4" eb="6">
      <t>シュルイ</t>
    </rPh>
    <rPh sb="8" eb="10">
      <t>デンキ</t>
    </rPh>
    <rPh sb="16" eb="18">
      <t>キュウトウ</t>
    </rPh>
    <rPh sb="18" eb="19">
      <t>キ</t>
    </rPh>
    <rPh sb="46" eb="48">
      <t>バアイ</t>
    </rPh>
    <rPh sb="50" eb="52">
      <t>ヒンバン</t>
    </rPh>
    <rPh sb="53" eb="55">
      <t>シテイ</t>
    </rPh>
    <rPh sb="59" eb="61">
      <t>センタク</t>
    </rPh>
    <rPh sb="63" eb="65">
      <t>ヒンバン</t>
    </rPh>
    <rPh sb="66" eb="68">
      <t>ニュウリョク</t>
    </rPh>
    <phoneticPr fontId="8"/>
  </si>
  <si>
    <t>熱源機の種類が「コージェネレーション」の場合、【コージェネ】タブで設定を行います。</t>
    <rPh sb="0" eb="3">
      <t>ネツゲンキ</t>
    </rPh>
    <rPh sb="4" eb="6">
      <t>シュルイ</t>
    </rPh>
    <rPh sb="20" eb="22">
      <t>バアイ</t>
    </rPh>
    <rPh sb="33" eb="35">
      <t>セッテイ</t>
    </rPh>
    <rPh sb="36" eb="37">
      <t>オコナ</t>
    </rPh>
    <phoneticPr fontId="8"/>
  </si>
  <si>
    <t>【コージェネ】熱源機の種類が「コージェネレーション」の場合、コージェネレーション設備について「設置する」を選択、コージェネレーション機器の指定について「品番を指定する」を選択、</t>
    <rPh sb="27" eb="29">
      <t>バアイ</t>
    </rPh>
    <rPh sb="40" eb="42">
      <t>セツビ</t>
    </rPh>
    <rPh sb="47" eb="49">
      <t>セッチ</t>
    </rPh>
    <rPh sb="53" eb="55">
      <t>センタク</t>
    </rPh>
    <rPh sb="76" eb="78">
      <t>ヒンバン</t>
    </rPh>
    <rPh sb="79" eb="81">
      <t>シテイ</t>
    </rPh>
    <rPh sb="85" eb="87">
      <t>センタク</t>
    </rPh>
    <phoneticPr fontId="8"/>
  </si>
  <si>
    <t>コージェネレーションの種類について該当するものを選択、逆潮流の評価について「評価しない」を選択し、品番を入力してください。</t>
    <rPh sb="11" eb="13">
      <t>シュルイ</t>
    </rPh>
    <rPh sb="17" eb="19">
      <t>ガイトウ</t>
    </rPh>
    <rPh sb="24" eb="26">
      <t>センタク</t>
    </rPh>
    <rPh sb="27" eb="28">
      <t>ギャク</t>
    </rPh>
    <rPh sb="28" eb="30">
      <t>チョウリュウ</t>
    </rPh>
    <rPh sb="31" eb="33">
      <t>ヒョウカ</t>
    </rPh>
    <rPh sb="38" eb="40">
      <t>ヒョウカ</t>
    </rPh>
    <rPh sb="45" eb="47">
      <t>センタク</t>
    </rPh>
    <rPh sb="49" eb="51">
      <t>ヒンバン</t>
    </rPh>
    <rPh sb="52" eb="54">
      <t>ニュウリョク</t>
    </rPh>
    <phoneticPr fontId="8"/>
  </si>
  <si>
    <t>※1 上記以外の計算条件については、初期設定のまま変更しないでください。</t>
    <rPh sb="3" eb="7">
      <t>ジョウキイガイ</t>
    </rPh>
    <rPh sb="8" eb="12">
      <t>ケイサンジョウケン</t>
    </rPh>
    <rPh sb="18" eb="22">
      <t>ショキセッテイ</t>
    </rPh>
    <rPh sb="25" eb="27">
      <t>ヘンコウ</t>
    </rPh>
    <phoneticPr fontId="8"/>
  </si>
  <si>
    <t>※2 既設設備がなく新設のみの場合、既設給湯器の効率について「新設時の基準エネルギー消費効率」を参考に入力してください。</t>
    <rPh sb="3" eb="5">
      <t>キセツ</t>
    </rPh>
    <rPh sb="5" eb="7">
      <t>セツビ</t>
    </rPh>
    <rPh sb="10" eb="12">
      <t>シンセツ</t>
    </rPh>
    <rPh sb="15" eb="17">
      <t>バアイ</t>
    </rPh>
    <rPh sb="18" eb="23">
      <t>キセツキュウトウキ</t>
    </rPh>
    <rPh sb="24" eb="26">
      <t>コウリツ</t>
    </rPh>
    <rPh sb="31" eb="34">
      <t>シンセツジ</t>
    </rPh>
    <rPh sb="35" eb="37">
      <t>キジュン</t>
    </rPh>
    <rPh sb="42" eb="46">
      <t>ショウヒコウリツ</t>
    </rPh>
    <rPh sb="48" eb="50">
      <t>サンコウ</t>
    </rPh>
    <rPh sb="51" eb="53">
      <t>ニュウリョク</t>
    </rPh>
    <phoneticPr fontId="8"/>
  </si>
  <si>
    <t>新設時の基準エネルギー消費効率はこちら</t>
    <phoneticPr fontId="4"/>
  </si>
  <si>
    <t>※３　コージェネレーション設備の新設の場合、既設給湯器の種類は「ガス従来型給湯器」を選択し、効率には「新設時の基準エネルギー消費効率（モード熱効率）」を入力のうえ、新設給湯器の型番等は【コージェネ】タブに入力してください。</t>
    <rPh sb="13" eb="15">
      <t>セツビ</t>
    </rPh>
    <rPh sb="16" eb="18">
      <t>シンセツ</t>
    </rPh>
    <rPh sb="19" eb="21">
      <t>バアイ</t>
    </rPh>
    <rPh sb="22" eb="24">
      <t>キセツ</t>
    </rPh>
    <rPh sb="24" eb="27">
      <t>キュウトウキ</t>
    </rPh>
    <rPh sb="28" eb="30">
      <t>シュルイ</t>
    </rPh>
    <rPh sb="34" eb="36">
      <t>ジュウライ</t>
    </rPh>
    <rPh sb="36" eb="37">
      <t>カタ</t>
    </rPh>
    <rPh sb="37" eb="40">
      <t>キュウトウキ</t>
    </rPh>
    <rPh sb="42" eb="44">
      <t>センタク</t>
    </rPh>
    <rPh sb="46" eb="48">
      <t>コウリツ</t>
    </rPh>
    <rPh sb="51" eb="53">
      <t>シンセツ</t>
    </rPh>
    <rPh sb="53" eb="54">
      <t>ジ</t>
    </rPh>
    <rPh sb="55" eb="57">
      <t>キジュン</t>
    </rPh>
    <rPh sb="62" eb="64">
      <t>ショウヒ</t>
    </rPh>
    <rPh sb="64" eb="66">
      <t>コウリツ</t>
    </rPh>
    <rPh sb="70" eb="71">
      <t>ネツ</t>
    </rPh>
    <rPh sb="71" eb="73">
      <t>コウリツ</t>
    </rPh>
    <rPh sb="76" eb="78">
      <t>ニュウリョク</t>
    </rPh>
    <rPh sb="82" eb="84">
      <t>シンセツ</t>
    </rPh>
    <rPh sb="84" eb="87">
      <t>キュウトウキ</t>
    </rPh>
    <rPh sb="88" eb="90">
      <t>カタバン</t>
    </rPh>
    <rPh sb="90" eb="91">
      <t>トウ</t>
    </rPh>
    <rPh sb="102" eb="104">
      <t>ニュウリョク</t>
    </rPh>
    <phoneticPr fontId="8"/>
  </si>
  <si>
    <t>設備の種類</t>
    <rPh sb="0" eb="2">
      <t>セツビ</t>
    </rPh>
    <rPh sb="3" eb="5">
      <t>シュルイ</t>
    </rPh>
    <phoneticPr fontId="8"/>
  </si>
  <si>
    <t>項目</t>
    <rPh sb="0" eb="2">
      <t>コウモク</t>
    </rPh>
    <phoneticPr fontId="8"/>
  </si>
  <si>
    <t>単位</t>
    <rPh sb="0" eb="2">
      <t>タンイ</t>
    </rPh>
    <phoneticPr fontId="8"/>
  </si>
  <si>
    <t>既設給湯器</t>
    <rPh sb="0" eb="2">
      <t>キセツ</t>
    </rPh>
    <rPh sb="2" eb="5">
      <t>キュウトウキ</t>
    </rPh>
    <phoneticPr fontId="8"/>
  </si>
  <si>
    <t>新設給湯器</t>
    <rPh sb="0" eb="2">
      <t>シンセツ</t>
    </rPh>
    <rPh sb="2" eb="5">
      <t>キュウトウキ</t>
    </rPh>
    <phoneticPr fontId="8"/>
  </si>
  <si>
    <t>備考</t>
    <rPh sb="0" eb="2">
      <t>ビコウ</t>
    </rPh>
    <phoneticPr fontId="8"/>
  </si>
  <si>
    <t>給湯器の型番</t>
    <rPh sb="0" eb="3">
      <t>キュウトウキ</t>
    </rPh>
    <rPh sb="4" eb="6">
      <t>カタバン</t>
    </rPh>
    <phoneticPr fontId="8"/>
  </si>
  <si>
    <t>-</t>
    <phoneticPr fontId="8"/>
  </si>
  <si>
    <t>仕様書やカタログをもとに給湯器の型番を入力してください。</t>
    <rPh sb="0" eb="3">
      <t>シヨウショ</t>
    </rPh>
    <rPh sb="12" eb="15">
      <t>キュウトウキ</t>
    </rPh>
    <rPh sb="16" eb="18">
      <t>カタバン</t>
    </rPh>
    <rPh sb="19" eb="21">
      <t>ニュウリョク</t>
    </rPh>
    <phoneticPr fontId="8"/>
  </si>
  <si>
    <t>設計二次エネルギー消費量</t>
    <rPh sb="0" eb="4">
      <t>セッケイニジ</t>
    </rPh>
    <rPh sb="9" eb="12">
      <t>ショウヒリョウ</t>
    </rPh>
    <phoneticPr fontId="8"/>
  </si>
  <si>
    <t>電力</t>
    <rPh sb="0" eb="2">
      <t>デンリョク</t>
    </rPh>
    <phoneticPr fontId="8"/>
  </si>
  <si>
    <t>①</t>
    <phoneticPr fontId="8"/>
  </si>
  <si>
    <t>kWh/年</t>
    <rPh sb="4" eb="5">
      <t>ネン</t>
    </rPh>
    <phoneticPr fontId="8"/>
  </si>
  <si>
    <t>設計二次エネルギー消費量等（参考値）の消費電力量を入力してください。</t>
    <rPh sb="19" eb="24">
      <t>ショウヒデンリョクリョウ</t>
    </rPh>
    <rPh sb="25" eb="27">
      <t>ニュウリョク</t>
    </rPh>
    <phoneticPr fontId="8"/>
  </si>
  <si>
    <t>都市ガス</t>
    <rPh sb="0" eb="2">
      <t>トシ</t>
    </rPh>
    <phoneticPr fontId="8"/>
  </si>
  <si>
    <t>②</t>
    <phoneticPr fontId="8"/>
  </si>
  <si>
    <t>MJ/年</t>
    <phoneticPr fontId="8"/>
  </si>
  <si>
    <t>都市ガスを利用の場合、設計二次エネルギー消費量等（参考値）のガス消費量を入力してください。</t>
    <rPh sb="0" eb="2">
      <t>トシ</t>
    </rPh>
    <rPh sb="5" eb="7">
      <t>リヨウ</t>
    </rPh>
    <rPh sb="8" eb="10">
      <t>バアイ</t>
    </rPh>
    <rPh sb="32" eb="35">
      <t>ショウヒリョウ</t>
    </rPh>
    <rPh sb="36" eb="38">
      <t>ニュウリョク</t>
    </rPh>
    <phoneticPr fontId="8"/>
  </si>
  <si>
    <t>LPガス</t>
    <phoneticPr fontId="8"/>
  </si>
  <si>
    <t>③</t>
    <phoneticPr fontId="8"/>
  </si>
  <si>
    <t>LPガスを利用の場合、設計二次エネルギー消費量等（参考値）のガス消費量を入力してください。</t>
    <rPh sb="5" eb="7">
      <t>リヨウ</t>
    </rPh>
    <rPh sb="8" eb="10">
      <t>バアイ</t>
    </rPh>
    <phoneticPr fontId="8"/>
  </si>
  <si>
    <t>排出係数</t>
    <rPh sb="0" eb="4">
      <t>ハイシュツケイスウ</t>
    </rPh>
    <phoneticPr fontId="8"/>
  </si>
  <si>
    <t>④</t>
    <phoneticPr fontId="8"/>
  </si>
  <si>
    <r>
      <t>kg-CO</t>
    </r>
    <r>
      <rPr>
        <vertAlign val="subscript"/>
        <sz val="11"/>
        <color theme="1"/>
        <rFont val="UD デジタル 教科書体 NK-R"/>
        <family val="1"/>
        <charset val="128"/>
      </rPr>
      <t>2</t>
    </r>
    <r>
      <rPr>
        <sz val="11"/>
        <color theme="1"/>
        <rFont val="UD デジタル 教科書体 NK-R"/>
        <family val="1"/>
        <charset val="128"/>
      </rPr>
      <t>/kWh</t>
    </r>
    <phoneticPr fontId="8"/>
  </si>
  <si>
    <t>温室効果ガス排出量算定・報告・公表制度の電気事業者別排出係数（令和8年提出用）における代替値</t>
    <rPh sb="31" eb="33">
      <t>レイワ</t>
    </rPh>
    <rPh sb="34" eb="35">
      <t>ネン</t>
    </rPh>
    <rPh sb="35" eb="38">
      <t>テイシュツヨウ</t>
    </rPh>
    <rPh sb="43" eb="46">
      <t>ダイタイチ</t>
    </rPh>
    <phoneticPr fontId="8"/>
  </si>
  <si>
    <t>⑤</t>
    <phoneticPr fontId="8"/>
  </si>
  <si>
    <r>
      <t>kg-CO</t>
    </r>
    <r>
      <rPr>
        <vertAlign val="subscript"/>
        <sz val="11"/>
        <color theme="1"/>
        <rFont val="UD デジタル 教科書体 NK-R"/>
        <family val="1"/>
        <charset val="128"/>
      </rPr>
      <t>2</t>
    </r>
    <r>
      <rPr>
        <sz val="11"/>
        <color theme="1"/>
        <rFont val="UD デジタル 教科書体 NK-R"/>
        <family val="1"/>
        <charset val="128"/>
      </rPr>
      <t>/MJ</t>
    </r>
    <phoneticPr fontId="8"/>
  </si>
  <si>
    <t>資源エネルギー庁「エネルギー源別標準発熱量・炭素排出係数一覧表」</t>
    <rPh sb="0" eb="2">
      <t>シゲン</t>
    </rPh>
    <rPh sb="7" eb="8">
      <t>チョウ</t>
    </rPh>
    <phoneticPr fontId="8"/>
  </si>
  <si>
    <t>⑥</t>
    <phoneticPr fontId="8"/>
  </si>
  <si>
    <t>温室効果ガス排出量算定・報告・公表制度</t>
    <phoneticPr fontId="8"/>
  </si>
  <si>
    <r>
      <t>CO</t>
    </r>
    <r>
      <rPr>
        <vertAlign val="subscript"/>
        <sz val="11"/>
        <color theme="1"/>
        <rFont val="UD デジタル 教科書体 NK-R"/>
        <family val="1"/>
        <charset val="128"/>
      </rPr>
      <t>2</t>
    </r>
    <r>
      <rPr>
        <sz val="11"/>
        <color theme="1"/>
        <rFont val="UD デジタル 教科書体 NK-R"/>
        <family val="1"/>
        <charset val="128"/>
      </rPr>
      <t>排出量</t>
    </r>
    <rPh sb="3" eb="6">
      <t>ハイシュツリョウ</t>
    </rPh>
    <phoneticPr fontId="8"/>
  </si>
  <si>
    <t>⑦</t>
    <phoneticPr fontId="8"/>
  </si>
  <si>
    <r>
      <t>t-CO</t>
    </r>
    <r>
      <rPr>
        <vertAlign val="subscript"/>
        <sz val="11"/>
        <color theme="1"/>
        <rFont val="UD デジタル 教科書体 NK-R"/>
        <family val="1"/>
        <charset val="128"/>
      </rPr>
      <t>2</t>
    </r>
    <r>
      <rPr>
        <sz val="11"/>
        <color theme="1"/>
        <rFont val="UD デジタル 教科書体 NK-R"/>
        <family val="1"/>
        <charset val="128"/>
      </rPr>
      <t>/年</t>
    </r>
    <phoneticPr fontId="8"/>
  </si>
  <si>
    <t>=①×④/10^3</t>
    <phoneticPr fontId="8"/>
  </si>
  <si>
    <t>⑧</t>
    <phoneticPr fontId="8"/>
  </si>
  <si>
    <t>=②×⑤/10^3</t>
    <phoneticPr fontId="8"/>
  </si>
  <si>
    <t>⑨</t>
    <phoneticPr fontId="8"/>
  </si>
  <si>
    <t>=③×⑥/10^3</t>
    <phoneticPr fontId="8"/>
  </si>
  <si>
    <t>合計</t>
    <rPh sb="0" eb="2">
      <t>ゴウケイ</t>
    </rPh>
    <phoneticPr fontId="8"/>
  </si>
  <si>
    <t>⑩</t>
    <phoneticPr fontId="8"/>
  </si>
  <si>
    <t>=⑦+⑧+⑨</t>
    <phoneticPr fontId="8"/>
  </si>
  <si>
    <r>
      <t>年間CO</t>
    </r>
    <r>
      <rPr>
        <vertAlign val="subscript"/>
        <sz val="11"/>
        <color theme="1"/>
        <rFont val="UD デジタル 教科書体 NK-R"/>
        <family val="1"/>
        <charset val="128"/>
      </rPr>
      <t>2</t>
    </r>
    <r>
      <rPr>
        <sz val="11"/>
        <color theme="1"/>
        <rFont val="UD デジタル 教科書体 NK-R"/>
        <family val="1"/>
        <charset val="128"/>
      </rPr>
      <t>排出削減量</t>
    </r>
    <rPh sb="0" eb="2">
      <t>ネンカン</t>
    </rPh>
    <rPh sb="5" eb="7">
      <t>ハイシュツ</t>
    </rPh>
    <rPh sb="7" eb="10">
      <t>サクゲンリョウ</t>
    </rPh>
    <phoneticPr fontId="8"/>
  </si>
  <si>
    <t>⑪</t>
    <phoneticPr fontId="8"/>
  </si>
  <si>
    <t>新設給湯器と既設給湯器の⑩の値の差</t>
    <rPh sb="0" eb="2">
      <t>シンセツ</t>
    </rPh>
    <rPh sb="2" eb="5">
      <t>キュウトウキ</t>
    </rPh>
    <rPh sb="6" eb="11">
      <t>キセツキュウトウキ</t>
    </rPh>
    <rPh sb="14" eb="15">
      <t>アタイ</t>
    </rPh>
    <rPh sb="16" eb="17">
      <t>サ</t>
    </rPh>
    <phoneticPr fontId="8"/>
  </si>
  <si>
    <t>耐用年数</t>
    <rPh sb="0" eb="4">
      <t>タイヨウネンスウ</t>
    </rPh>
    <phoneticPr fontId="8"/>
  </si>
  <si>
    <t>⑫</t>
    <phoneticPr fontId="8"/>
  </si>
  <si>
    <t>年</t>
    <rPh sb="0" eb="1">
      <t>ネン</t>
    </rPh>
    <phoneticPr fontId="8"/>
  </si>
  <si>
    <t>法定耐用年数</t>
    <rPh sb="0" eb="6">
      <t>ホウテイタイヨウネンスウ</t>
    </rPh>
    <phoneticPr fontId="8"/>
  </si>
  <si>
    <r>
      <t>累積CO</t>
    </r>
    <r>
      <rPr>
        <vertAlign val="subscript"/>
        <sz val="11"/>
        <color theme="1"/>
        <rFont val="UD デジタル 教科書体 NK-R"/>
        <family val="1"/>
        <charset val="128"/>
      </rPr>
      <t>2</t>
    </r>
    <r>
      <rPr>
        <sz val="11"/>
        <color theme="1"/>
        <rFont val="UD デジタル 教科書体 NK-R"/>
        <family val="1"/>
        <charset val="128"/>
      </rPr>
      <t>排出削減量</t>
    </r>
    <rPh sb="0" eb="2">
      <t>ルイセキ</t>
    </rPh>
    <rPh sb="5" eb="7">
      <t>ハイシュツ</t>
    </rPh>
    <rPh sb="7" eb="10">
      <t>サクゲンリョウ</t>
    </rPh>
    <phoneticPr fontId="8"/>
  </si>
  <si>
    <t>⑬</t>
    <phoneticPr fontId="8"/>
  </si>
  <si>
    <r>
      <t>t-CO</t>
    </r>
    <r>
      <rPr>
        <vertAlign val="subscript"/>
        <sz val="11"/>
        <color theme="1"/>
        <rFont val="UD デジタル 教科書体 NK-R"/>
        <family val="1"/>
        <charset val="128"/>
      </rPr>
      <t>2</t>
    </r>
    <phoneticPr fontId="8"/>
  </si>
  <si>
    <t>=⑪×⑫</t>
    <phoneticPr fontId="8"/>
  </si>
  <si>
    <t>既設設備がない場合の基準APF</t>
    <rPh sb="0" eb="4">
      <t>キセツセツビ</t>
    </rPh>
    <rPh sb="7" eb="9">
      <t>バアイ</t>
    </rPh>
    <rPh sb="10" eb="12">
      <t>キジュン</t>
    </rPh>
    <phoneticPr fontId="6"/>
  </si>
  <si>
    <t>EHP空調更新に係るCO2排出削減量計算書（令和8年度）Ver.1.0</t>
    <phoneticPr fontId="4"/>
  </si>
  <si>
    <t>① 新設設備の冷房能力を入力してください。</t>
    <rPh sb="2" eb="4">
      <t>シンセツ</t>
    </rPh>
    <rPh sb="4" eb="6">
      <t>セツビ</t>
    </rPh>
    <rPh sb="7" eb="11">
      <t>レイボウノウリョク</t>
    </rPh>
    <rPh sb="12" eb="14">
      <t>ニュウリョク</t>
    </rPh>
    <phoneticPr fontId="6"/>
  </si>
  <si>
    <t>kW</t>
    <phoneticPr fontId="6"/>
  </si>
  <si>
    <t>② 下の表において該当する種類・形態・冷房能力の基準APFの値を、CO2排出削減量計算書の既設設備のAPFとして入力してください。</t>
    <rPh sb="2" eb="3">
      <t>シタ</t>
    </rPh>
    <rPh sb="4" eb="5">
      <t>ヒョウ</t>
    </rPh>
    <rPh sb="9" eb="11">
      <t>ガイトウ</t>
    </rPh>
    <rPh sb="13" eb="15">
      <t>シュルイ</t>
    </rPh>
    <rPh sb="16" eb="18">
      <t>ケイタイ</t>
    </rPh>
    <rPh sb="19" eb="23">
      <t>レイボウノウリョク</t>
    </rPh>
    <rPh sb="24" eb="26">
      <t>キジュン</t>
    </rPh>
    <rPh sb="30" eb="31">
      <t>アタイ</t>
    </rPh>
    <rPh sb="45" eb="47">
      <t>キセツ</t>
    </rPh>
    <rPh sb="47" eb="49">
      <t>セツビ</t>
    </rPh>
    <rPh sb="56" eb="58">
      <t>ニュウリョク</t>
    </rPh>
    <phoneticPr fontId="6"/>
  </si>
  <si>
    <t>種類</t>
    <rPh sb="0" eb="2">
      <t>シュルイ</t>
    </rPh>
    <phoneticPr fontId="6"/>
  </si>
  <si>
    <t>形態</t>
    <rPh sb="0" eb="2">
      <t>ケイタイ</t>
    </rPh>
    <phoneticPr fontId="6"/>
  </si>
  <si>
    <t>冷房能力</t>
    <rPh sb="0" eb="4">
      <t>レイボウノウリョク</t>
    </rPh>
    <phoneticPr fontId="6"/>
  </si>
  <si>
    <t>基準APF</t>
    <rPh sb="0" eb="2">
      <t>キジュン</t>
    </rPh>
    <phoneticPr fontId="6"/>
  </si>
  <si>
    <t>家庭用</t>
    <rPh sb="0" eb="3">
      <t>カテイヨウ</t>
    </rPh>
    <phoneticPr fontId="6"/>
  </si>
  <si>
    <t>直吹き形で壁掛け形のもの</t>
    <rPh sb="0" eb="2">
      <t>チョクフ</t>
    </rPh>
    <rPh sb="5" eb="7">
      <t>カベカ</t>
    </rPh>
    <rPh sb="8" eb="9">
      <t>カタチ</t>
    </rPh>
    <phoneticPr fontId="6"/>
  </si>
  <si>
    <t>kW以上</t>
    <rPh sb="2" eb="4">
      <t>イジョウ</t>
    </rPh>
    <phoneticPr fontId="6"/>
  </si>
  <si>
    <t>直吹き形で壁掛け形以外のもの
（マルチタイプのもののうち室内機の運転を個別制御するものを除く）</t>
    <rPh sb="0" eb="2">
      <t>チョクフ</t>
    </rPh>
    <rPh sb="3" eb="4">
      <t>カタチ</t>
    </rPh>
    <rPh sb="5" eb="7">
      <t>カベカ</t>
    </rPh>
    <rPh sb="8" eb="9">
      <t>カタチ</t>
    </rPh>
    <rPh sb="9" eb="10">
      <t>カタチ</t>
    </rPh>
    <phoneticPr fontId="6"/>
  </si>
  <si>
    <t>kW以下</t>
    <rPh sb="2" eb="4">
      <t>イカ</t>
    </rPh>
    <phoneticPr fontId="6"/>
  </si>
  <si>
    <t>kW超</t>
    <phoneticPr fontId="6"/>
  </si>
  <si>
    <t>kW以下</t>
    <phoneticPr fontId="6"/>
  </si>
  <si>
    <t>kW以下</t>
  </si>
  <si>
    <t>マルチタイプのものであって室内機の運転を個別制御するもの</t>
    <phoneticPr fontId="6"/>
  </si>
  <si>
    <t>業務用</t>
    <rPh sb="0" eb="3">
      <t>ギョウムヨウ</t>
    </rPh>
    <phoneticPr fontId="6"/>
  </si>
  <si>
    <t>複数組合せ形のもの及び下記以外のもの</t>
    <phoneticPr fontId="6"/>
  </si>
  <si>
    <t>四方向カセット形</t>
    <phoneticPr fontId="6"/>
  </si>
  <si>
    <t>kW未満</t>
    <rPh sb="2" eb="4">
      <t>ミマン</t>
    </rPh>
    <phoneticPr fontId="6"/>
  </si>
  <si>
    <t>6.0－0.083×(A－3.6)</t>
    <phoneticPr fontId="6"/>
  </si>
  <si>
    <t>6.0-0.12*(A-10)</t>
    <phoneticPr fontId="6"/>
  </si>
  <si>
    <t>5.1－0.060×(A－20)</t>
    <phoneticPr fontId="6"/>
  </si>
  <si>
    <t>四方向カセット形以外</t>
    <phoneticPr fontId="6"/>
  </si>
  <si>
    <t>5.1－0.083×(A－3.6)</t>
    <phoneticPr fontId="6"/>
  </si>
  <si>
    <t>5.1－0.10×(A－10)</t>
    <phoneticPr fontId="6"/>
  </si>
  <si>
    <t>4.3－0.050×(A－20)</t>
    <phoneticPr fontId="6"/>
  </si>
  <si>
    <t>マルチタイプのもので室内機の運転を個別制御するもの</t>
    <phoneticPr fontId="6"/>
  </si>
  <si>
    <t>5.7－0.11×(A－10)</t>
    <phoneticPr fontId="6"/>
  </si>
  <si>
    <t>5.7－0.065×(A－20)</t>
    <phoneticPr fontId="6"/>
  </si>
  <si>
    <t>4.8－0.040×(A－40)</t>
    <phoneticPr fontId="6"/>
  </si>
  <si>
    <t>室内機が床置きでダクト接続形のもの及びこれに類するもの</t>
    <phoneticPr fontId="6"/>
  </si>
  <si>
    <t>直吹き形</t>
    <phoneticPr fontId="6"/>
  </si>
  <si>
    <t>ダクト形</t>
    <phoneticPr fontId="6"/>
  </si>
  <si>
    <t>※1 ｢ダクト接続形のもの｣とは、吹き出し口にダクトを接続するものをいう。</t>
    <phoneticPr fontId="6"/>
  </si>
  <si>
    <t>※2 ｢マルチタイプのもの｣とは、１の室外機に２以上の室内機を接続するものをいう。</t>
    <phoneticPr fontId="6"/>
  </si>
  <si>
    <t>※3 Ａは冷房能力（kW）を表すものとする。</t>
    <phoneticPr fontId="6"/>
  </si>
  <si>
    <t>※4 家庭用の直吹き形で壁掛け形のものについては省エネ性能カタログ電子版（2026年3月6日時点）掲載のエアコンの平均値（寒冷地仕様のものを除く）を基準APFとする。</t>
    <rPh sb="3" eb="6">
      <t>カテイヨウ</t>
    </rPh>
    <rPh sb="74" eb="76">
      <t>キジュン</t>
    </rPh>
    <phoneticPr fontId="6"/>
  </si>
  <si>
    <t>※5 それ以外のものについてはトップランナー制度における2026年度の目標基準値を基準APFとする。</t>
    <phoneticPr fontId="6"/>
  </si>
  <si>
    <t>既設設備がない場合の基準エネルギー消費効率</t>
    <rPh sb="0" eb="4">
      <t>キセツセツビ</t>
    </rPh>
    <rPh sb="7" eb="9">
      <t>バアイ</t>
    </rPh>
    <rPh sb="10" eb="12">
      <t>キジュン</t>
    </rPh>
    <rPh sb="17" eb="21">
      <t>ショウヒコウリツ</t>
    </rPh>
    <phoneticPr fontId="6"/>
  </si>
  <si>
    <t>住宅の給湯器更新に係るCO2排出削減量計算書（令和8年度）Ver.1.0</t>
    <phoneticPr fontId="4"/>
  </si>
  <si>
    <t>下の表において該当する給湯設備の基準エネルギー消費効率の値を、</t>
    <rPh sb="0" eb="1">
      <t>シタ</t>
    </rPh>
    <rPh sb="2" eb="3">
      <t>ヒョウ</t>
    </rPh>
    <rPh sb="7" eb="9">
      <t>ガイトウ</t>
    </rPh>
    <rPh sb="11" eb="15">
      <t>キュウトウセツビ</t>
    </rPh>
    <rPh sb="16" eb="18">
      <t>キジュン</t>
    </rPh>
    <rPh sb="23" eb="27">
      <t>ショウヒコウリツ</t>
    </rPh>
    <rPh sb="28" eb="29">
      <t>アタイ</t>
    </rPh>
    <phoneticPr fontId="6"/>
  </si>
  <si>
    <t>既設給湯器の効率として「エネルギー消費性能計算プログラム住宅版」に入力してください。</t>
    <phoneticPr fontId="8"/>
  </si>
  <si>
    <t>基準エネルギー消費効率</t>
    <rPh sb="0" eb="2">
      <t>キジュン</t>
    </rPh>
    <rPh sb="7" eb="11">
      <t>ショウヒコウリツ</t>
    </rPh>
    <phoneticPr fontId="8"/>
  </si>
  <si>
    <t>指標</t>
    <rPh sb="0" eb="2">
      <t>シヒョウ</t>
    </rPh>
    <phoneticPr fontId="8"/>
  </si>
  <si>
    <t>ガス給湯器</t>
    <rPh sb="2" eb="5">
      <t>キュウトウキ</t>
    </rPh>
    <phoneticPr fontId="8"/>
  </si>
  <si>
    <t>モード熱効率</t>
    <rPh sb="3" eb="6">
      <t>ネツコウリツ</t>
    </rPh>
    <phoneticPr fontId="8"/>
  </si>
  <si>
    <t>電気ヒートポンプ給湯機</t>
    <rPh sb="0" eb="2">
      <t>デンキ</t>
    </rPh>
    <rPh sb="8" eb="11">
      <t>キュウトウキ</t>
    </rPh>
    <phoneticPr fontId="8"/>
  </si>
  <si>
    <t>少人数</t>
  </si>
  <si>
    <t>JIS効率</t>
    <rPh sb="3" eb="5">
      <t>コウリツ</t>
    </rPh>
    <phoneticPr fontId="8"/>
  </si>
  <si>
    <t>320L未満</t>
  </si>
  <si>
    <t>320L以上550L未満</t>
  </si>
  <si>
    <t>550L以上</t>
  </si>
  <si>
    <t>多缶</t>
  </si>
  <si>
    <t>※1  省エネ性能カタログ電子版（2026年3月6日時点）掲載のガス給湯器の平均値を基準APFとする。</t>
    <rPh sb="34" eb="37">
      <t>キュウトウキ</t>
    </rPh>
    <rPh sb="43" eb="45">
      <t>キジュン</t>
    </rPh>
    <phoneticPr fontId="61"/>
  </si>
  <si>
    <t>※2  320L以上550L未満については、省エネ性能カタログ電子版（2026年3月6日時点）掲載のエコキュートの平均値を基準APFとする。</t>
    <rPh sb="62" eb="64">
      <t>キジュン</t>
    </rPh>
    <phoneticPr fontId="61"/>
  </si>
  <si>
    <t>※3 それ以外の区分については、省エネ性能カタログに掲載の機種数が少ないことから、トップランナー制度における2026年度の目標基準値を基準APFとする。</t>
    <rPh sb="5" eb="7">
      <t>イガイ</t>
    </rPh>
    <rPh sb="8" eb="10">
      <t>クブン</t>
    </rPh>
    <rPh sb="16" eb="17">
      <t>ショウ</t>
    </rPh>
    <rPh sb="19" eb="21">
      <t>セイノウ</t>
    </rPh>
    <rPh sb="26" eb="28">
      <t>ケイサイ</t>
    </rPh>
    <rPh sb="29" eb="32">
      <t>キシュスウ</t>
    </rPh>
    <rPh sb="33" eb="34">
      <t>スク</t>
    </rPh>
    <rPh sb="48" eb="50">
      <t>セイド</t>
    </rPh>
    <rPh sb="58" eb="60">
      <t>ネンド</t>
    </rPh>
    <rPh sb="68" eb="73">
      <t>モクヒョウキジュンチキジュン</t>
    </rPh>
    <phoneticPr fontId="61"/>
  </si>
  <si>
    <t>1,000,000円</t>
    <rPh sb="9" eb="10">
      <t>エン</t>
    </rPh>
    <phoneticPr fontId="4"/>
  </si>
  <si>
    <t>別紙1から自動反映</t>
    <rPh sb="0" eb="2">
      <t>ベッシ</t>
    </rPh>
    <rPh sb="5" eb="7">
      <t>ジドウ</t>
    </rPh>
    <rPh sb="7" eb="9">
      <t>ハンエイ</t>
    </rPh>
    <phoneticPr fontId="4"/>
  </si>
  <si>
    <t>←第1号様式に自動で反映します</t>
    <rPh sb="1" eb="2">
      <t>ダイ</t>
    </rPh>
    <rPh sb="3" eb="4">
      <t>ゴウ</t>
    </rPh>
    <rPh sb="4" eb="6">
      <t>ヨウシキ</t>
    </rPh>
    <rPh sb="7" eb="9">
      <t>ジドウ</t>
    </rPh>
    <rPh sb="10" eb="12">
      <t>ハンエイ</t>
    </rPh>
    <phoneticPr fontId="4"/>
  </si>
  <si>
    <t>（例）月に1回、地域住民の会議・交流の場として提供し、地域コミュニティの活性化に貢献している。</t>
  </si>
  <si>
    <t>代表取締役社長　京都　五郎</t>
  </si>
  <si>
    <r>
      <rPr>
        <b/>
        <sz val="12"/>
        <rFont val="ＭＳ 明朝"/>
        <family val="1"/>
        <charset val="128"/>
      </rPr>
      <t>　</t>
    </r>
    <r>
      <rPr>
        <b/>
        <u/>
        <sz val="12"/>
        <rFont val="ＭＳ 明朝"/>
        <family val="1"/>
        <charset val="128"/>
      </rPr>
      <t>※本届出の提出をもって補助金の交付決定等が保証されるものではありません。</t>
    </r>
    <rPh sb="2" eb="3">
      <t>ホン</t>
    </rPh>
    <rPh sb="3" eb="5">
      <t>トドケデ</t>
    </rPh>
    <rPh sb="6" eb="8">
      <t>テイシュツ</t>
    </rPh>
    <rPh sb="12" eb="15">
      <t>ホジョキン</t>
    </rPh>
    <rPh sb="16" eb="18">
      <t>コウフ</t>
    </rPh>
    <rPh sb="18" eb="20">
      <t>ケッテイ</t>
    </rPh>
    <rPh sb="20" eb="21">
      <t>トウ</t>
    </rPh>
    <rPh sb="22" eb="24">
      <t>ホショウ</t>
    </rPh>
    <phoneticPr fontId="4"/>
  </si>
  <si>
    <t>事前着手が必要である理由を具体的かつ明確に記載してください。</t>
    <phoneticPr fontId="4"/>
  </si>
  <si>
    <t>←補助対象設備ごとの開始予定日を入力</t>
  </si>
  <si>
    <t>←補助対象設備ごとの開始予定日を入力</t>
    <phoneticPr fontId="4"/>
  </si>
  <si>
    <t>○○</t>
  </si>
  <si>
    <t>樹脂</t>
  </si>
  <si>
    <t>引き違い</t>
  </si>
  <si>
    <t>AW1</t>
  </si>
  <si>
    <t>〇〇寺</t>
    <phoneticPr fontId="4"/>
  </si>
  <si>
    <t>代表役員</t>
    <phoneticPr fontId="4"/>
  </si>
  <si>
    <t>○○社</t>
  </si>
  <si>
    <t>事業開始承認申請を行った事業者様のみ、内容に変更があった場合は記載して下さい。</t>
    <rPh sb="0" eb="2">
      <t>ジギョウ</t>
    </rPh>
    <rPh sb="2" eb="4">
      <t>カイシ</t>
    </rPh>
    <rPh sb="4" eb="6">
      <t>ショウニン</t>
    </rPh>
    <rPh sb="6" eb="8">
      <t>シンセイ</t>
    </rPh>
    <rPh sb="9" eb="10">
      <t>オコナ</t>
    </rPh>
    <rPh sb="12" eb="15">
      <t>ジギョウシャ</t>
    </rPh>
    <rPh sb="15" eb="16">
      <t>サマ</t>
    </rPh>
    <rPh sb="19" eb="21">
      <t>ナイヨウ</t>
    </rPh>
    <rPh sb="22" eb="24">
      <t>ヘンコウ</t>
    </rPh>
    <rPh sb="28" eb="30">
      <t>バアイ</t>
    </rPh>
    <rPh sb="31" eb="33">
      <t>キサイ</t>
    </rPh>
    <rPh sb="35" eb="36">
      <t>クダ</t>
    </rPh>
    <phoneticPr fontId="4"/>
  </si>
  <si>
    <t>空調機器を6台設置とし申請していたが、空調機器が1台減って5台の設置となった。</t>
    <phoneticPr fontId="4"/>
  </si>
  <si>
    <r>
      <t>　導入設備使用者が</t>
    </r>
    <r>
      <rPr>
        <b/>
        <u/>
        <sz val="16"/>
        <color rgb="FFFF0000"/>
        <rFont val="ＭＳ 明朝"/>
        <family val="1"/>
        <charset val="128"/>
      </rPr>
      <t>個人の場合</t>
    </r>
    <r>
      <rPr>
        <b/>
        <sz val="12"/>
        <color rgb="FFFF0000"/>
        <rFont val="ＭＳ 明朝"/>
        <family val="1"/>
        <charset val="128"/>
      </rPr>
      <t>は、「担当部署」の「担当者氏名」「住所」「電話番号」「メールアドレス」を記載してください。</t>
    </r>
    <phoneticPr fontId="4"/>
  </si>
  <si>
    <r>
      <rPr>
        <sz val="12"/>
        <color rgb="FF000000"/>
        <rFont val="ＭＳ 明朝"/>
        <family val="1"/>
        <charset val="128"/>
      </rPr>
      <t>　設置場所所有者が</t>
    </r>
    <r>
      <rPr>
        <b/>
        <u/>
        <sz val="16"/>
        <color rgb="FFFF0000"/>
        <rFont val="ＭＳ 明朝"/>
        <family val="1"/>
        <charset val="128"/>
      </rPr>
      <t>個人の場合</t>
    </r>
    <r>
      <rPr>
        <b/>
        <sz val="12"/>
        <color rgb="FFFF0000"/>
        <rFont val="ＭＳ 明朝"/>
        <family val="1"/>
        <charset val="128"/>
      </rPr>
      <t>は、「担当部署」の「担当者氏名」「住所」「電話番号」「メールアドレス」を記載してください。</t>
    </r>
    <phoneticPr fontId="4"/>
  </si>
  <si>
    <r>
      <t>以下の事業費内訳表は、</t>
    </r>
    <r>
      <rPr>
        <u/>
        <sz val="11"/>
        <color theme="1"/>
        <rFont val="ＭＳ 明朝"/>
        <family val="3"/>
        <charset val="128"/>
      </rPr>
      <t>補助対象事業及び補助対象設備ごとに</t>
    </r>
    <r>
      <rPr>
        <u/>
        <sz val="11"/>
        <color theme="1"/>
        <rFont val="ＭＳ 明朝"/>
        <family val="1"/>
        <charset val="128"/>
      </rPr>
      <t>入力</t>
    </r>
    <r>
      <rPr>
        <sz val="11"/>
        <color theme="1"/>
        <rFont val="ＭＳ 明朝"/>
        <family val="1"/>
        <charset val="128"/>
      </rPr>
      <t>し、補助対象経費の根拠となる</t>
    </r>
    <r>
      <rPr>
        <b/>
        <sz val="11"/>
        <color rgb="FFFF0000"/>
        <rFont val="ＭＳ 明朝"/>
        <family val="1"/>
        <charset val="128"/>
      </rPr>
      <t>見積書等も併せて提出</t>
    </r>
    <r>
      <rPr>
        <sz val="11"/>
        <color theme="1"/>
        <rFont val="ＭＳ 明朝"/>
        <family val="1"/>
        <charset val="128"/>
      </rPr>
      <t>してください。</t>
    </r>
    <rPh sb="0" eb="2">
      <t>イカ</t>
    </rPh>
    <rPh sb="3" eb="6">
      <t>ジギョウヒ</t>
    </rPh>
    <rPh sb="6" eb="8">
      <t>ウチワケ</t>
    </rPh>
    <rPh sb="8" eb="9">
      <t>ヒョウ</t>
    </rPh>
    <rPh sb="28" eb="30">
      <t>ニュウリョク</t>
    </rPh>
    <phoneticPr fontId="4"/>
  </si>
  <si>
    <t>グラスウール</t>
    <phoneticPr fontId="4"/>
  </si>
  <si>
    <t>○○社</t>
    <rPh sb="2" eb="3">
      <t>シャ</t>
    </rPh>
    <phoneticPr fontId="4"/>
  </si>
  <si>
    <t>●●●●</t>
    <phoneticPr fontId="4"/>
  </si>
  <si>
    <t>京都　太郎</t>
    <phoneticPr fontId="4"/>
  </si>
  <si>
    <t>〇〇寺
代表役員　京都　太郎</t>
    <phoneticPr fontId="4"/>
  </si>
  <si>
    <t>京都　花子</t>
    <phoneticPr fontId="4"/>
  </si>
  <si>
    <t>Low-E3＋A12＋FL3</t>
  </si>
  <si>
    <t>AW5-1</t>
  </si>
  <si>
    <t>AW5-2</t>
  </si>
  <si>
    <t>●●●●</t>
  </si>
  <si>
    <t>〇〇社</t>
  </si>
  <si>
    <t>グラスウール</t>
  </si>
  <si>
    <t>※開始予定日：契約締結日又は工事着工日のいずれか早い方
※完了予定日：工事完了日又は工事費用の支払日のいずれか遅い方</t>
  </si>
  <si>
    <r>
      <rPr>
        <b/>
        <u/>
        <sz val="14"/>
        <color rgb="FFFF0000"/>
        <rFont val="ＭＳ Ｐゴシック"/>
        <family val="3"/>
        <charset val="128"/>
      </rPr>
      <t>「建物登記」</t>
    </r>
    <r>
      <rPr>
        <b/>
        <sz val="11"/>
        <color rgb="FFFF0000"/>
        <rFont val="ＭＳ Ｐゴシック"/>
        <family val="3"/>
        <charset val="128"/>
      </rPr>
      <t>の記載住所と一致させて下さい。</t>
    </r>
    <phoneticPr fontId="4"/>
  </si>
  <si>
    <t>←</t>
  </si>
  <si>
    <t>半角で入力してください。全角文字やスペースが入っているとエラー表示されます。</t>
  </si>
  <si>
    <t>パワーコンディショナの定格出力
[kW]</t>
    <phoneticPr fontId="4"/>
  </si>
  <si>
    <t>発電出力合計値[kW]</t>
    <rPh sb="0" eb="2">
      <t>ハツデン</t>
    </rPh>
    <rPh sb="2" eb="4">
      <t>シュツリョク</t>
    </rPh>
    <rPh sb="4" eb="6">
      <t>ゴウケイ</t>
    </rPh>
    <rPh sb="6" eb="7">
      <t>アタイ</t>
    </rPh>
    <phoneticPr fontId="4"/>
  </si>
  <si>
    <t>パワーコンディショナの定格出力合計値</t>
    <phoneticPr fontId="4"/>
  </si>
  <si>
    <t>※小数点以下第1位まで（第2位以下は切捨て）</t>
    <phoneticPr fontId="4"/>
  </si>
  <si>
    <t>　提出された書類の内容について、１週間以上代理人と連絡が取れない場合や、京都市からの確認に対し明確な回答が得られない場合、申請者本人に連絡及び確認を行います。</t>
    <rPh sb="36" eb="38">
      <t>キョウト</t>
    </rPh>
    <rPh sb="38" eb="39">
      <t>シ</t>
    </rPh>
    <phoneticPr fontId="4"/>
  </si>
  <si>
    <t>　提出された書類の内容について、１週間以上代理人と連絡が取れない場合や、京都市からの確認に対し明確な回答が得られない場合、申請者本人に連絡及び確認を行います。</t>
    <rPh sb="36" eb="39">
      <t>キョウトシ</t>
    </rPh>
    <phoneticPr fontId="4"/>
  </si>
  <si>
    <t>補助対象経費(断熱・単価)_窓・ガラス</t>
    <phoneticPr fontId="4"/>
  </si>
  <si>
    <t>ただし、「三宅市営住宅跡地エリア」及び「伏見工業高等学校等跡地エリア」において補助対象事業を実施する場合等は除きます。その場合、電力需要計算書（別紙４）の提出も不要です。</t>
    <rPh sb="5" eb="7">
      <t>ミヤケ</t>
    </rPh>
    <rPh sb="7" eb="9">
      <t>シエイ</t>
    </rPh>
    <rPh sb="9" eb="11">
      <t>ジュウタク</t>
    </rPh>
    <rPh sb="11" eb="13">
      <t>アトチ</t>
    </rPh>
    <rPh sb="39" eb="41">
      <t>ホジョ</t>
    </rPh>
    <rPh sb="41" eb="43">
      <t>タイショウ</t>
    </rPh>
    <rPh sb="43" eb="45">
      <t>ジギョウ</t>
    </rPh>
    <rPh sb="46" eb="48">
      <t>ジッシ</t>
    </rPh>
    <rPh sb="50" eb="52">
      <t>バアイ</t>
    </rPh>
    <rPh sb="52" eb="53">
      <t>トウ</t>
    </rPh>
    <rPh sb="54" eb="55">
      <t>ノゾ</t>
    </rPh>
    <rPh sb="61" eb="63">
      <t>バアイ</t>
    </rPh>
    <rPh sb="64" eb="66">
      <t>デンリョク</t>
    </rPh>
    <rPh sb="66" eb="68">
      <t>ジュヨウ</t>
    </rPh>
    <rPh sb="68" eb="71">
      <t>ケイサンショ</t>
    </rPh>
    <rPh sb="72" eb="74">
      <t>ベッシ</t>
    </rPh>
    <rPh sb="77" eb="79">
      <t>テイシュツ</t>
    </rPh>
    <rPh sb="80" eb="82">
      <t>フヨウ</t>
    </rPh>
    <phoneticPr fontId="4"/>
  </si>
  <si>
    <t>※別紙4電力需要計算書の値が自動入力されます</t>
    <rPh sb="4" eb="6">
      <t>デンリョク</t>
    </rPh>
    <rPh sb="6" eb="8">
      <t>ジュヨウ</t>
    </rPh>
    <rPh sb="8" eb="11">
      <t>ケイサンショ</t>
    </rPh>
    <phoneticPr fontId="4"/>
  </si>
  <si>
    <t>書類作成の手引きp20-24を参考に景観手続きの要否を確認し、該当する項目をチェックしてください。</t>
    <rPh sb="0" eb="2">
      <t>ショルイ</t>
    </rPh>
    <rPh sb="2" eb="4">
      <t>サクセイ</t>
    </rPh>
    <rPh sb="5" eb="7">
      <t>テビ</t>
    </rPh>
    <rPh sb="15" eb="17">
      <t>サンコウ</t>
    </rPh>
    <rPh sb="18" eb="20">
      <t>ケイカン</t>
    </rPh>
    <rPh sb="20" eb="22">
      <t>テツヅ</t>
    </rPh>
    <rPh sb="24" eb="26">
      <t>ヨウヒ</t>
    </rPh>
    <rPh sb="27" eb="29">
      <t>カクニン</t>
    </rPh>
    <rPh sb="31" eb="33">
      <t>ガイトウ</t>
    </rPh>
    <rPh sb="35" eb="37">
      <t>コウモク</t>
    </rPh>
    <phoneticPr fontId="4"/>
  </si>
  <si>
    <t>書類作成の手引きp25を参考に史跡等手続きの要否を確認し、該当する項目をチェックしてください。</t>
    <rPh sb="0" eb="2">
      <t>ショルイ</t>
    </rPh>
    <rPh sb="2" eb="4">
      <t>サクセイ</t>
    </rPh>
    <rPh sb="5" eb="7">
      <t>テビ</t>
    </rPh>
    <rPh sb="12" eb="14">
      <t>サンコウ</t>
    </rPh>
    <rPh sb="15" eb="17">
      <t>シセキ</t>
    </rPh>
    <rPh sb="17" eb="18">
      <t>トウ</t>
    </rPh>
    <rPh sb="18" eb="20">
      <t>テツヅ</t>
    </rPh>
    <rPh sb="22" eb="24">
      <t>ヨウヒ</t>
    </rPh>
    <rPh sb="25" eb="27">
      <t>カクニン</t>
    </rPh>
    <rPh sb="29" eb="31">
      <t>ガイトウ</t>
    </rPh>
    <rPh sb="33" eb="35">
      <t>コウモク</t>
    </rPh>
    <phoneticPr fontId="4"/>
  </si>
  <si>
    <t>※太陽光発電設備に係るCO２排出量削減計算書から自動入力されます。</t>
    <rPh sb="1" eb="8">
      <t>タイヨウコウハツデンセツビ</t>
    </rPh>
    <rPh sb="9" eb="10">
      <t>カカ</t>
    </rPh>
    <rPh sb="14" eb="16">
      <t>ハイシュツ</t>
    </rPh>
    <rPh sb="16" eb="17">
      <t>リョウ</t>
    </rPh>
    <rPh sb="17" eb="19">
      <t>サクゲン</t>
    </rPh>
    <rPh sb="19" eb="22">
      <t>ケイサンショ</t>
    </rPh>
    <rPh sb="24" eb="26">
      <t>ジドウ</t>
    </rPh>
    <rPh sb="26" eb="28">
      <t>ニュウリョク</t>
    </rPh>
    <phoneticPr fontId="4"/>
  </si>
  <si>
    <t>書類作成の手引きp26を参考に、業務用／家庭用の別をご確認のうえ、該当する項目にチェックしてください。</t>
    <rPh sb="0" eb="2">
      <t>ショルイ</t>
    </rPh>
    <rPh sb="2" eb="4">
      <t>サクセイ</t>
    </rPh>
    <rPh sb="5" eb="7">
      <t>テビ</t>
    </rPh>
    <rPh sb="12" eb="14">
      <t>サンコウ</t>
    </rPh>
    <rPh sb="24" eb="25">
      <t>ベツ</t>
    </rPh>
    <rPh sb="27" eb="29">
      <t>カクニン</t>
    </rPh>
    <rPh sb="33" eb="35">
      <t>ガイトウ</t>
    </rPh>
    <rPh sb="37" eb="39">
      <t>コウモク</t>
    </rPh>
    <phoneticPr fontId="4"/>
  </si>
  <si>
    <t>※蓄電池に係るCO２排出量削減計算書から自動入力されます。</t>
    <rPh sb="1" eb="4">
      <t>チクデンチ</t>
    </rPh>
    <rPh sb="5" eb="6">
      <t>カカ</t>
    </rPh>
    <rPh sb="10" eb="12">
      <t>ハイシュツ</t>
    </rPh>
    <rPh sb="12" eb="13">
      <t>リョウ</t>
    </rPh>
    <rPh sb="13" eb="15">
      <t>サクゲン</t>
    </rPh>
    <rPh sb="15" eb="18">
      <t>ケイサンショ</t>
    </rPh>
    <rPh sb="20" eb="22">
      <t>ジドウ</t>
    </rPh>
    <rPh sb="22" eb="24">
      <t>ニュウリョク</t>
    </rPh>
    <phoneticPr fontId="4"/>
  </si>
  <si>
    <t>※エネルギーマネジメントに係るCO2排出削減量計算書の値から自動入力されます。</t>
    <rPh sb="13" eb="14">
      <t>カカ</t>
    </rPh>
    <rPh sb="18" eb="20">
      <t>ハイシュツ</t>
    </rPh>
    <rPh sb="20" eb="22">
      <t>サクゲン</t>
    </rPh>
    <rPh sb="22" eb="23">
      <t>リョウ</t>
    </rPh>
    <rPh sb="23" eb="26">
      <t>ケイサンショ</t>
    </rPh>
    <rPh sb="27" eb="28">
      <t>アタイ</t>
    </rPh>
    <rPh sb="30" eb="32">
      <t>ジドウ</t>
    </rPh>
    <rPh sb="32" eb="34">
      <t>ニュウリョク</t>
    </rPh>
    <phoneticPr fontId="4"/>
  </si>
  <si>
    <t>※充放電設備に係るCO2排出削減量計算書の値から自動入力されます。</t>
    <rPh sb="1" eb="4">
      <t>ジュウホウデン</t>
    </rPh>
    <rPh sb="4" eb="6">
      <t>セツビ</t>
    </rPh>
    <rPh sb="7" eb="8">
      <t>カカ</t>
    </rPh>
    <rPh sb="12" eb="14">
      <t>ハイシュツ</t>
    </rPh>
    <rPh sb="14" eb="16">
      <t>サクゲン</t>
    </rPh>
    <rPh sb="16" eb="17">
      <t>リョウ</t>
    </rPh>
    <rPh sb="17" eb="20">
      <t>ケイサンショ</t>
    </rPh>
    <rPh sb="21" eb="22">
      <t>アタイ</t>
    </rPh>
    <rPh sb="24" eb="26">
      <t>ジドウ</t>
    </rPh>
    <rPh sb="26" eb="28">
      <t>ニュウリョク</t>
    </rPh>
    <phoneticPr fontId="4"/>
  </si>
  <si>
    <t>※ZEH・ZEH+に係るCO2排出削減量計算書の値から自動入力されます。</t>
    <rPh sb="10" eb="11">
      <t>カカ</t>
    </rPh>
    <rPh sb="15" eb="17">
      <t>ハイシュツ</t>
    </rPh>
    <rPh sb="17" eb="19">
      <t>サクゲン</t>
    </rPh>
    <rPh sb="19" eb="20">
      <t>リョウ</t>
    </rPh>
    <rPh sb="20" eb="23">
      <t>ケイサンショ</t>
    </rPh>
    <rPh sb="24" eb="25">
      <t>アタイ</t>
    </rPh>
    <rPh sb="27" eb="29">
      <t>ジドウ</t>
    </rPh>
    <rPh sb="29" eb="31">
      <t>ニュウリョク</t>
    </rPh>
    <phoneticPr fontId="4"/>
  </si>
  <si>
    <t>※ZEH-Mに係るCO2排出削減量計算書の値から自動入力されます。</t>
    <rPh sb="7" eb="8">
      <t>カカ</t>
    </rPh>
    <rPh sb="12" eb="14">
      <t>ハイシュツ</t>
    </rPh>
    <rPh sb="14" eb="16">
      <t>サクゲン</t>
    </rPh>
    <rPh sb="16" eb="17">
      <t>リョウ</t>
    </rPh>
    <rPh sb="17" eb="20">
      <t>ケイサンショ</t>
    </rPh>
    <rPh sb="21" eb="22">
      <t>アタイ</t>
    </rPh>
    <rPh sb="24" eb="26">
      <t>ジドウ</t>
    </rPh>
    <rPh sb="26" eb="28">
      <t>ニュウリョク</t>
    </rPh>
    <phoneticPr fontId="4"/>
  </si>
  <si>
    <t>※住宅の断熱改修に係るCO2 排出削減量計算書から値が自動で入力されます。</t>
    <rPh sb="1" eb="3">
      <t>ジュウタク</t>
    </rPh>
    <rPh sb="4" eb="6">
      <t>ダンネツ</t>
    </rPh>
    <rPh sb="6" eb="8">
      <t>カイシュウ</t>
    </rPh>
    <rPh sb="9" eb="10">
      <t>カカ</t>
    </rPh>
    <rPh sb="15" eb="17">
      <t>ハイシュツ</t>
    </rPh>
    <rPh sb="17" eb="20">
      <t>サクゲンリョウ</t>
    </rPh>
    <rPh sb="20" eb="23">
      <t>ケイサンショ</t>
    </rPh>
    <rPh sb="25" eb="26">
      <t>アタイ</t>
    </rPh>
    <rPh sb="27" eb="29">
      <t>ジドウ</t>
    </rPh>
    <rPh sb="30" eb="32">
      <t>ニュウリョク</t>
    </rPh>
    <phoneticPr fontId="4"/>
  </si>
  <si>
    <t>※EHP空調更新に係るCO2 排出削減量計算書から値が自動で入力されます。</t>
    <rPh sb="4" eb="6">
      <t>クウチョウ</t>
    </rPh>
    <rPh sb="6" eb="8">
      <t>コウシン</t>
    </rPh>
    <rPh sb="9" eb="10">
      <t>カカ</t>
    </rPh>
    <rPh sb="15" eb="17">
      <t>ハイシュツ</t>
    </rPh>
    <rPh sb="17" eb="20">
      <t>サクゲンリョウ</t>
    </rPh>
    <rPh sb="20" eb="23">
      <t>ケイサンショ</t>
    </rPh>
    <rPh sb="25" eb="26">
      <t>アタイ</t>
    </rPh>
    <rPh sb="27" eb="29">
      <t>ジドウ</t>
    </rPh>
    <rPh sb="30" eb="32">
      <t>ニュウリョク</t>
    </rPh>
    <phoneticPr fontId="4"/>
  </si>
  <si>
    <t>※全熱交換器設置に係るCO2 排出削減量計算書から値が自動で入力されます。</t>
    <rPh sb="1" eb="2">
      <t>ゼン</t>
    </rPh>
    <rPh sb="2" eb="6">
      <t>ネツコウカンキ</t>
    </rPh>
    <rPh sb="6" eb="8">
      <t>セッチ</t>
    </rPh>
    <rPh sb="9" eb="10">
      <t>カカ</t>
    </rPh>
    <rPh sb="15" eb="17">
      <t>ハイシュツ</t>
    </rPh>
    <rPh sb="17" eb="20">
      <t>サクゲンリョウ</t>
    </rPh>
    <rPh sb="20" eb="23">
      <t>ケイサンショ</t>
    </rPh>
    <rPh sb="25" eb="26">
      <t>アタイ</t>
    </rPh>
    <rPh sb="27" eb="29">
      <t>ジドウ</t>
    </rPh>
    <rPh sb="30" eb="32">
      <t>ニュウリョク</t>
    </rPh>
    <phoneticPr fontId="4"/>
  </si>
  <si>
    <t>※照明器具更新に係るCO2排出削減量計算書の値から自動で入力されます。</t>
    <rPh sb="1" eb="3">
      <t>ショウメイ</t>
    </rPh>
    <rPh sb="3" eb="5">
      <t>キグ</t>
    </rPh>
    <rPh sb="5" eb="7">
      <t>コウシン</t>
    </rPh>
    <rPh sb="8" eb="9">
      <t>カカ</t>
    </rPh>
    <rPh sb="13" eb="15">
      <t>ハイシュツ</t>
    </rPh>
    <rPh sb="15" eb="18">
      <t>サクゲンリョウ</t>
    </rPh>
    <rPh sb="18" eb="21">
      <t>ケイサンショ</t>
    </rPh>
    <rPh sb="22" eb="23">
      <t>アタイ</t>
    </rPh>
    <rPh sb="25" eb="27">
      <t>ジドウ</t>
    </rPh>
    <rPh sb="28" eb="30">
      <t>ニュウリョク</t>
    </rPh>
    <phoneticPr fontId="4"/>
  </si>
  <si>
    <t>※住宅の給湯器更新に係るCO2排出削減量計算書の値から自動で入力されます。</t>
    <rPh sb="1" eb="3">
      <t>ジュウタク</t>
    </rPh>
    <rPh sb="4" eb="7">
      <t>キュウトウキ</t>
    </rPh>
    <rPh sb="7" eb="9">
      <t>コウシン</t>
    </rPh>
    <rPh sb="10" eb="11">
      <t>カカ</t>
    </rPh>
    <rPh sb="15" eb="17">
      <t>ハイシュツ</t>
    </rPh>
    <rPh sb="17" eb="20">
      <t>サクゲンリョウ</t>
    </rPh>
    <rPh sb="20" eb="23">
      <t>ケイサンショ</t>
    </rPh>
    <rPh sb="24" eb="25">
      <t>アタイ</t>
    </rPh>
    <rPh sb="27" eb="29">
      <t>ジドウ</t>
    </rPh>
    <rPh sb="30" eb="32">
      <t>ニュウリョク</t>
    </rPh>
    <phoneticPr fontId="4"/>
  </si>
  <si>
    <t>交付申請書に添付する根拠資料の数値と一致させてください。</t>
    <rPh sb="0" eb="2">
      <t>コウフ</t>
    </rPh>
    <rPh sb="2" eb="5">
      <t>シンセイショ</t>
    </rPh>
    <rPh sb="6" eb="8">
      <t>テンプ</t>
    </rPh>
    <rPh sb="10" eb="12">
      <t>コンキョ</t>
    </rPh>
    <rPh sb="12" eb="14">
      <t>シリョウ</t>
    </rPh>
    <rPh sb="15" eb="17">
      <t>スウチ</t>
    </rPh>
    <rPh sb="18" eb="20">
      <t>イッチ</t>
    </rPh>
    <phoneticPr fontId="4"/>
  </si>
  <si>
    <t>←※太陽光発電設備に係るCO２排出量削減計算書から自動入力されます。</t>
    <rPh sb="2" eb="9">
      <t>タイヨウコウハツデンセツビ</t>
    </rPh>
    <rPh sb="10" eb="11">
      <t>カカ</t>
    </rPh>
    <rPh sb="15" eb="17">
      <t>ハイシュツ</t>
    </rPh>
    <rPh sb="17" eb="18">
      <t>リョウ</t>
    </rPh>
    <rPh sb="18" eb="20">
      <t>サクゲン</t>
    </rPh>
    <rPh sb="20" eb="23">
      <t>ケイサンショ</t>
    </rPh>
    <rPh sb="25" eb="27">
      <t>ジドウ</t>
    </rPh>
    <rPh sb="27" eb="29">
      <t>ニュウリョク</t>
    </rPh>
    <phoneticPr fontId="4"/>
  </si>
  <si>
    <t>蓄電池の容量合計を記入してください。</t>
    <rPh sb="0" eb="6">
      <t>チクデンチ</t>
    </rPh>
    <rPh sb="6" eb="8">
      <t>ゴウケイ</t>
    </rPh>
    <rPh sb="9" eb="11">
      <t>キニュウ</t>
    </rPh>
    <phoneticPr fontId="4"/>
  </si>
  <si>
    <t>ABC株式会社
代表取締役社長　京都　花子</t>
    <rPh sb="3" eb="7">
      <t>カブシキガイシャ</t>
    </rPh>
    <rPh sb="8" eb="15">
      <t>ダイヒョウトリシマリヤクシャチョウ</t>
    </rPh>
    <phoneticPr fontId="4"/>
  </si>
  <si>
    <t>〇〇寺
役員　京都　花子</t>
    <rPh sb="4" eb="6">
      <t>ヤクイン</t>
    </rPh>
    <rPh sb="10" eb="12">
      <t>ハナコ</t>
    </rPh>
    <phoneticPr fontId="4"/>
  </si>
  <si>
    <t>〇〇寺
代表役員　京都　太郎</t>
    <rPh sb="12" eb="14">
      <t>タロウ</t>
    </rPh>
    <phoneticPr fontId="4"/>
  </si>
  <si>
    <t>太陽光発電設備と併せて申請する場合は入力不要です。</t>
    <rPh sb="0" eb="3">
      <t>タイヨウコウ</t>
    </rPh>
    <rPh sb="3" eb="5">
      <t>ハツデン</t>
    </rPh>
    <rPh sb="5" eb="7">
      <t>セツビ</t>
    </rPh>
    <rPh sb="8" eb="9">
      <t>アワ</t>
    </rPh>
    <rPh sb="11" eb="13">
      <t>シンセイ</t>
    </rPh>
    <rPh sb="15" eb="17">
      <t>バアイ</t>
    </rPh>
    <rPh sb="18" eb="20">
      <t>ニュウリョク</t>
    </rPh>
    <rPh sb="20" eb="22">
      <t>フヨウ</t>
    </rPh>
    <phoneticPr fontId="4"/>
  </si>
  <si>
    <t>非該当</t>
  </si>
  <si>
    <t/>
  </si>
  <si>
    <t>=5.84</t>
  </si>
  <si>
    <t>=4.94</t>
  </si>
  <si>
    <t>　</t>
    <phoneticPr fontId="4"/>
  </si>
  <si>
    <t>　私は、要綱第１８条に規定する事前着手届の提出について、以下の者を代理人と定め、権限を委任します。</t>
    <rPh sb="4" eb="6">
      <t>ヨウコウ</t>
    </rPh>
    <rPh sb="19" eb="20">
      <t>トドケ</t>
    </rPh>
    <rPh sb="21" eb="23">
      <t>テイシュツ</t>
    </rPh>
    <phoneticPr fontId="4"/>
  </si>
  <si>
    <t>　私は、要綱第１８条に規定する代理受領事前届出書の提出について、以下の者を代理人と定め、権限を委任します。</t>
    <rPh sb="15" eb="17">
      <t>ダイリ</t>
    </rPh>
    <rPh sb="17" eb="19">
      <t>ジュリョウ</t>
    </rPh>
    <rPh sb="19" eb="21">
      <t>ジゼン</t>
    </rPh>
    <rPh sb="21" eb="23">
      <t>トドケデ</t>
    </rPh>
    <rPh sb="23" eb="24">
      <t>ショ</t>
    </rPh>
    <rPh sb="25" eb="27">
      <t>テイシュツ</t>
    </rPh>
    <phoneticPr fontId="4"/>
  </si>
  <si>
    <t xml:space="preserve">  </t>
    <phoneticPr fontId="4"/>
  </si>
  <si>
    <t>別紙１　事業計画書</t>
    <phoneticPr fontId="4"/>
  </si>
  <si>
    <t>第２２号様式（第１９条関係）</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</si>
</sst>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0;[Red]&quot;¥&quot;\-#,##0"/>
    <numFmt numFmtId="176" formatCode="[$-411]ggge&quot;年&quot;m&quot;月&quot;d&quot;日&quot;;@"/>
    <numFmt numFmtId="177" formatCode="[$-F800]dddd\,\ mmmm\ dd\,\ yyyy"/>
    <numFmt numFmtId="178" formatCode="#,##0&quot;円&quot;"/>
    <numFmt numFmtId="179" formatCode="#,##0.0;[Red]\-#,##0.0"/>
    <numFmt numFmtId="180" formatCode="#,##0.000;[Red]\-#,##0.000"/>
    <numFmt numFmtId="181" formatCode="[$]ggge&quot;年&quot;m&quot;月&quot;d&quot;日&quot;;@" x16r2:formatCode16="[$-ja-JP-x-gannen]ggge&quot;年&quot;m&quot;月&quot;d&quot;日&quot;;@"/>
    <numFmt numFmtId="182" formatCode="#,##0.0000;[Red]\-#,##0.0000"/>
    <numFmt numFmtId="183" formatCode="0.0_);[Red]\(0.0\)"/>
    <numFmt numFmtId="184" formatCode="0.0%"/>
    <numFmt numFmtId="185" formatCode="0.0"/>
    <numFmt numFmtId="186" formatCode="#,##0_);[Red]\(#,##0\)"/>
    <numFmt numFmtId="187" formatCode="yyyy/mm/dd;@"/>
    <numFmt numFmtId="188" formatCode="0_);[Red]\(0\)"/>
    <numFmt numFmtId="189" formatCode="0.00_ "/>
    <numFmt numFmtId="190" formatCode="#,##0.0_ ;[Red]\-#,##0.0\ "/>
    <numFmt numFmtId="191" formatCode="0.00_);[Red]\(0.00\)"/>
    <numFmt numFmtId="192" formatCode="0.0_ "/>
    <numFmt numFmtId="193" formatCode="[$]ggge&quot;年&quot;m&quot;月&quot;d&quot;日&quot;;@&quot;令&quot;&quot;和&quot;\ &quot;年&quot;\ &quot;月&quot;\ &quot;日&quot;" x16r2:formatCode16="[$-ja-JP-x-gannen]ggge&quot;年&quot;m&quot;月&quot;d&quot;日&quot;;@&quot;令&quot;&quot;和&quot;\ &quot;年&quot;\ &quot;月&quot;\ &quot;日&quot;"/>
    <numFmt numFmtId="194" formatCode="[$-411]ggge&quot;年&quot;m&quot;月&quot;d&quot;日&quot;;@&quot;令&quot;&quot;和&quot;\ &quot;年&quot;\ &quot;月&quot;\ &quot;日&quot;"/>
    <numFmt numFmtId="195" formatCode="yyyy/m/d;@"/>
  </numFmts>
  <fonts count="219">
    <font>
      <sz val="11"/>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ＭＳ Ｐゴシック"/>
      <family val="2"/>
      <charset val="128"/>
    </font>
    <font>
      <sz val="11"/>
      <color theme="1"/>
      <name val="ＭＳ 明朝"/>
      <family val="1"/>
      <charset val="128"/>
    </font>
    <font>
      <sz val="6"/>
      <name val="游ゴシック"/>
      <family val="3"/>
      <charset val="128"/>
      <scheme val="minor"/>
    </font>
    <font>
      <sz val="11"/>
      <color theme="1"/>
      <name val="ＭＳ Ｐゴシック"/>
      <family val="2"/>
      <charset val="128"/>
    </font>
    <font>
      <sz val="6"/>
      <name val="游ゴシック"/>
      <family val="2"/>
      <charset val="128"/>
      <scheme val="minor"/>
    </font>
    <font>
      <sz val="11"/>
      <name val="ＭＳ Ｐゴシック"/>
      <family val="3"/>
      <charset val="128"/>
    </font>
    <font>
      <sz val="11"/>
      <name val="ＭＳ 明朝"/>
      <family val="1"/>
      <charset val="128"/>
    </font>
    <font>
      <sz val="9"/>
      <name val="ＭＳ 明朝"/>
      <family val="1"/>
      <charset val="128"/>
    </font>
    <font>
      <sz val="11"/>
      <name val="ＭＳ ゴシック"/>
      <family val="3"/>
      <charset val="128"/>
    </font>
    <font>
      <sz val="11"/>
      <name val="ＭＳ Ｐゴシック"/>
      <family val="2"/>
      <charset val="128"/>
    </font>
    <font>
      <sz val="10"/>
      <name val="ＭＳ 明朝"/>
      <family val="1"/>
      <charset val="128"/>
    </font>
    <font>
      <sz val="11"/>
      <name val="メイリオ"/>
      <family val="3"/>
      <charset val="128"/>
    </font>
    <font>
      <sz val="14"/>
      <name val="ＭＳ ゴシック"/>
      <family val="3"/>
      <charset val="128"/>
    </font>
    <font>
      <sz val="12"/>
      <name val="ＭＳ ゴシック"/>
      <family val="3"/>
      <charset val="128"/>
    </font>
    <font>
      <sz val="12"/>
      <name val="ＭＳ 明朝"/>
      <family val="1"/>
      <charset val="128"/>
    </font>
    <font>
      <sz val="10.5"/>
      <name val="ＭＳ 明朝"/>
      <family val="1"/>
      <charset val="128"/>
    </font>
    <font>
      <sz val="10"/>
      <name val="ＭＳ Ｐ明朝"/>
      <family val="1"/>
      <charset val="128"/>
    </font>
    <font>
      <sz val="12"/>
      <name val="ＭＳ Ｐゴシック"/>
      <family val="2"/>
      <charset val="128"/>
    </font>
    <font>
      <sz val="12"/>
      <name val="ＭＳ Ｐゴシック"/>
      <family val="3"/>
      <charset val="128"/>
    </font>
    <font>
      <b/>
      <sz val="12"/>
      <name val="ＭＳ 明朝"/>
      <family val="1"/>
      <charset val="128"/>
    </font>
    <font>
      <strike/>
      <sz val="12"/>
      <name val="ＭＳ 明朝"/>
      <family val="1"/>
      <charset val="128"/>
    </font>
    <font>
      <sz val="9"/>
      <name val="ＭＳ Ｐゴシック"/>
      <family val="2"/>
      <charset val="128"/>
    </font>
    <font>
      <u/>
      <sz val="11"/>
      <name val="ＭＳ 明朝"/>
      <family val="1"/>
      <charset val="128"/>
    </font>
    <font>
      <sz val="9"/>
      <name val="ＭＳ Ｐゴシック"/>
      <family val="3"/>
      <charset val="128"/>
    </font>
    <font>
      <b/>
      <sz val="11"/>
      <name val="ＭＳ 明朝"/>
      <family val="1"/>
      <charset val="128"/>
    </font>
    <font>
      <sz val="9"/>
      <name val="メイリオ"/>
      <family val="3"/>
      <charset val="128"/>
    </font>
    <font>
      <sz val="10"/>
      <name val="メイリオ"/>
      <family val="3"/>
      <charset val="128"/>
    </font>
    <font>
      <sz val="12"/>
      <name val="游ゴシック Light"/>
      <family val="3"/>
      <charset val="128"/>
    </font>
    <font>
      <sz val="11"/>
      <name val="游ゴシック Light"/>
      <family val="3"/>
      <charset val="128"/>
    </font>
    <font>
      <b/>
      <sz val="11"/>
      <name val="ＭＳ ゴシック"/>
      <family val="3"/>
      <charset val="128"/>
    </font>
    <font>
      <u/>
      <sz val="12"/>
      <name val="ＭＳ 明朝"/>
      <family val="1"/>
      <charset val="128"/>
    </font>
    <font>
      <u/>
      <sz val="11"/>
      <name val="ＭＳ Ｐゴシック"/>
      <family val="2"/>
      <charset val="128"/>
    </font>
    <font>
      <b/>
      <sz val="12"/>
      <name val="ＭＳ Ｐゴシック"/>
      <family val="3"/>
      <charset val="128"/>
    </font>
    <font>
      <b/>
      <sz val="11"/>
      <name val="ＭＳ Ｐゴシック"/>
      <family val="3"/>
      <charset val="128"/>
    </font>
    <font>
      <u/>
      <sz val="9"/>
      <name val="ＭＳ 明朝"/>
      <family val="1"/>
      <charset val="128"/>
    </font>
    <font>
      <sz val="9"/>
      <name val="ＭＳ ゴシック"/>
      <family val="3"/>
      <charset val="128"/>
    </font>
    <font>
      <sz val="11"/>
      <color rgb="FFFF0000"/>
      <name val="ＭＳ Ｐゴシック"/>
      <family val="2"/>
      <charset val="128"/>
    </font>
    <font>
      <b/>
      <sz val="14"/>
      <name val="ＭＳ Ｐゴシック"/>
      <family val="3"/>
      <charset val="128"/>
    </font>
    <font>
      <b/>
      <sz val="12"/>
      <name val="ＭＳ Ｐゴシック"/>
      <family val="2"/>
      <charset val="128"/>
    </font>
    <font>
      <sz val="14"/>
      <name val="ＭＳ Ｐゴシック"/>
      <family val="3"/>
      <charset val="128"/>
    </font>
    <font>
      <b/>
      <sz val="16"/>
      <name val="ＭＳ Ｐゴシック"/>
      <family val="3"/>
      <charset val="128"/>
    </font>
    <font>
      <b/>
      <sz val="16"/>
      <name val="ＭＳ 明朝"/>
      <family val="1"/>
      <charset val="128"/>
    </font>
    <font>
      <b/>
      <sz val="11"/>
      <color rgb="FFFF0000"/>
      <name val="ＭＳ Ｐゴシック"/>
      <family val="3"/>
      <charset val="128"/>
    </font>
    <font>
      <b/>
      <sz val="11"/>
      <color indexed="81"/>
      <name val="MS P ゴシック"/>
      <family val="3"/>
      <charset val="128"/>
    </font>
    <font>
      <b/>
      <sz val="11"/>
      <color indexed="10"/>
      <name val="MS P ゴシック"/>
      <family val="3"/>
      <charset val="128"/>
    </font>
    <font>
      <b/>
      <sz val="11"/>
      <color indexed="8"/>
      <name val="MS P ゴシック"/>
      <family val="3"/>
      <charset val="128"/>
    </font>
    <font>
      <sz val="11"/>
      <color rgb="FFFF0000"/>
      <name val="ＭＳ 明朝"/>
      <family val="1"/>
      <charset val="128"/>
    </font>
    <font>
      <sz val="12"/>
      <color rgb="FFFF0000"/>
      <name val="ＭＳ 明朝"/>
      <family val="1"/>
      <charset val="128"/>
    </font>
    <font>
      <sz val="9"/>
      <color rgb="FFFF0000"/>
      <name val="ＭＳ 明朝"/>
      <family val="1"/>
      <charset val="128"/>
    </font>
    <font>
      <b/>
      <sz val="12"/>
      <name val="ＭＳ ゴシック"/>
      <family val="3"/>
      <charset val="128"/>
    </font>
    <font>
      <b/>
      <vertAlign val="superscript"/>
      <sz val="11"/>
      <name val="ＭＳ ゴシック"/>
      <family val="3"/>
      <charset val="128"/>
    </font>
    <font>
      <b/>
      <sz val="10"/>
      <name val="ＭＳ ゴシック"/>
      <family val="3"/>
      <charset val="128"/>
    </font>
    <font>
      <sz val="10"/>
      <color rgb="FFFF0000"/>
      <name val="ＭＳ 明朝"/>
      <family val="1"/>
      <charset val="128"/>
    </font>
    <font>
      <sz val="11"/>
      <color rgb="FFFF0000"/>
      <name val="メイリオ"/>
      <family val="3"/>
      <charset val="128"/>
    </font>
    <font>
      <sz val="9"/>
      <color rgb="FFFF0000"/>
      <name val="ＭＳ Ｐゴシック"/>
      <family val="3"/>
      <charset val="128"/>
    </font>
    <font>
      <sz val="11"/>
      <color rgb="FFFF0000"/>
      <name val="ＭＳ Ｐゴシック"/>
      <family val="3"/>
      <charset val="128"/>
    </font>
    <font>
      <sz val="8"/>
      <name val="ＭＳ 明朝"/>
      <family val="1"/>
      <charset val="128"/>
    </font>
    <font>
      <b/>
      <sz val="15"/>
      <color theme="3"/>
      <name val="游ゴシック"/>
      <family val="2"/>
      <charset val="128"/>
      <scheme val="minor"/>
    </font>
    <font>
      <sz val="11"/>
      <color theme="1"/>
      <name val="游ゴシック"/>
      <family val="2"/>
      <scheme val="minor"/>
    </font>
    <font>
      <sz val="12"/>
      <color theme="1"/>
      <name val="UD デジタル 教科書体 NK-R"/>
      <family val="1"/>
      <charset val="128"/>
    </font>
    <font>
      <b/>
      <sz val="11"/>
      <name val="UD デジタル 教科書体 NK-R"/>
      <family val="1"/>
      <charset val="128"/>
    </font>
    <font>
      <sz val="11"/>
      <name val="UD デジタル 教科書体 NK-R"/>
      <family val="1"/>
      <charset val="128"/>
    </font>
    <font>
      <vertAlign val="subscript"/>
      <sz val="11"/>
      <name val="UD デジタル 教科書体 NK-R"/>
      <family val="1"/>
      <charset val="128"/>
    </font>
    <font>
      <b/>
      <sz val="14"/>
      <name val="UD デジタル 教科書体 NK-R"/>
      <family val="1"/>
      <charset val="128"/>
    </font>
    <font>
      <b/>
      <sz val="14"/>
      <color theme="1"/>
      <name val="UD デジタル 教科書体 NK-R"/>
      <family val="1"/>
      <charset val="128"/>
    </font>
    <font>
      <sz val="11"/>
      <color theme="1"/>
      <name val="UD デジタル 教科書体 NK-R"/>
      <family val="1"/>
      <charset val="128"/>
    </font>
    <font>
      <sz val="6"/>
      <name val="ＭＳ 明朝"/>
      <family val="1"/>
      <charset val="128"/>
    </font>
    <font>
      <sz val="11"/>
      <color rgb="FFFF0000"/>
      <name val="UD デジタル 教科書体 NK-R"/>
      <family val="1"/>
      <charset val="128"/>
    </font>
    <font>
      <vertAlign val="subscript"/>
      <sz val="11"/>
      <color theme="1"/>
      <name val="UD デジタル 教科書体 NK-R"/>
      <family val="1"/>
      <charset val="128"/>
    </font>
    <font>
      <sz val="14"/>
      <color theme="1"/>
      <name val="UD デジタル 教科書体 NK-R"/>
      <family val="1"/>
      <charset val="128"/>
    </font>
    <font>
      <vertAlign val="subscript"/>
      <sz val="14"/>
      <color theme="1"/>
      <name val="UD デジタル 教科書体 NK-R"/>
      <family val="1"/>
      <charset val="128"/>
    </font>
    <font>
      <b/>
      <sz val="20"/>
      <color theme="1"/>
      <name val="UD デジタル 教科書体 NK-R"/>
      <family val="1"/>
      <charset val="128"/>
    </font>
    <font>
      <b/>
      <sz val="20"/>
      <name val="UD デジタル 教科書体 NK-R"/>
      <family val="1"/>
      <charset val="128"/>
    </font>
    <font>
      <b/>
      <vertAlign val="subscript"/>
      <sz val="20"/>
      <name val="UD デジタル 教科書体 NK-R"/>
      <family val="1"/>
      <charset val="128"/>
    </font>
    <font>
      <sz val="11"/>
      <color theme="1"/>
      <name val="游ゴシック"/>
      <family val="3"/>
      <charset val="128"/>
      <scheme val="minor"/>
    </font>
    <font>
      <vertAlign val="superscript"/>
      <sz val="11"/>
      <color theme="1"/>
      <name val="UD デジタル 教科書体 NK-R"/>
      <family val="1"/>
      <charset val="128"/>
    </font>
    <font>
      <b/>
      <sz val="16"/>
      <color theme="1"/>
      <name val="UD デジタル 教科書体 NK-R"/>
      <family val="1"/>
      <charset val="128"/>
    </font>
    <font>
      <sz val="11"/>
      <color rgb="FF000000"/>
      <name val="UD デジタル 教科書体 NK-R"/>
      <family val="1"/>
      <charset val="128"/>
    </font>
    <font>
      <sz val="18"/>
      <color theme="1"/>
      <name val="UD デジタル 教科書体 NK-R"/>
      <family val="1"/>
      <charset val="128"/>
    </font>
    <font>
      <b/>
      <sz val="16"/>
      <name val="UD デジタル 教科書体 NK-R"/>
      <family val="1"/>
      <charset val="128"/>
    </font>
    <font>
      <sz val="16"/>
      <name val="UD デジタル 教科書体 NK-R"/>
      <family val="1"/>
      <charset val="128"/>
    </font>
    <font>
      <b/>
      <sz val="18"/>
      <color theme="1"/>
      <name val="游ゴシック"/>
      <family val="3"/>
      <charset val="128"/>
      <scheme val="minor"/>
    </font>
    <font>
      <sz val="16"/>
      <color theme="1"/>
      <name val="UD デジタル 教科書体 NP-B"/>
      <family val="1"/>
      <charset val="128"/>
    </font>
    <font>
      <b/>
      <sz val="12"/>
      <color theme="1"/>
      <name val="游ゴシック"/>
      <family val="3"/>
      <charset val="128"/>
      <scheme val="minor"/>
    </font>
    <font>
      <sz val="16"/>
      <color theme="1"/>
      <name val="UD デジタル 教科書体 NK-R"/>
      <family val="1"/>
      <charset val="128"/>
    </font>
    <font>
      <sz val="9"/>
      <color theme="1"/>
      <name val="UD デジタル 教科書体 NK-R"/>
      <family val="1"/>
      <charset val="128"/>
    </font>
    <font>
      <sz val="8"/>
      <color theme="1"/>
      <name val="UD デジタル 教科書体 NK-R"/>
      <family val="1"/>
      <charset val="128"/>
    </font>
    <font>
      <u/>
      <sz val="11"/>
      <color theme="10"/>
      <name val="ＭＳ Ｐゴシック"/>
      <family val="2"/>
      <charset val="128"/>
    </font>
    <font>
      <vertAlign val="superscript"/>
      <sz val="14"/>
      <color theme="1"/>
      <name val="UD デジタル 教科書体 NK-R"/>
      <family val="1"/>
      <charset val="128"/>
    </font>
    <font>
      <b/>
      <vertAlign val="subscript"/>
      <sz val="16"/>
      <name val="UD デジタル 教科書体 NK-R"/>
      <family val="1"/>
      <charset val="128"/>
    </font>
    <font>
      <b/>
      <sz val="11"/>
      <color rgb="FFFF0000"/>
      <name val="游ゴシック"/>
      <family val="3"/>
      <charset val="128"/>
      <scheme val="minor"/>
    </font>
    <font>
      <vertAlign val="superscript"/>
      <sz val="11"/>
      <name val="UD デジタル 教科書体 NK-R"/>
      <family val="1"/>
      <charset val="128"/>
    </font>
    <font>
      <sz val="11"/>
      <name val="游ゴシック"/>
      <family val="2"/>
      <scheme val="minor"/>
    </font>
    <font>
      <sz val="14"/>
      <name val="UD デジタル 教科書体 NK-R"/>
      <family val="1"/>
      <charset val="128"/>
    </font>
    <font>
      <sz val="11"/>
      <name val="游ゴシック"/>
      <family val="3"/>
      <charset val="128"/>
      <scheme val="minor"/>
    </font>
    <font>
      <b/>
      <sz val="11"/>
      <name val="游ゴシック"/>
      <family val="3"/>
      <charset val="128"/>
      <scheme val="minor"/>
    </font>
    <font>
      <sz val="12"/>
      <name val="UD デジタル 教科書体 NK-R"/>
      <family val="1"/>
      <charset val="128"/>
    </font>
    <font>
      <vertAlign val="subscript"/>
      <sz val="14"/>
      <name val="UD デジタル 教科書体 NK-R"/>
      <family val="1"/>
      <charset val="128"/>
    </font>
    <font>
      <b/>
      <sz val="11"/>
      <name val="游ゴシック"/>
      <family val="2"/>
      <scheme val="minor"/>
    </font>
    <font>
      <u/>
      <sz val="16"/>
      <name val="UD デジタル 教科書体 NK-R"/>
      <family val="1"/>
      <charset val="128"/>
    </font>
    <font>
      <b/>
      <sz val="18"/>
      <name val="游ゴシック"/>
      <family val="3"/>
      <charset val="128"/>
      <scheme val="minor"/>
    </font>
    <font>
      <sz val="16"/>
      <name val="UD デジタル 教科書体 NP-B"/>
      <family val="1"/>
      <charset val="128"/>
    </font>
    <font>
      <b/>
      <sz val="12"/>
      <name val="游ゴシック"/>
      <family val="3"/>
      <charset val="128"/>
      <scheme val="minor"/>
    </font>
    <font>
      <sz val="9"/>
      <name val="UD デジタル 教科書体 NK-R"/>
      <family val="1"/>
      <charset val="128"/>
    </font>
    <font>
      <u/>
      <sz val="11"/>
      <color theme="10"/>
      <name val="游ゴシック"/>
      <family val="2"/>
      <charset val="128"/>
      <scheme val="minor"/>
    </font>
    <font>
      <u/>
      <sz val="11"/>
      <color theme="10"/>
      <name val="UD デジタル 教科書体 NK-R"/>
      <family val="1"/>
      <charset val="128"/>
    </font>
    <font>
      <sz val="10"/>
      <color rgb="FF000000"/>
      <name val="游ゴシック"/>
      <family val="3"/>
      <charset val="128"/>
      <scheme val="minor"/>
    </font>
    <font>
      <sz val="10"/>
      <color rgb="FF000000"/>
      <name val="ＭＳ Ｐゴシック"/>
      <family val="3"/>
      <charset val="128"/>
    </font>
    <font>
      <sz val="10"/>
      <color theme="1"/>
      <name val="ＭＳ Ｐゴシック"/>
      <family val="3"/>
      <charset val="128"/>
    </font>
    <font>
      <sz val="10"/>
      <color rgb="FFFF0000"/>
      <name val="ＭＳ Ｐゴシック"/>
      <family val="3"/>
      <charset val="128"/>
    </font>
    <font>
      <sz val="9"/>
      <color theme="1"/>
      <name val="ＭＳ Ｐゴシック"/>
      <family val="3"/>
      <charset val="128"/>
    </font>
    <font>
      <sz val="7"/>
      <name val="ＭＳ 明朝"/>
      <family val="1"/>
      <charset val="128"/>
    </font>
    <font>
      <b/>
      <sz val="12"/>
      <color rgb="FFFF0000"/>
      <name val="ＭＳ 明朝"/>
      <family val="1"/>
      <charset val="128"/>
    </font>
    <font>
      <sz val="12"/>
      <color theme="4"/>
      <name val="ＭＳ 明朝"/>
      <family val="1"/>
      <charset val="128"/>
    </font>
    <font>
      <sz val="10"/>
      <color theme="4"/>
      <name val="ＭＳ 明朝"/>
      <family val="1"/>
      <charset val="128"/>
    </font>
    <font>
      <sz val="11"/>
      <color theme="4"/>
      <name val="ＭＳ Ｐゴシック"/>
      <family val="2"/>
      <charset val="128"/>
    </font>
    <font>
      <b/>
      <sz val="14"/>
      <color rgb="FFFF0000"/>
      <name val="ＭＳ Ｐゴシック"/>
      <family val="3"/>
      <charset val="128"/>
    </font>
    <font>
      <sz val="12"/>
      <color rgb="FF4472C4"/>
      <name val="ＭＳ 明朝"/>
      <family val="1"/>
      <charset val="128"/>
    </font>
    <font>
      <sz val="12"/>
      <color rgb="FF000000"/>
      <name val="ＭＳ 明朝"/>
      <family val="1"/>
      <charset val="128"/>
    </font>
    <font>
      <b/>
      <u/>
      <sz val="14"/>
      <color rgb="FFFF0000"/>
      <name val="ＭＳ Ｐゴシック"/>
      <family val="3"/>
      <charset val="128"/>
    </font>
    <font>
      <sz val="11"/>
      <color rgb="FFFF00FF"/>
      <name val="ＭＳ Ｐゴシック"/>
      <family val="2"/>
      <charset val="128"/>
    </font>
    <font>
      <sz val="8"/>
      <color rgb="FFFF0000"/>
      <name val="ＭＳ 明朝"/>
      <family val="1"/>
      <charset val="128"/>
    </font>
    <font>
      <b/>
      <sz val="8"/>
      <color rgb="FFFF0000"/>
      <name val="ＭＳ 明朝"/>
      <family val="1"/>
      <charset val="128"/>
    </font>
    <font>
      <u/>
      <sz val="8"/>
      <color theme="10"/>
      <name val="ＭＳ Ｐゴシック"/>
      <family val="2"/>
      <charset val="128"/>
    </font>
    <font>
      <sz val="10"/>
      <name val="ＭＳ Ｐゴシック"/>
      <family val="2"/>
      <charset val="128"/>
    </font>
    <font>
      <sz val="8"/>
      <name val="ＭＳ Ｐゴシック"/>
      <family val="2"/>
      <charset val="128"/>
    </font>
    <font>
      <sz val="11"/>
      <color indexed="81"/>
      <name val="MS P ゴシック"/>
      <family val="3"/>
      <charset val="128"/>
    </font>
    <font>
      <b/>
      <sz val="11"/>
      <color theme="1"/>
      <name val="ＭＳ Ｐゴシック"/>
      <family val="3"/>
      <charset val="128"/>
    </font>
    <font>
      <sz val="11"/>
      <color theme="1"/>
      <name val="ＭＳ Ｐゴシック"/>
      <family val="3"/>
      <charset val="128"/>
    </font>
    <font>
      <b/>
      <sz val="11"/>
      <color theme="1"/>
      <name val="ＭＳ 明朝"/>
      <family val="1"/>
      <charset val="128"/>
    </font>
    <font>
      <b/>
      <sz val="11"/>
      <color theme="1"/>
      <name val="ＭＳ ゴシック"/>
      <family val="3"/>
      <charset val="128"/>
    </font>
    <font>
      <b/>
      <sz val="11"/>
      <color theme="1"/>
      <name val="ＭＳ Ｐゴシック"/>
      <family val="2"/>
      <charset val="128"/>
    </font>
    <font>
      <b/>
      <sz val="8"/>
      <color theme="1"/>
      <name val="ＭＳ ゴシック"/>
      <family val="3"/>
      <charset val="128"/>
    </font>
    <font>
      <b/>
      <sz val="9"/>
      <color theme="1"/>
      <name val="ＭＳ ゴシック"/>
      <family val="3"/>
      <charset val="128"/>
    </font>
    <font>
      <sz val="11"/>
      <color theme="1"/>
      <name val="ＭＳ ゴシック"/>
      <family val="3"/>
      <charset val="128"/>
    </font>
    <font>
      <u/>
      <sz val="11"/>
      <color theme="1"/>
      <name val="ＭＳ 明朝"/>
      <family val="3"/>
      <charset val="128"/>
    </font>
    <font>
      <u/>
      <sz val="11"/>
      <color theme="1"/>
      <name val="ＭＳ 明朝"/>
      <family val="1"/>
      <charset val="128"/>
    </font>
    <font>
      <b/>
      <sz val="12"/>
      <color theme="1"/>
      <name val="ＭＳ ゴシック"/>
      <family val="3"/>
      <charset val="128"/>
    </font>
    <font>
      <u/>
      <sz val="11"/>
      <color theme="1"/>
      <name val="ＭＳ ゴシック"/>
      <family val="3"/>
      <charset val="128"/>
    </font>
    <font>
      <sz val="9"/>
      <name val="ＭＳ 明朝"/>
      <family val="3"/>
      <charset val="128"/>
    </font>
    <font>
      <b/>
      <u/>
      <sz val="9"/>
      <name val="ＭＳ ゴシック"/>
      <family val="3"/>
      <charset val="128"/>
    </font>
    <font>
      <sz val="9.25"/>
      <name val="ＭＳ 明朝"/>
      <family val="1"/>
      <charset val="128"/>
    </font>
    <font>
      <sz val="11"/>
      <name val="ＭＳ Ｐゴシック"/>
      <family val="1"/>
      <charset val="128"/>
    </font>
    <font>
      <sz val="11"/>
      <name val="BIZ UDゴシック"/>
      <family val="3"/>
      <charset val="128"/>
    </font>
    <font>
      <sz val="6"/>
      <name val="BIZ UDゴシック"/>
      <family val="3"/>
      <charset val="128"/>
    </font>
    <font>
      <sz val="11"/>
      <color rgb="FFFF0000"/>
      <name val="游ゴシック"/>
      <family val="2"/>
      <scheme val="minor"/>
    </font>
    <font>
      <sz val="11"/>
      <color theme="1"/>
      <name val="メイリオ"/>
      <family val="3"/>
    </font>
    <font>
      <sz val="11"/>
      <color theme="1"/>
      <name val="ＭＳ 明朝"/>
      <family val="1"/>
    </font>
    <font>
      <b/>
      <sz val="11"/>
      <color theme="1"/>
      <name val="ＭＳ 明朝"/>
      <family val="1"/>
    </font>
    <font>
      <sz val="10"/>
      <color theme="1"/>
      <name val="ＭＳ 明朝"/>
      <family val="1"/>
    </font>
    <font>
      <sz val="9"/>
      <color theme="1"/>
      <name val="ＭＳ 明朝"/>
      <family val="1"/>
    </font>
    <font>
      <sz val="12"/>
      <color theme="1"/>
      <name val="ＭＳ 明朝"/>
      <family val="1"/>
    </font>
    <font>
      <u/>
      <sz val="11"/>
      <color theme="10"/>
      <name val="游ゴシック"/>
      <family val="3"/>
      <charset val="128"/>
      <scheme val="minor"/>
    </font>
    <font>
      <u/>
      <sz val="10"/>
      <color theme="10"/>
      <name val="游ゴシック"/>
      <family val="3"/>
      <charset val="128"/>
      <scheme val="minor"/>
    </font>
    <font>
      <sz val="12"/>
      <color rgb="FF0070C0"/>
      <name val="ＭＳ 明朝"/>
      <family val="1"/>
      <charset val="128"/>
    </font>
    <font>
      <sz val="12"/>
      <color rgb="FF0070C0"/>
      <name val="ＭＳ 明朝"/>
      <family val="1"/>
      <charset val="128"/>
    </font>
    <font>
      <sz val="12"/>
      <color theme="4"/>
      <name val="ＭＳ ゴシック"/>
      <family val="3"/>
      <charset val="128"/>
    </font>
    <font>
      <sz val="11"/>
      <color rgb="FFC00000"/>
      <name val="ＭＳ Ｐゴシック"/>
      <family val="3"/>
      <charset val="128"/>
    </font>
    <font>
      <sz val="11"/>
      <color theme="4"/>
      <name val="ＭＳ 明朝"/>
      <family val="1"/>
      <charset val="128"/>
    </font>
    <font>
      <b/>
      <sz val="11"/>
      <color theme="4"/>
      <name val="ＭＳ 明朝"/>
      <family val="1"/>
      <charset val="128"/>
    </font>
    <font>
      <sz val="11"/>
      <color theme="4"/>
      <name val="ＭＳ 明朝"/>
      <family val="1"/>
    </font>
    <font>
      <sz val="11"/>
      <name val="ＭＳ 明朝"/>
      <family val="1"/>
    </font>
    <font>
      <b/>
      <u/>
      <sz val="12"/>
      <name val="ＭＳ 明朝"/>
      <family val="1"/>
      <charset val="128"/>
    </font>
    <font>
      <u/>
      <sz val="9"/>
      <color theme="10"/>
      <name val="ＭＳ Ｐゴシック"/>
      <family val="2"/>
      <charset val="128"/>
    </font>
    <font>
      <b/>
      <u/>
      <sz val="16"/>
      <color rgb="FFFF0000"/>
      <name val="ＭＳ 明朝"/>
      <family val="1"/>
      <charset val="128"/>
    </font>
    <font>
      <sz val="9"/>
      <color theme="1"/>
      <name val="ＭＳ Ｐゴシック"/>
      <family val="2"/>
      <charset val="128"/>
    </font>
    <font>
      <b/>
      <sz val="11"/>
      <color rgb="FFFF0000"/>
      <name val="ＭＳ 明朝"/>
      <family val="1"/>
      <charset val="128"/>
    </font>
    <font>
      <sz val="12"/>
      <name val="ＭＳ 明朝"/>
      <family val="1"/>
    </font>
    <font>
      <b/>
      <sz val="11"/>
      <color rgb="FFFF0000"/>
      <name val="ＭＳ Ｐゴシック"/>
      <family val="2"/>
      <charset val="128"/>
    </font>
    <font>
      <b/>
      <sz val="11"/>
      <name val="ＭＳ Ｐゴシック"/>
      <family val="2"/>
      <charset val="128"/>
    </font>
    <font>
      <b/>
      <sz val="11"/>
      <color rgb="FFFF00FF"/>
      <name val="ＭＳ Ｐゴシック"/>
      <family val="2"/>
      <charset val="128"/>
    </font>
    <font>
      <b/>
      <u/>
      <sz val="11"/>
      <name val="ＭＳ Ｐゴシック"/>
      <family val="2"/>
      <charset val="128"/>
    </font>
    <font>
      <b/>
      <sz val="11"/>
      <name val="游ゴシック Light"/>
      <family val="3"/>
      <charset val="128"/>
    </font>
    <font>
      <b/>
      <sz val="10"/>
      <color rgb="FFFF0000"/>
      <name val="ＭＳ Ｐゴシック"/>
      <family val="3"/>
      <charset val="128"/>
    </font>
    <font>
      <sz val="12"/>
      <color theme="4"/>
      <name val="ＭＳ Ｐゴシック"/>
      <family val="3"/>
      <charset val="128"/>
    </font>
    <font>
      <b/>
      <sz val="12"/>
      <color theme="4"/>
      <name val="ＭＳ 明朝"/>
      <family val="1"/>
      <charset val="128"/>
    </font>
    <font>
      <b/>
      <sz val="12"/>
      <color theme="4"/>
      <name val="ＭＳ Ｐゴシック"/>
      <family val="2"/>
      <charset val="128"/>
    </font>
    <font>
      <b/>
      <sz val="12"/>
      <color theme="4"/>
      <name val="ＭＳ Ｐゴシック"/>
      <family val="3"/>
      <charset val="128"/>
    </font>
    <font>
      <b/>
      <sz val="11"/>
      <color theme="4"/>
      <name val="ＭＳ Ｐゴシック"/>
      <family val="2"/>
      <charset val="128"/>
    </font>
    <font>
      <b/>
      <sz val="11"/>
      <color theme="4"/>
      <name val="ＭＳ ゴシック"/>
      <family val="3"/>
      <charset val="128"/>
    </font>
    <font>
      <sz val="11"/>
      <color theme="1"/>
      <name val="UD デジタル 教科書体 NK-R"/>
      <family val="1"/>
    </font>
    <font>
      <b/>
      <sz val="14"/>
      <color theme="1"/>
      <name val="UD デジタル 教科書体 NK-R"/>
      <family val="1"/>
    </font>
    <font>
      <b/>
      <sz val="20"/>
      <name val="UD デジタル 教科書体 NK-R"/>
      <family val="1"/>
    </font>
    <font>
      <b/>
      <sz val="20"/>
      <color theme="1"/>
      <name val="UD デジタル 教科書体 NK-R"/>
      <family val="1"/>
    </font>
    <font>
      <sz val="14"/>
      <color theme="1"/>
      <name val="UD デジタル 教科書体 NK-R"/>
      <family val="1"/>
    </font>
    <font>
      <sz val="12"/>
      <color theme="1"/>
      <name val="UD デジタル 教科書体 NK-R"/>
      <family val="1"/>
    </font>
    <font>
      <sz val="11"/>
      <color rgb="FFFF0000"/>
      <name val="UD デジタル 教科書体 NK-R"/>
      <family val="1"/>
    </font>
    <font>
      <sz val="11"/>
      <name val="UD デジタル 教科書体 NK-R"/>
      <family val="1"/>
    </font>
    <font>
      <b/>
      <sz val="14"/>
      <name val="UD デジタル 教科書体 NK-R"/>
      <family val="1"/>
    </font>
    <font>
      <b/>
      <sz val="11"/>
      <name val="UD デジタル 教科書体 NK-R"/>
      <family val="1"/>
    </font>
    <font>
      <sz val="11"/>
      <color theme="1"/>
      <name val="游ゴシック"/>
      <family val="3"/>
      <scheme val="minor"/>
    </font>
    <font>
      <u/>
      <sz val="11"/>
      <color theme="10"/>
      <name val="游ゴシック"/>
      <family val="3"/>
      <scheme val="minor"/>
    </font>
    <font>
      <b/>
      <sz val="16"/>
      <color theme="1"/>
      <name val="UD デジタル 教科書体 NK-R"/>
      <family val="1"/>
    </font>
    <font>
      <sz val="11"/>
      <color rgb="FF000000"/>
      <name val="UD デジタル 教科書体 NK-R"/>
      <family val="1"/>
    </font>
    <font>
      <sz val="18"/>
      <color theme="1"/>
      <name val="UD デジタル 教科書体 NK-R"/>
      <family val="1"/>
    </font>
    <font>
      <b/>
      <sz val="16"/>
      <name val="UD デジタル 教科書体 NK-R"/>
      <family val="1"/>
    </font>
    <font>
      <sz val="16"/>
      <name val="UD デジタル 教科書体 NK-R"/>
      <family val="1"/>
    </font>
    <font>
      <b/>
      <sz val="18"/>
      <color theme="1"/>
      <name val="游ゴシック"/>
      <family val="3"/>
      <scheme val="minor"/>
    </font>
    <font>
      <sz val="9"/>
      <color theme="1"/>
      <name val="游ゴシック"/>
      <family val="3"/>
      <charset val="128"/>
      <scheme val="minor"/>
    </font>
    <font>
      <u/>
      <sz val="9"/>
      <color theme="10"/>
      <name val="游ゴシック"/>
      <family val="3"/>
      <charset val="128"/>
      <scheme val="minor"/>
    </font>
    <font>
      <u/>
      <sz val="11"/>
      <color theme="10"/>
      <name val="UD デジタル 教科書体 NK-R"/>
      <family val="1"/>
    </font>
    <font>
      <b/>
      <sz val="11"/>
      <color rgb="FFFF0000"/>
      <name val="游ゴシック"/>
      <family val="3"/>
      <scheme val="minor"/>
    </font>
    <font>
      <sz val="11"/>
      <color indexed="81"/>
      <name val="BIZ UDPゴシック"/>
      <family val="3"/>
      <charset val="128"/>
    </font>
    <font>
      <sz val="14"/>
      <color rgb="FFFF0000"/>
      <name val="UD デジタル 教科書体 NK-R"/>
      <family val="1"/>
      <charset val="128"/>
    </font>
    <font>
      <sz val="10"/>
      <color indexed="81"/>
      <name val="BIZ UDPゴシック"/>
      <family val="3"/>
      <charset val="128"/>
    </font>
    <font>
      <sz val="7"/>
      <color theme="1"/>
      <name val="ＭＳ 明朝"/>
      <family val="1"/>
      <charset val="128"/>
    </font>
    <font>
      <sz val="10"/>
      <color theme="1"/>
      <name val="ＭＳ 明朝"/>
      <family val="1"/>
      <charset val="128"/>
    </font>
    <font>
      <sz val="12"/>
      <color theme="1"/>
      <name val="ＭＳ 明朝"/>
      <family val="1"/>
      <charset val="128"/>
    </font>
    <font>
      <sz val="11"/>
      <color rgb="FFFF0000"/>
      <name val="游ゴシック"/>
      <family val="3"/>
      <charset val="128"/>
      <scheme val="minor"/>
    </font>
    <font>
      <b/>
      <sz val="16"/>
      <color rgb="FFFF0000"/>
      <name val="UD デジタル 教科書体 NK-R"/>
      <family val="1"/>
      <charset val="128"/>
    </font>
    <font>
      <b/>
      <sz val="11"/>
      <color rgb="FFFF0000"/>
      <name val="BIZ UDPゴシック"/>
      <family val="3"/>
      <charset val="128"/>
    </font>
    <font>
      <b/>
      <sz val="11"/>
      <color rgb="FFFF0000"/>
      <name val="BIZ UDPゴシック"/>
      <family val="3"/>
    </font>
    <font>
      <sz val="11"/>
      <color rgb="FFFFFF00"/>
      <name val="游ゴシック"/>
      <family val="2"/>
      <scheme val="minor"/>
    </font>
    <font>
      <sz val="11"/>
      <color rgb="FFFFC000"/>
      <name val="游ゴシック"/>
      <family val="3"/>
      <charset val="128"/>
      <scheme val="minor"/>
    </font>
    <font>
      <sz val="18"/>
      <color rgb="FFFF0000"/>
      <name val="UD デジタル 教科書体 NK-R"/>
      <family val="1"/>
    </font>
  </fonts>
  <fills count="31">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bgColor indexed="64"/>
      </patternFill>
    </fill>
    <fill>
      <patternFill patternType="solid">
        <fgColor theme="0" tint="-0.49998474074526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8" tint="0.79998168889431442"/>
        <bgColor indexed="64"/>
      </patternFill>
    </fill>
    <fill>
      <patternFill patternType="solid">
        <fgColor rgb="FF00B0F0"/>
        <bgColor indexed="64"/>
      </patternFill>
    </fill>
    <fill>
      <patternFill patternType="solid">
        <fgColor theme="2" tint="-9.9978637043366805E-2"/>
        <bgColor indexed="64"/>
      </patternFill>
    </fill>
    <fill>
      <patternFill patternType="solid">
        <fgColor rgb="FFDDEBF7"/>
        <bgColor indexed="64"/>
      </patternFill>
    </fill>
    <fill>
      <patternFill patternType="solid">
        <fgColor rgb="FFFCE4D6"/>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E7E6E6"/>
        <bgColor rgb="FFE7E6E6"/>
      </patternFill>
    </fill>
    <fill>
      <patternFill patternType="solid">
        <fgColor theme="4" tint="0.79998168889431442"/>
        <bgColor rgb="FFE7E6E6"/>
      </patternFill>
    </fill>
    <fill>
      <patternFill patternType="solid">
        <fgColor theme="7" tint="0.79998168889431442"/>
        <bgColor rgb="FFE7E6E6"/>
      </patternFill>
    </fill>
    <fill>
      <patternFill patternType="solid">
        <fgColor theme="5" tint="0.79998168889431442"/>
        <bgColor rgb="FFE7E6E6"/>
      </patternFill>
    </fill>
    <fill>
      <patternFill patternType="solid">
        <fgColor theme="6" tint="0.79998168889431442"/>
        <bgColor rgb="FFE7E6E6"/>
      </patternFill>
    </fill>
    <fill>
      <patternFill patternType="solid">
        <fgColor theme="9" tint="0.79998168889431442"/>
        <bgColor rgb="FFE7E6E6"/>
      </patternFill>
    </fill>
    <fill>
      <patternFill patternType="solid">
        <fgColor theme="7" tint="0.59999389629810485"/>
        <bgColor rgb="FFE7E6E6"/>
      </patternFill>
    </fill>
    <fill>
      <patternFill patternType="solid">
        <fgColor theme="8" tint="0.79998168889431442"/>
        <bgColor rgb="FFE7E6E6"/>
      </patternFill>
    </fill>
    <fill>
      <patternFill patternType="solid">
        <fgColor theme="6" tint="0.79998168889431442"/>
        <bgColor indexed="64"/>
      </patternFill>
    </fill>
    <fill>
      <patternFill patternType="solid">
        <fgColor rgb="FF00B0F0"/>
        <bgColor rgb="FFE7E6E6"/>
      </patternFill>
    </fill>
    <fill>
      <patternFill patternType="solid">
        <fgColor theme="6" tint="0.39997558519241921"/>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rgb="FFFFFFFF"/>
        <bgColor indexed="64"/>
      </patternFill>
    </fill>
  </fills>
  <borders count="24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auto="1"/>
      </right>
      <top style="thin">
        <color auto="1"/>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auto="1"/>
      </left>
      <right style="thin">
        <color auto="1"/>
      </right>
      <top/>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double">
        <color indexed="64"/>
      </bottom>
      <diagonal/>
    </border>
    <border>
      <left style="thin">
        <color auto="1"/>
      </left>
      <right style="thin">
        <color auto="1"/>
      </right>
      <top/>
      <bottom style="double">
        <color indexed="64"/>
      </bottom>
      <diagonal/>
    </border>
    <border>
      <left style="thin">
        <color indexed="64"/>
      </left>
      <right style="thin">
        <color indexed="64"/>
      </right>
      <top style="dashed">
        <color indexed="64"/>
      </top>
      <bottom style="double">
        <color indexed="64"/>
      </bottom>
      <diagonal/>
    </border>
    <border>
      <left style="thin">
        <color auto="1"/>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ashed">
        <color indexed="64"/>
      </bottom>
      <diagonal/>
    </border>
    <border>
      <left/>
      <right style="thin">
        <color indexed="64"/>
      </right>
      <top style="double">
        <color indexed="64"/>
      </top>
      <bottom/>
      <diagonal/>
    </border>
    <border>
      <left style="thin">
        <color auto="1"/>
      </left>
      <right style="thin">
        <color auto="1"/>
      </right>
      <top style="double">
        <color indexed="64"/>
      </top>
      <bottom/>
      <diagonal/>
    </border>
    <border>
      <left style="thin">
        <color auto="1"/>
      </left>
      <right/>
      <top style="double">
        <color indexed="64"/>
      </top>
      <bottom/>
      <diagonal/>
    </border>
    <border>
      <left style="thin">
        <color indexed="64"/>
      </left>
      <right style="thin">
        <color indexed="64"/>
      </right>
      <top/>
      <bottom style="dashed">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auto="1"/>
      </bottom>
      <diagonal/>
    </border>
    <border>
      <left style="thin">
        <color indexed="64"/>
      </left>
      <right style="medium">
        <color indexed="64"/>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bottom style="hair">
        <color indexed="64"/>
      </bottom>
      <diagonal/>
    </border>
    <border>
      <left/>
      <right/>
      <top style="hair">
        <color indexed="64"/>
      </top>
      <bottom/>
      <diagonal/>
    </border>
    <border>
      <left style="hair">
        <color indexed="64"/>
      </left>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hair">
        <color indexed="64"/>
      </top>
      <bottom style="hair">
        <color indexed="64"/>
      </bottom>
      <diagonal/>
    </border>
    <border>
      <left style="thick">
        <color indexed="64"/>
      </left>
      <right/>
      <top style="thick">
        <color indexed="64"/>
      </top>
      <bottom/>
      <diagonal/>
    </border>
    <border>
      <left style="thin">
        <color auto="1"/>
      </left>
      <right style="thin">
        <color auto="1"/>
      </right>
      <top style="thick">
        <color indexed="64"/>
      </top>
      <bottom/>
      <diagonal/>
    </border>
    <border>
      <left style="thin">
        <color indexed="64"/>
      </left>
      <right/>
      <top style="thick">
        <color indexed="64"/>
      </top>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auto="1"/>
      </left>
      <right style="thick">
        <color indexed="64"/>
      </right>
      <top style="thick">
        <color indexed="64"/>
      </top>
      <bottom/>
      <diagonal/>
    </border>
    <border>
      <left style="thick">
        <color indexed="64"/>
      </left>
      <right style="thin">
        <color auto="1"/>
      </right>
      <top/>
      <bottom style="thick">
        <color indexed="64"/>
      </bottom>
      <diagonal/>
    </border>
    <border>
      <left style="thin">
        <color auto="1"/>
      </left>
      <right style="thin">
        <color auto="1"/>
      </right>
      <top/>
      <bottom style="thick">
        <color indexed="64"/>
      </bottom>
      <diagonal/>
    </border>
    <border>
      <left style="thin">
        <color indexed="64"/>
      </left>
      <right/>
      <top/>
      <bottom style="thick">
        <color indexed="64"/>
      </bottom>
      <diagonal/>
    </border>
    <border>
      <left style="thin">
        <color indexed="64"/>
      </left>
      <right style="thin">
        <color indexed="64"/>
      </right>
      <top style="thin">
        <color indexed="64"/>
      </top>
      <bottom style="thick">
        <color indexed="64"/>
      </bottom>
      <diagonal/>
    </border>
    <border>
      <left style="thin">
        <color auto="1"/>
      </left>
      <right style="thick">
        <color indexed="64"/>
      </right>
      <top/>
      <bottom style="thick">
        <color indexed="64"/>
      </bottom>
      <diagonal/>
    </border>
    <border>
      <left style="thin">
        <color auto="1"/>
      </left>
      <right style="thin">
        <color auto="1"/>
      </right>
      <top style="thick">
        <color indexed="64"/>
      </top>
      <bottom style="thin">
        <color auto="1"/>
      </bottom>
      <diagonal/>
    </border>
    <border>
      <left style="thin">
        <color auto="1"/>
      </left>
      <right style="thick">
        <color auto="1"/>
      </right>
      <top style="thick">
        <color indexed="64"/>
      </top>
      <bottom style="thin">
        <color auto="1"/>
      </bottom>
      <diagonal/>
    </border>
    <border>
      <left style="thick">
        <color auto="1"/>
      </left>
      <right style="thin">
        <color indexed="64"/>
      </right>
      <top style="thin">
        <color indexed="64"/>
      </top>
      <bottom style="thin">
        <color indexed="64"/>
      </bottom>
      <diagonal/>
    </border>
    <border>
      <left style="thin">
        <color indexed="64"/>
      </left>
      <right style="thick">
        <color auto="1"/>
      </right>
      <top style="thin">
        <color indexed="64"/>
      </top>
      <bottom style="thin">
        <color indexed="64"/>
      </bottom>
      <diagonal/>
    </border>
    <border>
      <left style="thick">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indexed="64"/>
      </right>
      <top style="thin">
        <color indexed="64"/>
      </top>
      <bottom style="thick">
        <color auto="1"/>
      </bottom>
      <diagonal/>
    </border>
    <border>
      <left style="thin">
        <color indexed="64"/>
      </left>
      <right/>
      <top style="thin">
        <color indexed="64"/>
      </top>
      <bottom style="thick">
        <color auto="1"/>
      </bottom>
      <diagonal/>
    </border>
    <border>
      <left style="thin">
        <color indexed="64"/>
      </left>
      <right style="thick">
        <color auto="1"/>
      </right>
      <top style="thin">
        <color indexed="64"/>
      </top>
      <bottom style="thick">
        <color auto="1"/>
      </bottom>
      <diagonal/>
    </border>
    <border>
      <left/>
      <right style="thin">
        <color indexed="64"/>
      </right>
      <top style="thin">
        <color indexed="64"/>
      </top>
      <bottom style="thick">
        <color indexed="64"/>
      </bottom>
      <diagonal/>
    </border>
    <border>
      <left style="thick">
        <color auto="1"/>
      </left>
      <right style="thick">
        <color auto="1"/>
      </right>
      <top style="thick">
        <color indexed="64"/>
      </top>
      <bottom style="thin">
        <color auto="1"/>
      </bottom>
      <diagonal/>
    </border>
    <border>
      <left style="thick">
        <color auto="1"/>
      </left>
      <right style="thick">
        <color auto="1"/>
      </right>
      <top style="thin">
        <color indexed="64"/>
      </top>
      <bottom style="thin">
        <color indexed="64"/>
      </bottom>
      <diagonal/>
    </border>
    <border>
      <left style="thick">
        <color auto="1"/>
      </left>
      <right style="thick">
        <color auto="1"/>
      </right>
      <top style="thin">
        <color indexed="64"/>
      </top>
      <bottom style="double">
        <color indexed="64"/>
      </bottom>
      <diagonal/>
    </border>
    <border>
      <left style="thick">
        <color auto="1"/>
      </left>
      <right style="thick">
        <color auto="1"/>
      </right>
      <top/>
      <bottom style="thin">
        <color auto="1"/>
      </bottom>
      <diagonal/>
    </border>
    <border>
      <left style="thick">
        <color auto="1"/>
      </left>
      <right style="thick">
        <color auto="1"/>
      </right>
      <top style="thin">
        <color indexed="64"/>
      </top>
      <bottom style="thick">
        <color auto="1"/>
      </bottom>
      <diagonal/>
    </border>
    <border>
      <left/>
      <right style="thin">
        <color indexed="64"/>
      </right>
      <top style="thick">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style="thin">
        <color indexed="64"/>
      </right>
      <top/>
      <bottom style="thick">
        <color indexed="64"/>
      </bottom>
      <diagonal/>
    </border>
    <border>
      <left style="thick">
        <color indexed="64"/>
      </left>
      <right/>
      <top/>
      <bottom style="thick">
        <color indexed="64"/>
      </bottom>
      <diagonal/>
    </border>
    <border>
      <left style="thick">
        <color indexed="64"/>
      </left>
      <right/>
      <top style="thin">
        <color indexed="64"/>
      </top>
      <bottom style="dashed">
        <color indexed="64"/>
      </bottom>
      <diagonal/>
    </border>
    <border>
      <left style="thin">
        <color auto="1"/>
      </left>
      <right style="thick">
        <color indexed="64"/>
      </right>
      <top style="thin">
        <color auto="1"/>
      </top>
      <bottom/>
      <diagonal/>
    </border>
    <border>
      <left style="thick">
        <color indexed="64"/>
      </left>
      <right/>
      <top style="dashed">
        <color indexed="64"/>
      </top>
      <bottom style="thin">
        <color indexed="64"/>
      </bottom>
      <diagonal/>
    </border>
    <border>
      <left style="thick">
        <color indexed="64"/>
      </left>
      <right/>
      <top style="dashed">
        <color indexed="64"/>
      </top>
      <bottom style="double">
        <color indexed="64"/>
      </bottom>
      <diagonal/>
    </border>
    <border>
      <left style="thin">
        <color auto="1"/>
      </left>
      <right style="thick">
        <color indexed="64"/>
      </right>
      <top/>
      <bottom style="double">
        <color indexed="64"/>
      </bottom>
      <diagonal/>
    </border>
    <border>
      <left style="thin">
        <color auto="1"/>
      </left>
      <right style="thick">
        <color indexed="64"/>
      </right>
      <top style="double">
        <color indexed="64"/>
      </top>
      <bottom/>
      <diagonal/>
    </border>
    <border>
      <left style="thick">
        <color indexed="64"/>
      </left>
      <right/>
      <top style="dashed">
        <color indexed="64"/>
      </top>
      <bottom style="thick">
        <color indexed="64"/>
      </bottom>
      <diagonal/>
    </border>
    <border>
      <left style="thin">
        <color indexed="64"/>
      </left>
      <right style="thin">
        <color indexed="64"/>
      </right>
      <top style="dashed">
        <color indexed="64"/>
      </top>
      <bottom style="thick">
        <color indexed="64"/>
      </bottom>
      <diagonal/>
    </border>
    <border>
      <left style="thin">
        <color auto="1"/>
      </left>
      <right style="thick">
        <color indexed="64"/>
      </right>
      <top/>
      <bottom/>
      <diagonal/>
    </border>
    <border>
      <left style="thick">
        <color indexed="64"/>
      </left>
      <right/>
      <top style="thick">
        <color indexed="64"/>
      </top>
      <bottom style="thick">
        <color indexed="64"/>
      </bottom>
      <diagonal/>
    </border>
    <border>
      <left style="thin">
        <color indexed="64"/>
      </left>
      <right/>
      <top style="thick">
        <color indexed="64"/>
      </top>
      <bottom style="thick">
        <color indexed="64"/>
      </bottom>
      <diagonal/>
    </border>
    <border>
      <left style="thin">
        <color auto="1"/>
      </left>
      <right style="thin">
        <color auto="1"/>
      </right>
      <top style="thick">
        <color indexed="64"/>
      </top>
      <bottom style="thick">
        <color indexed="64"/>
      </bottom>
      <diagonal/>
    </border>
    <border>
      <left/>
      <right style="thin">
        <color indexed="64"/>
      </right>
      <top style="thick">
        <color indexed="64"/>
      </top>
      <bottom style="thick">
        <color indexed="64"/>
      </bottom>
      <diagonal/>
    </border>
    <border>
      <left style="thin">
        <color auto="1"/>
      </left>
      <right style="thick">
        <color indexed="64"/>
      </right>
      <top style="thick">
        <color indexed="64"/>
      </top>
      <bottom style="thick">
        <color indexed="64"/>
      </bottom>
      <diagonal/>
    </border>
    <border>
      <left style="thick">
        <color auto="1"/>
      </left>
      <right style="thin">
        <color auto="1"/>
      </right>
      <top style="thick">
        <color auto="1"/>
      </top>
      <bottom/>
      <diagonal/>
    </border>
    <border>
      <left style="thin">
        <color auto="1"/>
      </left>
      <right style="thick">
        <color auto="1"/>
      </right>
      <top style="thin">
        <color indexed="64"/>
      </top>
      <bottom style="dashed">
        <color indexed="64"/>
      </bottom>
      <diagonal/>
    </border>
    <border>
      <left style="thin">
        <color auto="1"/>
      </left>
      <right style="thick">
        <color auto="1"/>
      </right>
      <top style="dashed">
        <color indexed="64"/>
      </top>
      <bottom style="thin">
        <color indexed="64"/>
      </bottom>
      <diagonal/>
    </border>
    <border>
      <left style="thin">
        <color auto="1"/>
      </left>
      <right style="thick">
        <color auto="1"/>
      </right>
      <top style="dashed">
        <color indexed="64"/>
      </top>
      <bottom style="double">
        <color indexed="64"/>
      </bottom>
      <diagonal/>
    </border>
    <border>
      <left style="thin">
        <color auto="1"/>
      </left>
      <right style="thick">
        <color auto="1"/>
      </right>
      <top style="dashed">
        <color indexed="64"/>
      </top>
      <bottom style="thick">
        <color auto="1"/>
      </bottom>
      <diagonal/>
    </border>
    <border>
      <left style="thin">
        <color auto="1"/>
      </left>
      <right style="thick">
        <color auto="1"/>
      </right>
      <top/>
      <bottom style="dashed">
        <color indexed="64"/>
      </bottom>
      <diagonal/>
    </border>
    <border>
      <left style="thick">
        <color auto="1"/>
      </left>
      <right style="thin">
        <color auto="1"/>
      </right>
      <top style="thick">
        <color auto="1"/>
      </top>
      <bottom style="thick">
        <color auto="1"/>
      </bottom>
      <diagonal/>
    </border>
    <border>
      <left style="thick">
        <color auto="1"/>
      </left>
      <right style="thick">
        <color auto="1"/>
      </right>
      <top style="double">
        <color indexed="64"/>
      </top>
      <bottom style="thin">
        <color auto="1"/>
      </bottom>
      <diagonal/>
    </border>
    <border>
      <left/>
      <right style="thick">
        <color auto="1"/>
      </right>
      <top/>
      <bottom style="thin">
        <color auto="1"/>
      </bottom>
      <diagonal/>
    </border>
    <border>
      <left/>
      <right style="thick">
        <color auto="1"/>
      </right>
      <top style="thin">
        <color indexed="64"/>
      </top>
      <bottom style="thin">
        <color indexed="64"/>
      </bottom>
      <diagonal/>
    </border>
    <border>
      <left/>
      <right style="thick">
        <color auto="1"/>
      </right>
      <top style="thin">
        <color indexed="64"/>
      </top>
      <bottom style="thick">
        <color auto="1"/>
      </bottom>
      <diagonal/>
    </border>
    <border>
      <left style="thick">
        <color indexed="64"/>
      </left>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top style="thick">
        <color auto="1"/>
      </top>
      <bottom/>
      <diagonal/>
    </border>
    <border>
      <left style="hair">
        <color indexed="64"/>
      </left>
      <right/>
      <top style="thick">
        <color auto="1"/>
      </top>
      <bottom/>
      <diagonal/>
    </border>
    <border>
      <left/>
      <right/>
      <top style="thick">
        <color auto="1"/>
      </top>
      <bottom style="thin">
        <color indexed="64"/>
      </bottom>
      <diagonal/>
    </border>
    <border>
      <left/>
      <right style="thick">
        <color auto="1"/>
      </right>
      <top style="thick">
        <color auto="1"/>
      </top>
      <bottom style="thin">
        <color indexed="64"/>
      </bottom>
      <diagonal/>
    </border>
    <border>
      <left style="thick">
        <color auto="1"/>
      </left>
      <right style="thin">
        <color auto="1"/>
      </right>
      <top/>
      <bottom/>
      <diagonal/>
    </border>
    <border>
      <left style="hair">
        <color indexed="64"/>
      </left>
      <right style="thick">
        <color auto="1"/>
      </right>
      <top style="hair">
        <color indexed="64"/>
      </top>
      <bottom style="hair">
        <color indexed="64"/>
      </bottom>
      <diagonal/>
    </border>
    <border>
      <left style="thick">
        <color auto="1"/>
      </left>
      <right style="thin">
        <color indexed="64"/>
      </right>
      <top style="hair">
        <color indexed="64"/>
      </top>
      <bottom style="hair">
        <color indexed="64"/>
      </bottom>
      <diagonal/>
    </border>
    <border>
      <left style="thick">
        <color auto="1"/>
      </left>
      <right style="thin">
        <color indexed="64"/>
      </right>
      <top style="hair">
        <color indexed="64"/>
      </top>
      <bottom style="thick">
        <color auto="1"/>
      </bottom>
      <diagonal/>
    </border>
    <border>
      <left style="thin">
        <color indexed="64"/>
      </left>
      <right/>
      <top style="hair">
        <color indexed="64"/>
      </top>
      <bottom style="thick">
        <color auto="1"/>
      </bottom>
      <diagonal/>
    </border>
    <border>
      <left/>
      <right/>
      <top style="hair">
        <color indexed="64"/>
      </top>
      <bottom style="thick">
        <color auto="1"/>
      </bottom>
      <diagonal/>
    </border>
    <border>
      <left style="hair">
        <color indexed="64"/>
      </left>
      <right/>
      <top style="hair">
        <color indexed="64"/>
      </top>
      <bottom style="thick">
        <color auto="1"/>
      </bottom>
      <diagonal/>
    </border>
    <border>
      <left style="thin">
        <color indexed="64"/>
      </left>
      <right style="thin">
        <color indexed="64"/>
      </right>
      <top style="hair">
        <color indexed="64"/>
      </top>
      <bottom style="thick">
        <color auto="1"/>
      </bottom>
      <diagonal/>
    </border>
    <border>
      <left style="hair">
        <color indexed="64"/>
      </left>
      <right style="thin">
        <color indexed="64"/>
      </right>
      <top style="hair">
        <color indexed="64"/>
      </top>
      <bottom style="thick">
        <color auto="1"/>
      </bottom>
      <diagonal/>
    </border>
    <border>
      <left style="hair">
        <color indexed="64"/>
      </left>
      <right style="thick">
        <color auto="1"/>
      </right>
      <top style="hair">
        <color indexed="64"/>
      </top>
      <bottom style="thick">
        <color auto="1"/>
      </bottom>
      <diagonal/>
    </border>
    <border>
      <left/>
      <right style="hair">
        <color indexed="64"/>
      </right>
      <top style="thick">
        <color indexed="64"/>
      </top>
      <bottom/>
      <diagonal/>
    </border>
    <border>
      <left style="thin">
        <color indexed="64"/>
      </left>
      <right style="thin">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ck">
        <color auto="1"/>
      </right>
      <top/>
      <bottom style="hair">
        <color indexed="64"/>
      </bottom>
      <diagonal/>
    </border>
    <border>
      <left/>
      <right style="hair">
        <color indexed="64"/>
      </right>
      <top/>
      <bottom style="thick">
        <color auto="1"/>
      </bottom>
      <diagonal/>
    </border>
    <border>
      <left style="hair">
        <color indexed="64"/>
      </left>
      <right/>
      <top/>
      <bottom style="thick">
        <color auto="1"/>
      </bottom>
      <diagonal/>
    </border>
    <border>
      <left/>
      <right/>
      <top/>
      <bottom style="thick">
        <color auto="1"/>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right/>
      <top style="thin">
        <color indexed="64"/>
      </top>
      <bottom style="double">
        <color indexed="64"/>
      </bottom>
      <diagonal/>
    </border>
    <border>
      <left style="double">
        <color indexed="64"/>
      </left>
      <right style="thin">
        <color auto="1"/>
      </right>
      <top style="thin">
        <color indexed="64"/>
      </top>
      <bottom style="thin">
        <color auto="1"/>
      </bottom>
      <diagonal/>
    </border>
    <border>
      <left style="double">
        <color indexed="64"/>
      </left>
      <right style="thin">
        <color auto="1"/>
      </right>
      <top style="thin">
        <color indexed="64"/>
      </top>
      <bottom style="double">
        <color indexed="64"/>
      </bottom>
      <diagonal/>
    </border>
    <border>
      <left style="double">
        <color indexed="64"/>
      </left>
      <right style="thin">
        <color auto="1"/>
      </right>
      <top/>
      <bottom style="thin">
        <color auto="1"/>
      </bottom>
      <diagonal/>
    </border>
    <border>
      <left style="thin">
        <color indexed="64"/>
      </left>
      <right style="thin">
        <color auto="1"/>
      </right>
      <top style="thin">
        <color auto="1"/>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style="medium">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auto="1"/>
      </left>
      <right style="thin">
        <color indexed="64"/>
      </right>
      <top style="hair">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style="thick">
        <color rgb="FFFF0000"/>
      </left>
      <right style="thick">
        <color rgb="FFFF0000"/>
      </right>
      <top style="thick">
        <color rgb="FFFF0000"/>
      </top>
      <bottom style="thick">
        <color rgb="FFFF0000"/>
      </bottom>
      <diagonal/>
    </border>
    <border>
      <left style="medium">
        <color indexed="64"/>
      </left>
      <right style="medium">
        <color indexed="64"/>
      </right>
      <top/>
      <bottom style="thin">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top style="medium">
        <color indexed="64"/>
      </top>
      <bottom style="double">
        <color indexed="64"/>
      </bottom>
      <diagonal/>
    </border>
    <border>
      <left/>
      <right style="thick">
        <color rgb="FFFF0000"/>
      </right>
      <top style="medium">
        <color indexed="64"/>
      </top>
      <bottom style="medium">
        <color indexed="64"/>
      </bottom>
      <diagonal/>
    </border>
    <border>
      <left style="medium">
        <color auto="1"/>
      </left>
      <right style="medium">
        <color auto="1"/>
      </right>
      <top style="thick">
        <color rgb="FFFF0000"/>
      </top>
      <bottom style="medium">
        <color auto="1"/>
      </bottom>
      <diagonal/>
    </border>
    <border>
      <left style="medium">
        <color indexed="64"/>
      </left>
      <right style="thin">
        <color indexed="64"/>
      </right>
      <top style="medium">
        <color indexed="64"/>
      </top>
      <bottom style="medium">
        <color indexed="64"/>
      </bottom>
      <diagonal/>
    </border>
    <border>
      <left/>
      <right style="thick">
        <color rgb="FFFF0000"/>
      </right>
      <top style="medium">
        <color indexed="64"/>
      </top>
      <bottom style="thin">
        <color indexed="64"/>
      </bottom>
      <diagonal/>
    </border>
    <border>
      <left style="thick">
        <color rgb="FFFF0000"/>
      </left>
      <right style="thick">
        <color rgb="FFFF0000"/>
      </right>
      <top style="thick">
        <color rgb="FFFF0000"/>
      </top>
      <bottom style="thin">
        <color indexed="64"/>
      </bottom>
      <diagonal/>
    </border>
    <border>
      <left/>
      <right style="thick">
        <color rgb="FFFF0000"/>
      </right>
      <top style="thin">
        <color indexed="64"/>
      </top>
      <bottom style="thin">
        <color indexed="64"/>
      </bottom>
      <diagonal/>
    </border>
    <border>
      <left style="thick">
        <color rgb="FFFF0000"/>
      </left>
      <right style="thick">
        <color rgb="FFFF0000"/>
      </right>
      <top style="thin">
        <color indexed="64"/>
      </top>
      <bottom style="thin">
        <color indexed="64"/>
      </bottom>
      <diagonal/>
    </border>
    <border>
      <left/>
      <right style="thick">
        <color rgb="FFFF0000"/>
      </right>
      <top style="thin">
        <color indexed="64"/>
      </top>
      <bottom style="medium">
        <color indexed="64"/>
      </bottom>
      <diagonal/>
    </border>
    <border>
      <left style="thick">
        <color rgb="FFFF0000"/>
      </left>
      <right style="thick">
        <color rgb="FFFF0000"/>
      </right>
      <top style="thin">
        <color indexed="64"/>
      </top>
      <bottom style="thick">
        <color rgb="FFFF0000"/>
      </bottom>
      <diagonal/>
    </border>
    <border>
      <left style="medium">
        <color theme="1"/>
      </left>
      <right style="medium">
        <color theme="1"/>
      </right>
      <top style="medium">
        <color theme="1"/>
      </top>
      <bottom style="thin">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style="medium">
        <color rgb="FFFF0000"/>
      </top>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left style="medium">
        <color indexed="64"/>
      </left>
      <right style="thin">
        <color indexed="64"/>
      </right>
      <top style="thin">
        <color indexed="64"/>
      </top>
      <bottom style="double">
        <color indexed="64"/>
      </bottom>
      <diagonal/>
    </border>
    <border>
      <left style="hair">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medium">
        <color indexed="64"/>
      </bottom>
      <diagonal/>
    </border>
    <border>
      <left style="thin">
        <color indexed="64"/>
      </left>
      <right style="thick">
        <color indexed="64"/>
      </right>
      <top style="medium">
        <color indexed="64"/>
      </top>
      <bottom style="thin">
        <color indexed="64"/>
      </bottom>
      <diagonal/>
    </border>
    <border>
      <left style="thick">
        <color indexed="64"/>
      </left>
      <right style="thick">
        <color indexed="64"/>
      </right>
      <top style="medium">
        <color indexed="64"/>
      </top>
      <bottom style="thin">
        <color indexed="64"/>
      </bottom>
      <diagonal/>
    </border>
    <border>
      <left style="thick">
        <color indexed="64"/>
      </left>
      <right style="thin">
        <color indexed="64"/>
      </right>
      <top style="medium">
        <color indexed="64"/>
      </top>
      <bottom style="thin">
        <color indexed="64"/>
      </bottom>
      <diagonal/>
    </border>
    <border>
      <left style="thin">
        <color indexed="64"/>
      </left>
      <right style="thick">
        <color indexed="64"/>
      </right>
      <top style="thin">
        <color indexed="64"/>
      </top>
      <bottom style="medium">
        <color indexed="64"/>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medium">
        <color indexed="64"/>
      </top>
      <bottom style="medium">
        <color indexed="64"/>
      </bottom>
      <diagonal/>
    </border>
    <border>
      <left style="thick">
        <color indexed="64"/>
      </left>
      <right style="thin">
        <color indexed="64"/>
      </right>
      <top style="medium">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ck">
        <color indexed="64"/>
      </bottom>
      <diagonal/>
    </border>
  </borders>
  <cellStyleXfs count="21">
    <xf numFmtId="0" fontId="0" fillId="0" borderId="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0" fontId="62" fillId="0" borderId="0"/>
    <xf numFmtId="38" fontId="62" fillId="0" borderId="0" applyFont="0" applyFill="0" applyBorder="0" applyAlignment="0" applyProtection="0">
      <alignment vertical="center"/>
    </xf>
    <xf numFmtId="9" fontId="62" fillId="0" borderId="0" applyFont="0" applyFill="0" applyBorder="0" applyAlignment="0" applyProtection="0">
      <alignment vertical="center"/>
    </xf>
    <xf numFmtId="0" fontId="91" fillId="0" borderId="0" applyNumberForma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108" fillId="0" borderId="0" applyNumberFormat="0" applyFill="0" applyBorder="0" applyAlignment="0" applyProtection="0">
      <alignment vertical="center"/>
    </xf>
    <xf numFmtId="9" fontId="3" fillId="0" borderId="0" applyFont="0" applyFill="0" applyBorder="0" applyAlignment="0" applyProtection="0">
      <alignment vertical="center"/>
    </xf>
    <xf numFmtId="0" fontId="110" fillId="0" borderId="0"/>
    <xf numFmtId="38" fontId="110" fillId="0" borderId="0" applyFont="0" applyFill="0" applyBorder="0" applyAlignment="0" applyProtection="0">
      <alignment vertical="center"/>
    </xf>
    <xf numFmtId="9" fontId="110" fillId="0" borderId="0" applyFont="0" applyFill="0" applyBorder="0" applyAlignment="0" applyProtection="0">
      <alignment vertical="center"/>
    </xf>
    <xf numFmtId="0" fontId="78" fillId="0" borderId="0"/>
    <xf numFmtId="6" fontId="7"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2825">
    <xf numFmtId="0" fontId="0" fillId="0" borderId="0" xfId="0">
      <alignment vertical="center"/>
    </xf>
    <xf numFmtId="0" fontId="9" fillId="0" borderId="0" xfId="0" applyFont="1">
      <alignment vertical="center"/>
    </xf>
    <xf numFmtId="0" fontId="10" fillId="0" borderId="0" xfId="0" applyFont="1">
      <alignment vertical="center"/>
    </xf>
    <xf numFmtId="0" fontId="10" fillId="0" borderId="0" xfId="0" applyFont="1" applyAlignment="1">
      <alignment horizontal="left" vertical="center"/>
    </xf>
    <xf numFmtId="0" fontId="18" fillId="0" borderId="0" xfId="0" applyFont="1">
      <alignment vertical="center"/>
    </xf>
    <xf numFmtId="0" fontId="17" fillId="0" borderId="0" xfId="0" applyFont="1">
      <alignment vertical="center"/>
    </xf>
    <xf numFmtId="0" fontId="13" fillId="0" borderId="0" xfId="0" applyFont="1">
      <alignment vertical="center"/>
    </xf>
    <xf numFmtId="176" fontId="13" fillId="0" borderId="0" xfId="0" applyNumberFormat="1" applyFont="1">
      <alignment vertical="center"/>
    </xf>
    <xf numFmtId="0" fontId="22" fillId="0" borderId="0" xfId="0" applyFont="1">
      <alignment vertical="center"/>
    </xf>
    <xf numFmtId="0" fontId="10" fillId="4" borderId="2" xfId="0" applyFont="1" applyFill="1" applyBorder="1">
      <alignment vertical="center"/>
    </xf>
    <xf numFmtId="0" fontId="13" fillId="0" borderId="0" xfId="0" applyFont="1" applyAlignment="1">
      <alignment vertical="center" shrinkToFit="1"/>
    </xf>
    <xf numFmtId="0" fontId="10" fillId="4" borderId="0" xfId="0" applyFont="1" applyFill="1">
      <alignment vertical="center"/>
    </xf>
    <xf numFmtId="0" fontId="13" fillId="4" borderId="0" xfId="0" applyFont="1" applyFill="1">
      <alignment vertical="center"/>
    </xf>
    <xf numFmtId="0" fontId="19" fillId="4" borderId="0" xfId="0" applyFont="1" applyFill="1">
      <alignment vertical="center"/>
    </xf>
    <xf numFmtId="0" fontId="10" fillId="4" borderId="0" xfId="0" applyFont="1" applyFill="1" applyAlignment="1">
      <alignment horizontal="right" vertical="center"/>
    </xf>
    <xf numFmtId="0" fontId="18" fillId="4" borderId="4" xfId="0" applyFont="1" applyFill="1" applyBorder="1">
      <alignment vertical="center"/>
    </xf>
    <xf numFmtId="0" fontId="18" fillId="4" borderId="0" xfId="0" applyFont="1" applyFill="1">
      <alignment vertical="center"/>
    </xf>
    <xf numFmtId="0" fontId="17" fillId="4" borderId="0" xfId="0" applyFont="1" applyFill="1">
      <alignment vertical="center"/>
    </xf>
    <xf numFmtId="0" fontId="18" fillId="4" borderId="0" xfId="0" applyFont="1" applyFill="1" applyAlignment="1">
      <alignment horizontal="right" vertical="center"/>
    </xf>
    <xf numFmtId="0" fontId="18" fillId="4" borderId="0" xfId="0" applyFont="1" applyFill="1" applyAlignment="1">
      <alignment horizontal="right"/>
    </xf>
    <xf numFmtId="0" fontId="18" fillId="4" borderId="0" xfId="0" applyFont="1" applyFill="1" applyAlignment="1"/>
    <xf numFmtId="0" fontId="18" fillId="4" borderId="10" xfId="0" applyFont="1" applyFill="1" applyBorder="1" applyAlignment="1">
      <alignment vertical="top"/>
    </xf>
    <xf numFmtId="0" fontId="18" fillId="4" borderId="6" xfId="0" applyFont="1" applyFill="1" applyBorder="1" applyAlignment="1">
      <alignment vertical="top"/>
    </xf>
    <xf numFmtId="0" fontId="10" fillId="4" borderId="0" xfId="0" applyFont="1" applyFill="1" applyAlignment="1">
      <alignment vertical="center" shrinkToFit="1"/>
    </xf>
    <xf numFmtId="0" fontId="13" fillId="4" borderId="0" xfId="0" applyFont="1" applyFill="1" applyAlignment="1">
      <alignment vertical="center" shrinkToFit="1"/>
    </xf>
    <xf numFmtId="0" fontId="18" fillId="6" borderId="0" xfId="0" applyFont="1" applyFill="1" applyAlignment="1">
      <alignment horizontal="center" vertical="center"/>
    </xf>
    <xf numFmtId="0" fontId="21" fillId="4" borderId="0" xfId="0" applyFont="1" applyFill="1">
      <alignment vertical="center"/>
    </xf>
    <xf numFmtId="0" fontId="10" fillId="6" borderId="2" xfId="0" applyFont="1" applyFill="1" applyBorder="1">
      <alignment vertical="center"/>
    </xf>
    <xf numFmtId="0" fontId="10" fillId="4" borderId="0" xfId="0" applyFont="1" applyFill="1" applyAlignment="1">
      <alignment vertical="center" wrapText="1"/>
    </xf>
    <xf numFmtId="0" fontId="13" fillId="4" borderId="8" xfId="0" applyFont="1" applyFill="1" applyBorder="1">
      <alignment vertical="center"/>
    </xf>
    <xf numFmtId="0" fontId="10" fillId="5" borderId="0" xfId="0" applyFont="1" applyFill="1" applyAlignment="1">
      <alignment vertical="center" shrinkToFit="1"/>
    </xf>
    <xf numFmtId="0" fontId="19" fillId="4" borderId="0" xfId="0" applyFont="1" applyFill="1" applyProtection="1">
      <alignment vertical="center"/>
      <protection locked="0"/>
    </xf>
    <xf numFmtId="0" fontId="18" fillId="4" borderId="2" xfId="0" applyFont="1" applyFill="1" applyBorder="1" applyAlignment="1" applyProtection="1">
      <alignment vertical="center" shrinkToFit="1"/>
      <protection locked="0"/>
    </xf>
    <xf numFmtId="0" fontId="18" fillId="4" borderId="0" xfId="0" applyFont="1" applyFill="1" applyAlignment="1">
      <alignment horizontal="center" vertical="center"/>
    </xf>
    <xf numFmtId="0" fontId="18" fillId="4" borderId="0" xfId="0" applyFont="1" applyFill="1" applyAlignment="1">
      <alignment vertical="top" wrapText="1"/>
    </xf>
    <xf numFmtId="0" fontId="12" fillId="4" borderId="0" xfId="0" applyFont="1" applyFill="1">
      <alignment vertical="center"/>
    </xf>
    <xf numFmtId="0" fontId="37" fillId="0" borderId="0" xfId="0" applyFont="1">
      <alignment vertical="center"/>
    </xf>
    <xf numFmtId="0" fontId="10" fillId="0" borderId="9" xfId="0" applyFont="1" applyBorder="1">
      <alignment vertical="center"/>
    </xf>
    <xf numFmtId="0" fontId="10" fillId="4" borderId="0" xfId="0" applyFont="1" applyFill="1" applyAlignment="1">
      <alignment horizontal="left" vertical="top"/>
    </xf>
    <xf numFmtId="0" fontId="10" fillId="4" borderId="0" xfId="0" applyFont="1" applyFill="1" applyAlignment="1">
      <alignment vertical="top"/>
    </xf>
    <xf numFmtId="0" fontId="13" fillId="4" borderId="0" xfId="0" applyFont="1" applyFill="1" applyAlignment="1">
      <alignment vertical="top"/>
    </xf>
    <xf numFmtId="0" fontId="13" fillId="0" borderId="0" xfId="0" applyFont="1" applyAlignment="1">
      <alignment vertical="top"/>
    </xf>
    <xf numFmtId="0" fontId="18" fillId="4" borderId="6" xfId="0" applyFont="1" applyFill="1" applyBorder="1">
      <alignment vertical="center"/>
    </xf>
    <xf numFmtId="0" fontId="18" fillId="4" borderId="11" xfId="0" applyFont="1" applyFill="1" applyBorder="1">
      <alignment vertical="center"/>
    </xf>
    <xf numFmtId="0" fontId="18" fillId="4" borderId="0" xfId="0" applyFont="1" applyFill="1" applyAlignment="1">
      <alignment vertical="top"/>
    </xf>
    <xf numFmtId="0" fontId="13" fillId="0" borderId="0" xfId="0" applyFont="1" applyAlignment="1"/>
    <xf numFmtId="0" fontId="18" fillId="6" borderId="0" xfId="0" quotePrefix="1" applyFont="1" applyFill="1" applyAlignment="1">
      <alignment horizontal="center" vertical="center"/>
    </xf>
    <xf numFmtId="0" fontId="18" fillId="6" borderId="0" xfId="0" quotePrefix="1" applyFont="1" applyFill="1" applyAlignment="1">
      <alignment horizontal="center" vertical="top"/>
    </xf>
    <xf numFmtId="0" fontId="18" fillId="6" borderId="0" xfId="0" quotePrefix="1" applyFont="1" applyFill="1" applyAlignment="1">
      <alignment horizontal="center"/>
    </xf>
    <xf numFmtId="0" fontId="10" fillId="4" borderId="3" xfId="0" applyFont="1" applyFill="1" applyBorder="1" applyAlignment="1">
      <alignment horizontal="right" vertical="center"/>
    </xf>
    <xf numFmtId="38" fontId="10" fillId="6" borderId="12" xfId="2" applyFont="1" applyFill="1" applyBorder="1" applyProtection="1">
      <alignment vertical="center"/>
      <protection locked="0"/>
    </xf>
    <xf numFmtId="0" fontId="10" fillId="0" borderId="26" xfId="0" applyFont="1" applyBorder="1">
      <alignment vertical="center"/>
    </xf>
    <xf numFmtId="0" fontId="10" fillId="0" borderId="35" xfId="0" applyFont="1" applyBorder="1">
      <alignment vertical="center"/>
    </xf>
    <xf numFmtId="0" fontId="10" fillId="0" borderId="27" xfId="0" applyFont="1" applyBorder="1" applyAlignment="1">
      <alignment horizontal="center" vertical="center"/>
    </xf>
    <xf numFmtId="0" fontId="10" fillId="0" borderId="11" xfId="0" applyFont="1" applyBorder="1" applyAlignment="1">
      <alignment horizontal="center" vertical="center"/>
    </xf>
    <xf numFmtId="38" fontId="10" fillId="0" borderId="26" xfId="2" applyFont="1" applyBorder="1" applyAlignment="1">
      <alignment vertical="center"/>
    </xf>
    <xf numFmtId="0" fontId="13" fillId="0" borderId="0" xfId="0" applyFont="1" applyAlignment="1">
      <alignment horizontal="center" vertical="center"/>
    </xf>
    <xf numFmtId="38" fontId="10" fillId="0" borderId="0" xfId="2" applyFont="1" applyBorder="1" applyAlignment="1">
      <alignment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38" fontId="13" fillId="0" borderId="0" xfId="2" applyFont="1" applyBorder="1" applyAlignment="1">
      <alignment horizontal="right" vertical="center"/>
    </xf>
    <xf numFmtId="0" fontId="10" fillId="6" borderId="45" xfId="0" applyFont="1" applyFill="1" applyBorder="1" applyAlignment="1" applyProtection="1">
      <alignment vertical="center" shrinkToFit="1"/>
      <protection locked="0"/>
    </xf>
    <xf numFmtId="0" fontId="10" fillId="6" borderId="46" xfId="0" applyFont="1" applyFill="1" applyBorder="1" applyAlignment="1" applyProtection="1">
      <alignment vertical="center" shrinkToFit="1"/>
      <protection locked="0"/>
    </xf>
    <xf numFmtId="0" fontId="10" fillId="6" borderId="53" xfId="0" applyFont="1" applyFill="1" applyBorder="1" applyAlignment="1" applyProtection="1">
      <alignment vertical="center" shrinkToFit="1"/>
      <protection locked="0"/>
    </xf>
    <xf numFmtId="0" fontId="10" fillId="6" borderId="56" xfId="0" applyFont="1" applyFill="1" applyBorder="1" applyAlignment="1" applyProtection="1">
      <alignment vertical="center" shrinkToFit="1"/>
      <protection locked="0"/>
    </xf>
    <xf numFmtId="0" fontId="10" fillId="6" borderId="60" xfId="0" applyFont="1" applyFill="1" applyBorder="1" applyAlignment="1" applyProtection="1">
      <alignment vertical="center" shrinkToFit="1"/>
      <protection locked="0"/>
    </xf>
    <xf numFmtId="0" fontId="13" fillId="0" borderId="6" xfId="0" applyFont="1" applyBorder="1">
      <alignment vertical="center"/>
    </xf>
    <xf numFmtId="0" fontId="10" fillId="6" borderId="12" xfId="0" applyFont="1" applyFill="1" applyBorder="1" applyProtection="1">
      <alignment vertical="center"/>
      <protection locked="0"/>
    </xf>
    <xf numFmtId="0" fontId="10" fillId="6" borderId="12" xfId="0" applyFont="1" applyFill="1" applyBorder="1" applyAlignment="1" applyProtection="1">
      <alignment horizontal="center" vertical="center"/>
      <protection locked="0"/>
    </xf>
    <xf numFmtId="0" fontId="10" fillId="6" borderId="1" xfId="0" applyFont="1" applyFill="1" applyBorder="1" applyAlignment="1" applyProtection="1">
      <alignment vertical="center" shrinkToFit="1"/>
      <protection locked="0"/>
    </xf>
    <xf numFmtId="0" fontId="10" fillId="0" borderId="12" xfId="0" applyFont="1" applyBorder="1" applyAlignment="1">
      <alignment horizontal="center" vertical="center"/>
    </xf>
    <xf numFmtId="0" fontId="13" fillId="0" borderId="12" xfId="0" applyFont="1" applyBorder="1">
      <alignment vertical="center"/>
    </xf>
    <xf numFmtId="0" fontId="13" fillId="0" borderId="26" xfId="0" applyFont="1" applyBorder="1">
      <alignment vertical="center"/>
    </xf>
    <xf numFmtId="0" fontId="13" fillId="0" borderId="35" xfId="0" applyFont="1" applyBorder="1">
      <alignment vertical="center"/>
    </xf>
    <xf numFmtId="0" fontId="13" fillId="0" borderId="27" xfId="0" applyFont="1" applyBorder="1">
      <alignment vertical="center"/>
    </xf>
    <xf numFmtId="0" fontId="10" fillId="0" borderId="26" xfId="0" applyFont="1" applyBorder="1" applyAlignment="1">
      <alignment horizontal="center" vertical="center" wrapText="1"/>
    </xf>
    <xf numFmtId="0" fontId="10" fillId="0" borderId="26" xfId="0" applyFont="1" applyBorder="1" applyAlignment="1">
      <alignment horizontal="center" vertical="center"/>
    </xf>
    <xf numFmtId="0" fontId="10" fillId="0" borderId="12" xfId="0" applyFont="1" applyBorder="1" applyAlignment="1">
      <alignment horizontal="center" vertical="center" wrapText="1"/>
    </xf>
    <xf numFmtId="0" fontId="10" fillId="0" borderId="12" xfId="0" applyFont="1" applyBorder="1">
      <alignment vertical="center"/>
    </xf>
    <xf numFmtId="9" fontId="10" fillId="0" borderId="12" xfId="0" applyNumberFormat="1" applyFont="1" applyBorder="1" applyAlignment="1">
      <alignment horizontal="center" vertical="center"/>
    </xf>
    <xf numFmtId="0" fontId="10" fillId="0" borderId="27" xfId="0" applyFont="1" applyBorder="1">
      <alignment vertical="center"/>
    </xf>
    <xf numFmtId="180" fontId="10" fillId="0" borderId="0" xfId="2" applyNumberFormat="1" applyFont="1" applyBorder="1" applyAlignment="1">
      <alignment horizontal="center" vertical="center"/>
    </xf>
    <xf numFmtId="0" fontId="10" fillId="0" borderId="0" xfId="0" applyFont="1" applyAlignment="1">
      <alignment horizontal="center" vertical="center"/>
    </xf>
    <xf numFmtId="0" fontId="10" fillId="0" borderId="10" xfId="0" applyFont="1" applyBorder="1">
      <alignment vertical="center"/>
    </xf>
    <xf numFmtId="0" fontId="10" fillId="0" borderId="1" xfId="0" applyFont="1" applyBorder="1" applyAlignment="1">
      <alignment horizontal="center" vertical="center"/>
    </xf>
    <xf numFmtId="179" fontId="10" fillId="0" borderId="12" xfId="2" applyNumberFormat="1" applyFont="1" applyBorder="1" applyAlignment="1">
      <alignment horizontal="center" vertical="center"/>
    </xf>
    <xf numFmtId="0" fontId="13" fillId="0" borderId="2" xfId="0" applyFont="1" applyBorder="1">
      <alignment vertical="center"/>
    </xf>
    <xf numFmtId="0" fontId="13" fillId="0" borderId="3" xfId="0" applyFont="1" applyBorder="1">
      <alignment vertical="center"/>
    </xf>
    <xf numFmtId="0" fontId="10" fillId="0" borderId="5" xfId="0" applyFont="1" applyBorder="1" applyAlignment="1">
      <alignment horizontal="left" vertical="center"/>
    </xf>
    <xf numFmtId="0" fontId="10" fillId="0" borderId="35" xfId="0" applyFont="1" applyBorder="1" applyAlignment="1">
      <alignment horizontal="center" vertical="center"/>
    </xf>
    <xf numFmtId="180" fontId="10" fillId="0" borderId="26" xfId="2" applyNumberFormat="1" applyFont="1" applyBorder="1" applyAlignment="1">
      <alignment horizontal="center" vertical="center"/>
    </xf>
    <xf numFmtId="180" fontId="10" fillId="0" borderId="11" xfId="2" applyNumberFormat="1" applyFont="1" applyBorder="1" applyAlignment="1">
      <alignment horizontal="center" vertical="center"/>
    </xf>
    <xf numFmtId="180" fontId="10" fillId="0" borderId="35" xfId="2" applyNumberFormat="1" applyFont="1" applyBorder="1" applyAlignment="1">
      <alignment horizontal="center" vertical="center"/>
    </xf>
    <xf numFmtId="180" fontId="10" fillId="0" borderId="5" xfId="2" applyNumberFormat="1" applyFont="1" applyBorder="1" applyAlignment="1">
      <alignment horizontal="center" vertical="center"/>
    </xf>
    <xf numFmtId="38" fontId="10" fillId="0" borderId="35" xfId="2" applyFont="1" applyBorder="1" applyAlignment="1">
      <alignment vertical="center"/>
    </xf>
    <xf numFmtId="180" fontId="10" fillId="0" borderId="27" xfId="2" applyNumberFormat="1" applyFont="1" applyBorder="1" applyAlignment="1">
      <alignment horizontal="center" vertical="center"/>
    </xf>
    <xf numFmtId="180" fontId="10" fillId="0" borderId="9" xfId="2" applyNumberFormat="1" applyFont="1" applyBorder="1" applyAlignment="1">
      <alignment horizontal="center" vertical="center"/>
    </xf>
    <xf numFmtId="38" fontId="10" fillId="0" borderId="27" xfId="2" applyFont="1" applyBorder="1" applyAlignment="1">
      <alignment vertical="center"/>
    </xf>
    <xf numFmtId="0" fontId="13" fillId="0" borderId="27" xfId="0" applyFont="1" applyBorder="1" applyAlignment="1">
      <alignment horizontal="center" vertical="center"/>
    </xf>
    <xf numFmtId="0" fontId="13" fillId="0" borderId="7" xfId="0" applyFont="1" applyBorder="1" applyAlignment="1">
      <alignment horizontal="center" vertical="center"/>
    </xf>
    <xf numFmtId="0" fontId="13" fillId="0" borderId="9" xfId="0" applyFont="1" applyBorder="1" applyAlignment="1">
      <alignment horizontal="center" vertical="center"/>
    </xf>
    <xf numFmtId="0" fontId="10" fillId="0" borderId="7" xfId="0" applyFont="1" applyBorder="1">
      <alignment vertical="center"/>
    </xf>
    <xf numFmtId="0" fontId="13" fillId="0" borderId="11" xfId="0" applyFont="1" applyBorder="1">
      <alignment vertical="center"/>
    </xf>
    <xf numFmtId="0" fontId="13" fillId="0" borderId="5" xfId="0" applyFont="1" applyBorder="1">
      <alignment vertical="center"/>
    </xf>
    <xf numFmtId="0" fontId="13" fillId="0" borderId="8" xfId="0" applyFont="1" applyBorder="1">
      <alignment vertical="center"/>
    </xf>
    <xf numFmtId="0" fontId="13" fillId="0" borderId="9" xfId="0" applyFont="1" applyBorder="1">
      <alignment vertical="center"/>
    </xf>
    <xf numFmtId="0" fontId="13" fillId="0" borderId="26" xfId="0" applyFont="1" applyBorder="1" applyAlignment="1">
      <alignment horizontal="center" vertical="center"/>
    </xf>
    <xf numFmtId="0" fontId="10" fillId="0" borderId="5" xfId="0" applyFont="1" applyBorder="1" applyAlignment="1">
      <alignment horizontal="center" vertical="center"/>
    </xf>
    <xf numFmtId="0" fontId="13" fillId="0" borderId="35" xfId="0" applyFont="1" applyBorder="1" applyAlignment="1">
      <alignment horizontal="center" vertical="center"/>
    </xf>
    <xf numFmtId="180" fontId="10" fillId="0" borderId="0" xfId="2" applyNumberFormat="1" applyFont="1" applyBorder="1" applyAlignment="1">
      <alignment horizontal="left" vertical="center"/>
    </xf>
    <xf numFmtId="0" fontId="13" fillId="0" borderId="51" xfId="0" applyFont="1" applyBorder="1">
      <alignment vertical="center"/>
    </xf>
    <xf numFmtId="0" fontId="10" fillId="0" borderId="9" xfId="0" applyFont="1" applyBorder="1" applyAlignment="1">
      <alignment horizontal="center" vertical="center"/>
    </xf>
    <xf numFmtId="0" fontId="13" fillId="0" borderId="0" xfId="0" applyFont="1" applyAlignment="1">
      <alignment vertical="center" wrapText="1"/>
    </xf>
    <xf numFmtId="38" fontId="13" fillId="0" borderId="0" xfId="2" applyFont="1" applyFill="1" applyBorder="1" applyAlignment="1">
      <alignment horizontal="right" vertical="center"/>
    </xf>
    <xf numFmtId="0" fontId="13" fillId="9" borderId="12" xfId="0" applyFont="1" applyFill="1" applyBorder="1">
      <alignment vertical="center"/>
    </xf>
    <xf numFmtId="180" fontId="10" fillId="0" borderId="10" xfId="2" applyNumberFormat="1" applyFont="1" applyBorder="1" applyAlignment="1">
      <alignment horizontal="center" vertical="center"/>
    </xf>
    <xf numFmtId="180" fontId="10" fillId="0" borderId="4" xfId="2" applyNumberFormat="1" applyFont="1" applyBorder="1" applyAlignment="1">
      <alignment horizontal="center" vertical="center"/>
    </xf>
    <xf numFmtId="0" fontId="10" fillId="0" borderId="10"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38" fontId="10" fillId="0" borderId="0" xfId="2" applyFont="1" applyBorder="1" applyAlignment="1" applyProtection="1">
      <alignment vertical="center"/>
    </xf>
    <xf numFmtId="0" fontId="10" fillId="3" borderId="0" xfId="0" applyFont="1" applyFill="1">
      <alignment vertical="center"/>
    </xf>
    <xf numFmtId="0" fontId="10" fillId="3" borderId="0" xfId="0" applyFont="1" applyFill="1" applyAlignment="1">
      <alignment vertical="center" wrapText="1"/>
    </xf>
    <xf numFmtId="0" fontId="10" fillId="0" borderId="0" xfId="0" applyFont="1" applyAlignment="1">
      <alignment vertical="center" wrapText="1"/>
    </xf>
    <xf numFmtId="0" fontId="13" fillId="3" borderId="0" xfId="0" applyFont="1" applyFill="1">
      <alignment vertical="center"/>
    </xf>
    <xf numFmtId="0" fontId="10" fillId="0" borderId="4" xfId="0" quotePrefix="1" applyFont="1" applyBorder="1" applyAlignment="1">
      <alignment horizontal="center" vertical="center"/>
    </xf>
    <xf numFmtId="0" fontId="41" fillId="0" borderId="0" xfId="0" applyFont="1">
      <alignment vertical="center"/>
    </xf>
    <xf numFmtId="0" fontId="18" fillId="0" borderId="6" xfId="0" applyFont="1" applyBorder="1" applyAlignment="1">
      <alignment horizontal="center" vertical="center"/>
    </xf>
    <xf numFmtId="38" fontId="18" fillId="0" borderId="0" xfId="2" applyFont="1" applyBorder="1" applyAlignment="1" applyProtection="1">
      <alignment vertical="center"/>
    </xf>
    <xf numFmtId="0" fontId="21" fillId="0" borderId="0" xfId="0" applyFont="1">
      <alignment vertical="center"/>
    </xf>
    <xf numFmtId="0" fontId="18" fillId="0" borderId="0" xfId="0" applyFont="1" applyAlignment="1">
      <alignment horizontal="center" vertical="center"/>
    </xf>
    <xf numFmtId="0" fontId="21" fillId="0" borderId="49" xfId="0" applyFont="1" applyBorder="1">
      <alignment vertical="center"/>
    </xf>
    <xf numFmtId="38" fontId="18" fillId="6" borderId="50" xfId="2" applyFont="1" applyFill="1" applyBorder="1" applyProtection="1">
      <alignment vertical="center"/>
      <protection locked="0"/>
    </xf>
    <xf numFmtId="38" fontId="18" fillId="6" borderId="29" xfId="2" applyFont="1" applyFill="1" applyBorder="1" applyProtection="1">
      <alignment vertical="center"/>
      <protection locked="0"/>
    </xf>
    <xf numFmtId="38" fontId="18" fillId="0" borderId="0" xfId="2" applyFont="1" applyFill="1" applyBorder="1" applyProtection="1">
      <alignment vertical="center"/>
    </xf>
    <xf numFmtId="38" fontId="18" fillId="0" borderId="12" xfId="2" applyFont="1" applyFill="1" applyBorder="1" applyProtection="1">
      <alignment vertical="center"/>
    </xf>
    <xf numFmtId="38" fontId="18" fillId="0" borderId="26" xfId="2" applyFont="1" applyBorder="1" applyAlignment="1" applyProtection="1">
      <alignment vertical="center"/>
    </xf>
    <xf numFmtId="38" fontId="18" fillId="0" borderId="26" xfId="2" applyFont="1" applyBorder="1" applyAlignment="1" applyProtection="1">
      <alignment horizontal="right" vertical="center"/>
    </xf>
    <xf numFmtId="38" fontId="18" fillId="6" borderId="12" xfId="2" applyFont="1" applyFill="1" applyBorder="1" applyAlignment="1" applyProtection="1">
      <alignment vertical="center"/>
      <protection locked="0"/>
    </xf>
    <xf numFmtId="38" fontId="18" fillId="0" borderId="0" xfId="2" applyFont="1" applyBorder="1" applyAlignment="1">
      <alignment vertical="center"/>
    </xf>
    <xf numFmtId="0" fontId="36" fillId="0" borderId="0" xfId="0" applyFont="1" applyAlignment="1">
      <alignment horizontal="left" vertical="center"/>
    </xf>
    <xf numFmtId="38" fontId="36" fillId="0" borderId="0" xfId="0" applyNumberFormat="1" applyFont="1" applyAlignment="1">
      <alignment horizontal="right" vertical="center"/>
    </xf>
    <xf numFmtId="38" fontId="23" fillId="0" borderId="0" xfId="2" applyFont="1" applyBorder="1" applyAlignment="1" applyProtection="1">
      <alignment vertical="center"/>
    </xf>
    <xf numFmtId="0" fontId="44" fillId="0" borderId="0" xfId="0" applyFont="1" applyAlignment="1">
      <alignment horizontal="center" vertical="center"/>
    </xf>
    <xf numFmtId="0" fontId="45" fillId="0" borderId="11" xfId="0" applyFont="1" applyBorder="1" applyAlignment="1">
      <alignment horizontal="center" vertical="center"/>
    </xf>
    <xf numFmtId="38" fontId="45" fillId="0" borderId="0" xfId="2" applyFont="1" applyBorder="1" applyAlignment="1" applyProtection="1">
      <alignment vertical="center"/>
    </xf>
    <xf numFmtId="0" fontId="37" fillId="0" borderId="0" xfId="0" applyFont="1" applyAlignment="1">
      <alignment horizontal="left" vertical="center" wrapText="1"/>
    </xf>
    <xf numFmtId="40" fontId="22" fillId="0" borderId="45" xfId="2" applyNumberFormat="1" applyFont="1" applyBorder="1">
      <alignment vertical="center"/>
    </xf>
    <xf numFmtId="0" fontId="22" fillId="0" borderId="45" xfId="0" applyFont="1" applyBorder="1" applyAlignment="1">
      <alignment horizontal="center" vertical="center"/>
    </xf>
    <xf numFmtId="38" fontId="22" fillId="0" borderId="45" xfId="2" applyFont="1" applyBorder="1" applyAlignment="1">
      <alignment horizontal="right" vertical="center"/>
    </xf>
    <xf numFmtId="40" fontId="22" fillId="0" borderId="46" xfId="2" applyNumberFormat="1" applyFont="1" applyBorder="1">
      <alignment vertical="center"/>
    </xf>
    <xf numFmtId="0" fontId="22" fillId="0" borderId="60" xfId="0" applyFont="1" applyBorder="1" applyAlignment="1">
      <alignment horizontal="center" vertical="center"/>
    </xf>
    <xf numFmtId="38" fontId="22" fillId="0" borderId="46" xfId="2" applyFont="1" applyBorder="1" applyAlignment="1">
      <alignment horizontal="right" vertical="center"/>
    </xf>
    <xf numFmtId="40" fontId="22" fillId="0" borderId="53" xfId="2" applyNumberFormat="1" applyFont="1" applyBorder="1">
      <alignment vertical="center"/>
    </xf>
    <xf numFmtId="0" fontId="22" fillId="0" borderId="52" xfId="0" applyFont="1" applyBorder="1" applyAlignment="1">
      <alignment horizontal="center" vertical="center"/>
    </xf>
    <xf numFmtId="38" fontId="22" fillId="0" borderId="53" xfId="2" applyFont="1" applyBorder="1" applyAlignment="1">
      <alignment horizontal="right" vertical="center"/>
    </xf>
    <xf numFmtId="40" fontId="22" fillId="0" borderId="56" xfId="2" applyNumberFormat="1" applyFont="1" applyBorder="1">
      <alignment vertical="center"/>
    </xf>
    <xf numFmtId="0" fontId="22" fillId="0" borderId="56" xfId="0" applyFont="1" applyBorder="1" applyAlignment="1">
      <alignment horizontal="center" vertical="center"/>
    </xf>
    <xf numFmtId="38" fontId="22" fillId="0" borderId="56" xfId="2" applyFont="1" applyBorder="1" applyAlignment="1">
      <alignment horizontal="right" vertical="center"/>
    </xf>
    <xf numFmtId="40" fontId="22" fillId="0" borderId="60" xfId="2" applyNumberFormat="1" applyFont="1" applyBorder="1">
      <alignment vertical="center"/>
    </xf>
    <xf numFmtId="38" fontId="22" fillId="0" borderId="60" xfId="2" applyFont="1" applyBorder="1" applyAlignment="1">
      <alignment horizontal="right" vertical="center"/>
    </xf>
    <xf numFmtId="182" fontId="18" fillId="6" borderId="45" xfId="2" applyNumberFormat="1" applyFont="1" applyFill="1" applyBorder="1" applyProtection="1">
      <alignment vertical="center"/>
      <protection locked="0"/>
    </xf>
    <xf numFmtId="179" fontId="18" fillId="6" borderId="45" xfId="2" applyNumberFormat="1" applyFont="1" applyFill="1" applyBorder="1" applyProtection="1">
      <alignment vertical="center"/>
      <protection locked="0"/>
    </xf>
    <xf numFmtId="40" fontId="18" fillId="6" borderId="45" xfId="2" applyNumberFormat="1" applyFont="1" applyFill="1" applyBorder="1" applyProtection="1">
      <alignment vertical="center"/>
      <protection locked="0"/>
    </xf>
    <xf numFmtId="182" fontId="18" fillId="6" borderId="60" xfId="2" applyNumberFormat="1" applyFont="1" applyFill="1" applyBorder="1" applyProtection="1">
      <alignment vertical="center"/>
      <protection locked="0"/>
    </xf>
    <xf numFmtId="179" fontId="18" fillId="6" borderId="60" xfId="2" applyNumberFormat="1" applyFont="1" applyFill="1" applyBorder="1" applyProtection="1">
      <alignment vertical="center"/>
      <protection locked="0"/>
    </xf>
    <xf numFmtId="40" fontId="18" fillId="6" borderId="60" xfId="2" applyNumberFormat="1" applyFont="1" applyFill="1" applyBorder="1" applyProtection="1">
      <alignment vertical="center"/>
      <protection locked="0"/>
    </xf>
    <xf numFmtId="182" fontId="18" fillId="6" borderId="46" xfId="2" applyNumberFormat="1" applyFont="1" applyFill="1" applyBorder="1" applyProtection="1">
      <alignment vertical="center"/>
      <protection locked="0"/>
    </xf>
    <xf numFmtId="179" fontId="18" fillId="6" borderId="46" xfId="2" applyNumberFormat="1" applyFont="1" applyFill="1" applyBorder="1" applyProtection="1">
      <alignment vertical="center"/>
      <protection locked="0"/>
    </xf>
    <xf numFmtId="40" fontId="18" fillId="6" borderId="46" xfId="2" applyNumberFormat="1" applyFont="1" applyFill="1" applyBorder="1" applyProtection="1">
      <alignment vertical="center"/>
      <protection locked="0"/>
    </xf>
    <xf numFmtId="182" fontId="18" fillId="6" borderId="53" xfId="2" applyNumberFormat="1" applyFont="1" applyFill="1" applyBorder="1" applyProtection="1">
      <alignment vertical="center"/>
      <protection locked="0"/>
    </xf>
    <xf numFmtId="179" fontId="18" fillId="6" borderId="53" xfId="2" applyNumberFormat="1" applyFont="1" applyFill="1" applyBorder="1" applyProtection="1">
      <alignment vertical="center"/>
      <protection locked="0"/>
    </xf>
    <xf numFmtId="40" fontId="18" fillId="6" borderId="53" xfId="2" applyNumberFormat="1" applyFont="1" applyFill="1" applyBorder="1" applyProtection="1">
      <alignment vertical="center"/>
      <protection locked="0"/>
    </xf>
    <xf numFmtId="0" fontId="21" fillId="6" borderId="26" xfId="0" applyFont="1" applyFill="1" applyBorder="1" applyAlignment="1" applyProtection="1">
      <alignment horizontal="center" vertical="center"/>
      <protection locked="0"/>
    </xf>
    <xf numFmtId="40" fontId="18" fillId="6" borderId="12" xfId="2" applyNumberFormat="1" applyFont="1" applyFill="1" applyBorder="1" applyProtection="1">
      <alignment vertical="center"/>
      <protection locked="0"/>
    </xf>
    <xf numFmtId="0" fontId="21" fillId="6" borderId="35" xfId="0" applyFont="1" applyFill="1" applyBorder="1" applyAlignment="1" applyProtection="1">
      <alignment horizontal="center" vertical="center"/>
      <protection locked="0"/>
    </xf>
    <xf numFmtId="180" fontId="22" fillId="0" borderId="12" xfId="2" applyNumberFormat="1" applyFont="1" applyFill="1" applyBorder="1" applyProtection="1">
      <alignment vertical="center"/>
    </xf>
    <xf numFmtId="180" fontId="22" fillId="0" borderId="12" xfId="2" applyNumberFormat="1" applyFont="1" applyFill="1" applyBorder="1" applyAlignment="1" applyProtection="1">
      <alignment horizontal="center" vertical="center"/>
    </xf>
    <xf numFmtId="0" fontId="22" fillId="0" borderId="9" xfId="2" applyNumberFormat="1" applyFont="1" applyBorder="1" applyAlignment="1">
      <alignment horizontal="center" vertical="center" wrapText="1"/>
    </xf>
    <xf numFmtId="0" fontId="37" fillId="0" borderId="0" xfId="0" applyFont="1" applyAlignment="1">
      <alignment horizontal="center" vertical="center"/>
    </xf>
    <xf numFmtId="0" fontId="36" fillId="0" borderId="0" xfId="0" applyFont="1" applyAlignment="1">
      <alignment horizontal="center" vertical="center"/>
    </xf>
    <xf numFmtId="0" fontId="42" fillId="0" borderId="10" xfId="0" applyFont="1" applyBorder="1">
      <alignment vertical="center"/>
    </xf>
    <xf numFmtId="0" fontId="10" fillId="6" borderId="108" xfId="0" applyFont="1" applyFill="1" applyBorder="1" applyProtection="1">
      <alignment vertical="center"/>
      <protection locked="0"/>
    </xf>
    <xf numFmtId="0" fontId="10" fillId="6" borderId="100" xfId="0" applyFont="1" applyFill="1" applyBorder="1" applyAlignment="1" applyProtection="1">
      <alignment vertical="center" shrinkToFit="1"/>
      <protection locked="0"/>
    </xf>
    <xf numFmtId="0" fontId="21" fillId="6" borderId="98" xfId="0" applyFont="1" applyFill="1" applyBorder="1" applyAlignment="1" applyProtection="1">
      <alignment horizontal="center" vertical="center"/>
      <protection locked="0"/>
    </xf>
    <xf numFmtId="38" fontId="18" fillId="6" borderId="108" xfId="2" applyFont="1" applyFill="1" applyBorder="1" applyAlignment="1" applyProtection="1">
      <alignment vertical="center"/>
      <protection locked="0"/>
    </xf>
    <xf numFmtId="180" fontId="22" fillId="0" borderId="108" xfId="2" applyNumberFormat="1" applyFont="1" applyFill="1" applyBorder="1" applyProtection="1">
      <alignment vertical="center"/>
    </xf>
    <xf numFmtId="180" fontId="22" fillId="0" borderId="108" xfId="2" applyNumberFormat="1" applyFont="1" applyFill="1" applyBorder="1" applyAlignment="1" applyProtection="1">
      <alignment horizontal="center" vertical="center"/>
    </xf>
    <xf numFmtId="40" fontId="18" fillId="6" borderId="108" xfId="2" applyNumberFormat="1" applyFont="1" applyFill="1" applyBorder="1" applyProtection="1">
      <alignment vertical="center"/>
      <protection locked="0"/>
    </xf>
    <xf numFmtId="0" fontId="22" fillId="0" borderId="109" xfId="0" applyFont="1" applyBorder="1" applyAlignment="1">
      <alignment horizontal="center" vertical="center"/>
    </xf>
    <xf numFmtId="0" fontId="22" fillId="0" borderId="111" xfId="0" applyFont="1" applyBorder="1" applyAlignment="1">
      <alignment horizontal="center" vertical="center"/>
    </xf>
    <xf numFmtId="0" fontId="22" fillId="0" borderId="113" xfId="0" applyFont="1" applyBorder="1" applyAlignment="1">
      <alignment horizontal="center" vertical="center"/>
    </xf>
    <xf numFmtId="0" fontId="21" fillId="6" borderId="106" xfId="0" applyFont="1" applyFill="1" applyBorder="1" applyAlignment="1" applyProtection="1">
      <alignment horizontal="center" vertical="center"/>
      <protection locked="0"/>
    </xf>
    <xf numFmtId="0" fontId="22" fillId="0" borderId="116" xfId="0" applyFont="1" applyBorder="1" applyAlignment="1">
      <alignment horizontal="center" vertical="center"/>
    </xf>
    <xf numFmtId="38" fontId="22" fillId="0" borderId="113" xfId="2" applyFont="1" applyBorder="1" applyProtection="1">
      <alignment vertical="center"/>
    </xf>
    <xf numFmtId="38" fontId="22" fillId="0" borderId="111" xfId="2" applyFont="1" applyBorder="1" applyProtection="1">
      <alignment vertical="center"/>
    </xf>
    <xf numFmtId="0" fontId="22" fillId="0" borderId="127" xfId="2" applyNumberFormat="1" applyFont="1" applyBorder="1" applyAlignment="1">
      <alignment horizontal="center" vertical="center" wrapText="1"/>
    </xf>
    <xf numFmtId="0" fontId="10" fillId="6" borderId="129" xfId="0" applyFont="1" applyFill="1" applyBorder="1" applyAlignment="1" applyProtection="1">
      <alignment vertical="center" shrinkToFit="1"/>
      <protection locked="0"/>
    </xf>
    <xf numFmtId="0" fontId="10" fillId="6" borderId="131" xfId="0" applyFont="1" applyFill="1" applyBorder="1" applyAlignment="1" applyProtection="1">
      <alignment vertical="center" shrinkToFit="1"/>
      <protection locked="0"/>
    </xf>
    <xf numFmtId="0" fontId="10" fillId="6" borderId="132" xfId="0" applyFont="1" applyFill="1" applyBorder="1" applyAlignment="1" applyProtection="1">
      <alignment vertical="center" shrinkToFit="1"/>
      <protection locked="0"/>
    </xf>
    <xf numFmtId="0" fontId="10" fillId="6" borderId="135" xfId="0" applyFont="1" applyFill="1" applyBorder="1" applyAlignment="1" applyProtection="1">
      <alignment vertical="center" shrinkToFit="1"/>
      <protection locked="0"/>
    </xf>
    <xf numFmtId="182" fontId="18" fillId="6" borderId="136" xfId="2" applyNumberFormat="1" applyFont="1" applyFill="1" applyBorder="1" applyProtection="1">
      <alignment vertical="center"/>
      <protection locked="0"/>
    </xf>
    <xf numFmtId="179" fontId="18" fillId="6" borderId="136" xfId="2" applyNumberFormat="1" applyFont="1" applyFill="1" applyBorder="1" applyProtection="1">
      <alignment vertical="center"/>
      <protection locked="0"/>
    </xf>
    <xf numFmtId="40" fontId="18" fillId="6" borderId="136" xfId="2" applyNumberFormat="1" applyFont="1" applyFill="1" applyBorder="1" applyProtection="1">
      <alignment vertical="center"/>
      <protection locked="0"/>
    </xf>
    <xf numFmtId="40" fontId="22" fillId="0" borderId="136" xfId="2" applyNumberFormat="1" applyFont="1" applyBorder="1">
      <alignment vertical="center"/>
    </xf>
    <xf numFmtId="0" fontId="22" fillId="0" borderId="104" xfId="0" applyFont="1" applyBorder="1" applyAlignment="1">
      <alignment horizontal="center" vertical="center"/>
    </xf>
    <xf numFmtId="38" fontId="22" fillId="0" borderId="136" xfId="2" applyFont="1" applyBorder="1" applyAlignment="1">
      <alignment horizontal="right" vertical="center"/>
    </xf>
    <xf numFmtId="0" fontId="10" fillId="6" borderId="144" xfId="0" applyFont="1" applyFill="1" applyBorder="1" applyAlignment="1" applyProtection="1">
      <alignment vertical="center" shrinkToFit="1"/>
      <protection locked="0"/>
    </xf>
    <xf numFmtId="0" fontId="10" fillId="6" borderId="145" xfId="0" applyFont="1" applyFill="1" applyBorder="1" applyAlignment="1" applyProtection="1">
      <alignment vertical="center" shrinkToFit="1"/>
      <protection locked="0"/>
    </xf>
    <xf numFmtId="0" fontId="10" fillId="6" borderId="146" xfId="0" applyFont="1" applyFill="1" applyBorder="1" applyAlignment="1" applyProtection="1">
      <alignment vertical="center" shrinkToFit="1"/>
      <protection locked="0"/>
    </xf>
    <xf numFmtId="0" fontId="10" fillId="6" borderId="136" xfId="0" applyFont="1" applyFill="1" applyBorder="1" applyAlignment="1" applyProtection="1">
      <alignment vertical="center" shrinkToFit="1"/>
      <protection locked="0"/>
    </xf>
    <xf numFmtId="0" fontId="10" fillId="6" borderId="147" xfId="0" applyFont="1" applyFill="1" applyBorder="1" applyAlignment="1" applyProtection="1">
      <alignment vertical="center" shrinkToFit="1"/>
      <protection locked="0"/>
    </xf>
    <xf numFmtId="0" fontId="10" fillId="6" borderId="148" xfId="0" applyFont="1" applyFill="1" applyBorder="1" applyAlignment="1" applyProtection="1">
      <alignment vertical="center" shrinkToFit="1"/>
      <protection locked="0"/>
    </xf>
    <xf numFmtId="179" fontId="41" fillId="0" borderId="124" xfId="2" applyNumberFormat="1" applyFont="1" applyBorder="1" applyAlignment="1">
      <alignment vertical="center"/>
    </xf>
    <xf numFmtId="179" fontId="41" fillId="0" borderId="125" xfId="2" applyNumberFormat="1" applyFont="1" applyBorder="1" applyAlignment="1">
      <alignment vertical="center"/>
    </xf>
    <xf numFmtId="0" fontId="41" fillId="0" borderId="3" xfId="2" applyNumberFormat="1" applyFont="1" applyBorder="1" applyAlignment="1">
      <alignment horizontal="center" vertical="center"/>
    </xf>
    <xf numFmtId="0" fontId="41" fillId="0" borderId="117" xfId="2" applyNumberFormat="1" applyFont="1" applyBorder="1" applyAlignment="1">
      <alignment horizontal="center" vertical="center"/>
    </xf>
    <xf numFmtId="0" fontId="10" fillId="6" borderId="111" xfId="0" applyFont="1" applyFill="1" applyBorder="1" applyAlignment="1" applyProtection="1">
      <alignment vertical="center" shrinkToFit="1"/>
      <protection locked="0"/>
    </xf>
    <xf numFmtId="0" fontId="10" fillId="6" borderId="114" xfId="0" applyFont="1" applyFill="1" applyBorder="1" applyProtection="1">
      <alignment vertical="center"/>
      <protection locked="0"/>
    </xf>
    <xf numFmtId="0" fontId="10" fillId="6" borderId="116" xfId="0" applyFont="1" applyFill="1" applyBorder="1" applyAlignment="1" applyProtection="1">
      <alignment vertical="center" shrinkToFit="1"/>
      <protection locked="0"/>
    </xf>
    <xf numFmtId="0" fontId="10" fillId="6" borderId="110" xfId="0" applyFont="1" applyFill="1" applyBorder="1" applyProtection="1">
      <alignment vertical="center"/>
      <protection locked="0"/>
    </xf>
    <xf numFmtId="0" fontId="10" fillId="6" borderId="124" xfId="0" applyFont="1" applyFill="1" applyBorder="1" applyProtection="1">
      <alignment vertical="center"/>
      <protection locked="0"/>
    </xf>
    <xf numFmtId="0" fontId="10" fillId="6" borderId="113" xfId="0" applyFont="1" applyFill="1" applyBorder="1" applyAlignment="1" applyProtection="1">
      <alignment vertical="center" shrinkToFit="1"/>
      <protection locked="0"/>
    </xf>
    <xf numFmtId="40" fontId="18" fillId="6" borderId="112" xfId="2" applyNumberFormat="1" applyFont="1" applyFill="1" applyBorder="1" applyProtection="1">
      <alignment vertical="center"/>
      <protection locked="0"/>
    </xf>
    <xf numFmtId="0" fontId="21" fillId="0" borderId="113" xfId="0" applyFont="1" applyBorder="1" applyAlignment="1">
      <alignment horizontal="center" vertical="center"/>
    </xf>
    <xf numFmtId="40" fontId="18" fillId="6" borderId="110" xfId="2" applyNumberFormat="1" applyFont="1" applyFill="1" applyBorder="1" applyProtection="1">
      <alignment vertical="center"/>
      <protection locked="0"/>
    </xf>
    <xf numFmtId="0" fontId="21" fillId="0" borderId="111" xfId="0" applyFont="1" applyBorder="1" applyAlignment="1">
      <alignment horizontal="center" vertical="center"/>
    </xf>
    <xf numFmtId="40" fontId="18" fillId="6" borderId="114" xfId="2" applyNumberFormat="1" applyFont="1" applyFill="1" applyBorder="1" applyProtection="1">
      <alignment vertical="center"/>
      <protection locked="0"/>
    </xf>
    <xf numFmtId="0" fontId="21" fillId="0" borderId="116" xfId="0" applyFont="1" applyBorder="1" applyAlignment="1">
      <alignment horizontal="center" vertical="center"/>
    </xf>
    <xf numFmtId="0" fontId="22" fillId="0" borderId="152" xfId="2" applyNumberFormat="1" applyFont="1" applyBorder="1" applyAlignment="1">
      <alignment horizontal="center" vertical="center" wrapText="1"/>
    </xf>
    <xf numFmtId="179" fontId="41" fillId="0" borderId="154" xfId="2" applyNumberFormat="1" applyFont="1" applyBorder="1" applyAlignment="1">
      <alignment vertical="center"/>
    </xf>
    <xf numFmtId="179" fontId="41" fillId="0" borderId="128" xfId="2" applyNumberFormat="1" applyFont="1" applyBorder="1" applyAlignment="1">
      <alignment vertical="center"/>
    </xf>
    <xf numFmtId="0" fontId="22" fillId="0" borderId="153" xfId="2" applyNumberFormat="1" applyFont="1" applyBorder="1" applyAlignment="1">
      <alignment horizontal="left" vertical="center" wrapText="1"/>
    </xf>
    <xf numFmtId="0" fontId="22" fillId="0" borderId="151" xfId="2" applyNumberFormat="1" applyFont="1" applyBorder="1" applyAlignment="1">
      <alignment horizontal="center" vertical="center" wrapText="1"/>
    </xf>
    <xf numFmtId="0" fontId="18" fillId="6" borderId="118" xfId="0" applyFont="1" applyFill="1" applyBorder="1" applyProtection="1">
      <alignment vertical="center"/>
      <protection locked="0"/>
    </xf>
    <xf numFmtId="0" fontId="18" fillId="6" borderId="152" xfId="0" applyFont="1" applyFill="1" applyBorder="1" applyProtection="1">
      <alignment vertical="center"/>
      <protection locked="0"/>
    </xf>
    <xf numFmtId="0" fontId="18" fillId="6" borderId="153" xfId="0" applyFont="1" applyFill="1" applyBorder="1" applyProtection="1">
      <alignment vertical="center"/>
      <protection locked="0"/>
    </xf>
    <xf numFmtId="0" fontId="18" fillId="6" borderId="3" xfId="0" applyFont="1" applyFill="1" applyBorder="1" applyProtection="1">
      <alignment vertical="center"/>
      <protection locked="0"/>
    </xf>
    <xf numFmtId="0" fontId="23" fillId="0" borderId="138" xfId="0" applyFont="1" applyBorder="1" applyAlignment="1">
      <alignment horizontal="left" vertical="center"/>
    </xf>
    <xf numFmtId="0" fontId="18" fillId="0" borderId="156" xfId="0" applyFont="1" applyBorder="1" applyAlignment="1">
      <alignment horizontal="center" vertical="center"/>
    </xf>
    <xf numFmtId="0" fontId="10" fillId="0" borderId="156" xfId="0" applyFont="1" applyBorder="1" applyAlignment="1">
      <alignment horizontal="center" vertical="center"/>
    </xf>
    <xf numFmtId="0" fontId="45" fillId="0" borderId="141" xfId="0" applyFont="1" applyBorder="1" applyAlignment="1">
      <alignment horizontal="center" vertical="center"/>
    </xf>
    <xf numFmtId="38" fontId="18" fillId="0" borderId="140" xfId="2" applyFont="1" applyBorder="1" applyAlignment="1" applyProtection="1">
      <alignment vertical="center"/>
    </xf>
    <xf numFmtId="38" fontId="18" fillId="0" borderId="142" xfId="2" applyFont="1" applyBorder="1" applyAlignment="1" applyProtection="1">
      <alignment vertical="center"/>
    </xf>
    <xf numFmtId="0" fontId="36" fillId="0" borderId="138" xfId="0" applyFont="1" applyBorder="1" applyAlignment="1">
      <alignment horizontal="left" vertical="center"/>
    </xf>
    <xf numFmtId="38" fontId="36" fillId="0" borderId="155" xfId="0" applyNumberFormat="1" applyFont="1" applyBorder="1" applyAlignment="1">
      <alignment horizontal="right" vertical="center"/>
    </xf>
    <xf numFmtId="0" fontId="36" fillId="0" borderId="138" xfId="0" applyFont="1" applyBorder="1">
      <alignment vertical="center"/>
    </xf>
    <xf numFmtId="38" fontId="23" fillId="0" borderId="140" xfId="2" applyFont="1" applyBorder="1" applyAlignment="1">
      <alignment vertical="center"/>
    </xf>
    <xf numFmtId="38" fontId="23" fillId="0" borderId="142" xfId="2" applyFont="1" applyBorder="1" applyAlignment="1">
      <alignment vertical="center"/>
    </xf>
    <xf numFmtId="38" fontId="18" fillId="6" borderId="162" xfId="2" applyFont="1" applyFill="1" applyBorder="1" applyProtection="1">
      <alignment vertical="center"/>
      <protection locked="0"/>
    </xf>
    <xf numFmtId="0" fontId="21" fillId="0" borderId="166" xfId="0" applyFont="1" applyBorder="1">
      <alignment vertical="center"/>
    </xf>
    <xf numFmtId="38" fontId="18" fillId="6" borderId="168" xfId="2" applyFont="1" applyFill="1" applyBorder="1" applyProtection="1">
      <alignment vertical="center"/>
      <protection locked="0"/>
    </xf>
    <xf numFmtId="38" fontId="18" fillId="6" borderId="169" xfId="2" applyFont="1" applyFill="1" applyBorder="1" applyProtection="1">
      <alignment vertical="center"/>
      <protection locked="0"/>
    </xf>
    <xf numFmtId="38" fontId="18" fillId="6" borderId="170" xfId="2" applyFont="1" applyFill="1" applyBorder="1" applyProtection="1">
      <alignment vertical="center"/>
      <protection locked="0"/>
    </xf>
    <xf numFmtId="0" fontId="21" fillId="0" borderId="91" xfId="0" applyFont="1" applyBorder="1">
      <alignment vertical="center"/>
    </xf>
    <xf numFmtId="38" fontId="18" fillId="6" borderId="172" xfId="2" applyFont="1" applyFill="1" applyBorder="1" applyProtection="1">
      <alignment vertical="center"/>
      <protection locked="0"/>
    </xf>
    <xf numFmtId="38" fontId="18" fillId="6" borderId="173" xfId="2" applyFont="1" applyFill="1" applyBorder="1" applyProtection="1">
      <alignment vertical="center"/>
      <protection locked="0"/>
    </xf>
    <xf numFmtId="38" fontId="18" fillId="6" borderId="174" xfId="2" applyFont="1" applyFill="1" applyBorder="1" applyProtection="1">
      <alignment vertical="center"/>
      <protection locked="0"/>
    </xf>
    <xf numFmtId="180" fontId="50" fillId="0" borderId="5" xfId="2" applyNumberFormat="1" applyFont="1" applyBorder="1" applyAlignment="1">
      <alignment horizontal="center" vertical="center"/>
    </xf>
    <xf numFmtId="180" fontId="50" fillId="0" borderId="4" xfId="2" applyNumberFormat="1" applyFont="1" applyBorder="1" applyAlignment="1">
      <alignment horizontal="center" vertical="center"/>
    </xf>
    <xf numFmtId="180" fontId="50" fillId="0" borderId="7" xfId="2" applyNumberFormat="1" applyFont="1" applyBorder="1" applyAlignment="1">
      <alignment horizontal="center" vertical="center"/>
    </xf>
    <xf numFmtId="38" fontId="50" fillId="0" borderId="35" xfId="2" applyFont="1" applyBorder="1" applyAlignment="1">
      <alignment vertical="center"/>
    </xf>
    <xf numFmtId="38" fontId="50" fillId="0" borderId="27" xfId="2" applyFont="1" applyBorder="1" applyAlignment="1">
      <alignment vertical="center"/>
    </xf>
    <xf numFmtId="38" fontId="50" fillId="0" borderId="26" xfId="2" applyFont="1" applyBorder="1" applyAlignment="1">
      <alignment vertical="center"/>
    </xf>
    <xf numFmtId="38" fontId="40" fillId="0" borderId="10" xfId="2" applyFont="1" applyBorder="1">
      <alignment vertical="center"/>
    </xf>
    <xf numFmtId="38" fontId="40" fillId="0" borderId="4" xfId="2" applyFont="1" applyBorder="1">
      <alignment vertical="center"/>
    </xf>
    <xf numFmtId="38" fontId="40" fillId="0" borderId="7" xfId="2" applyFont="1" applyBorder="1">
      <alignment vertical="center"/>
    </xf>
    <xf numFmtId="38" fontId="40" fillId="0" borderId="26" xfId="2" applyFont="1" applyBorder="1">
      <alignment vertical="center"/>
    </xf>
    <xf numFmtId="38" fontId="40" fillId="0" borderId="35" xfId="2" applyFont="1" applyBorder="1">
      <alignment vertical="center"/>
    </xf>
    <xf numFmtId="38" fontId="40" fillId="0" borderId="27" xfId="2" applyFont="1" applyBorder="1">
      <alignment vertical="center"/>
    </xf>
    <xf numFmtId="38" fontId="40" fillId="0" borderId="11" xfId="2" applyFont="1" applyBorder="1">
      <alignment vertical="center"/>
    </xf>
    <xf numFmtId="38" fontId="40" fillId="0" borderId="5" xfId="2" applyFont="1" applyBorder="1">
      <alignment vertical="center"/>
    </xf>
    <xf numFmtId="38" fontId="40" fillId="0" borderId="9" xfId="2" applyFont="1" applyBorder="1">
      <alignment vertical="center"/>
    </xf>
    <xf numFmtId="38" fontId="40" fillId="0" borderId="12" xfId="2" applyFont="1" applyBorder="1">
      <alignment vertical="center"/>
    </xf>
    <xf numFmtId="38" fontId="40" fillId="0" borderId="51" xfId="2" applyFont="1" applyBorder="1">
      <alignment vertical="center"/>
    </xf>
    <xf numFmtId="0" fontId="23" fillId="0" borderId="60" xfId="0" applyFont="1" applyBorder="1" applyAlignment="1">
      <alignment horizontal="center" vertical="center"/>
    </xf>
    <xf numFmtId="0" fontId="23" fillId="0" borderId="46" xfId="0" applyFont="1" applyBorder="1" applyAlignment="1">
      <alignment horizontal="center" vertical="center"/>
    </xf>
    <xf numFmtId="0" fontId="23" fillId="0" borderId="45" xfId="0" applyFont="1" applyBorder="1" applyAlignment="1">
      <alignment horizontal="center" vertical="center"/>
    </xf>
    <xf numFmtId="0" fontId="23" fillId="0" borderId="53" xfId="0" applyFont="1" applyBorder="1" applyAlignment="1">
      <alignment horizontal="center" vertical="center"/>
    </xf>
    <xf numFmtId="0" fontId="23" fillId="0" borderId="56" xfId="0" applyFont="1" applyBorder="1" applyAlignment="1">
      <alignment horizontal="center" vertical="center"/>
    </xf>
    <xf numFmtId="0" fontId="23" fillId="0" borderId="136" xfId="0" applyFont="1" applyBorder="1" applyAlignment="1">
      <alignment horizontal="center" vertical="center"/>
    </xf>
    <xf numFmtId="0" fontId="36" fillId="10" borderId="128" xfId="0" applyFont="1" applyFill="1" applyBorder="1">
      <alignment vertical="center"/>
    </xf>
    <xf numFmtId="0" fontId="36" fillId="10" borderId="127" xfId="0" applyFont="1" applyFill="1" applyBorder="1" applyAlignment="1">
      <alignment horizontal="right" vertical="center"/>
    </xf>
    <xf numFmtId="0" fontId="36" fillId="10" borderId="138" xfId="0" applyFont="1" applyFill="1" applyBorder="1">
      <alignment vertical="center"/>
    </xf>
    <xf numFmtId="0" fontId="37" fillId="10" borderId="141" xfId="0" applyFont="1" applyFill="1" applyBorder="1">
      <alignment vertical="center"/>
    </xf>
    <xf numFmtId="0" fontId="36" fillId="10" borderId="154" xfId="0" applyFont="1" applyFill="1" applyBorder="1">
      <alignment vertical="center"/>
    </xf>
    <xf numFmtId="0" fontId="36" fillId="10" borderId="5" xfId="0" applyFont="1" applyFill="1" applyBorder="1" applyAlignment="1">
      <alignment horizontal="right" vertical="center"/>
    </xf>
    <xf numFmtId="0" fontId="36" fillId="10" borderId="97" xfId="0" applyFont="1" applyFill="1" applyBorder="1" applyAlignment="1"/>
    <xf numFmtId="0" fontId="36" fillId="10" borderId="123" xfId="0" applyFont="1" applyFill="1" applyBorder="1" applyAlignment="1">
      <alignment horizontal="right" vertical="center"/>
    </xf>
    <xf numFmtId="0" fontId="37" fillId="10" borderId="128" xfId="0" applyFont="1" applyFill="1" applyBorder="1" applyAlignment="1">
      <alignment vertical="top"/>
    </xf>
    <xf numFmtId="0" fontId="37" fillId="10" borderId="127" xfId="0" applyFont="1" applyFill="1" applyBorder="1">
      <alignment vertical="center"/>
    </xf>
    <xf numFmtId="0" fontId="36" fillId="10" borderId="97" xfId="0" applyFont="1" applyFill="1" applyBorder="1">
      <alignment vertical="center"/>
    </xf>
    <xf numFmtId="0" fontId="37" fillId="10" borderId="123" xfId="0" applyFont="1" applyFill="1" applyBorder="1">
      <alignment vertical="center"/>
    </xf>
    <xf numFmtId="0" fontId="22" fillId="10" borderId="157" xfId="0" applyFont="1" applyFill="1" applyBorder="1">
      <alignment vertical="center"/>
    </xf>
    <xf numFmtId="0" fontId="36" fillId="10" borderId="100" xfId="0" applyFont="1" applyFill="1" applyBorder="1" applyAlignment="1">
      <alignment horizontal="left" vertical="center"/>
    </xf>
    <xf numFmtId="0" fontId="22" fillId="10" borderId="159" xfId="0" applyFont="1" applyFill="1" applyBorder="1" applyAlignment="1">
      <alignment horizontal="left" vertical="center"/>
    </xf>
    <xf numFmtId="0" fontId="22" fillId="10" borderId="160" xfId="0" applyFont="1" applyFill="1" applyBorder="1" applyAlignment="1">
      <alignment horizontal="left" vertical="center"/>
    </xf>
    <xf numFmtId="0" fontId="36" fillId="10" borderId="177" xfId="0" applyFont="1" applyFill="1" applyBorder="1">
      <alignment vertical="center"/>
    </xf>
    <xf numFmtId="0" fontId="36" fillId="10" borderId="107" xfId="0" applyFont="1" applyFill="1" applyBorder="1" applyAlignment="1">
      <alignment horizontal="center" vertical="center"/>
    </xf>
    <xf numFmtId="0" fontId="36" fillId="10" borderId="149" xfId="0" applyFont="1" applyFill="1" applyBorder="1" applyAlignment="1">
      <alignment horizontal="center" vertical="center"/>
    </xf>
    <xf numFmtId="0" fontId="36" fillId="10" borderId="140" xfId="0" applyFont="1" applyFill="1" applyBorder="1" applyAlignment="1">
      <alignment horizontal="center" vertical="center" wrapText="1"/>
    </xf>
    <xf numFmtId="0" fontId="36" fillId="10" borderId="140" xfId="0" applyFont="1" applyFill="1" applyBorder="1" applyAlignment="1">
      <alignment horizontal="center" vertical="center"/>
    </xf>
    <xf numFmtId="0" fontId="36" fillId="10" borderId="142" xfId="0" applyFont="1" applyFill="1" applyBorder="1" applyAlignment="1">
      <alignment horizontal="center" vertical="center"/>
    </xf>
    <xf numFmtId="0" fontId="36" fillId="10" borderId="138" xfId="0" applyFont="1" applyFill="1" applyBorder="1" applyAlignment="1">
      <alignment horizontal="center" vertical="center"/>
    </xf>
    <xf numFmtId="0" fontId="41" fillId="10" borderId="141" xfId="0" applyFont="1" applyFill="1" applyBorder="1" applyAlignment="1">
      <alignment horizontal="center" vertical="center" wrapText="1"/>
    </xf>
    <xf numFmtId="0" fontId="36" fillId="10" borderId="142" xfId="0" applyFont="1" applyFill="1" applyBorder="1" applyAlignment="1">
      <alignment horizontal="center" vertical="center" wrapText="1"/>
    </xf>
    <xf numFmtId="0" fontId="36" fillId="10" borderId="118" xfId="0" applyFont="1" applyFill="1" applyBorder="1">
      <alignment vertical="center"/>
    </xf>
    <xf numFmtId="0" fontId="36" fillId="10" borderId="119" xfId="0" applyFont="1" applyFill="1" applyBorder="1">
      <alignment vertical="center"/>
    </xf>
    <xf numFmtId="0" fontId="36" fillId="10" borderId="120" xfId="0" applyFont="1" applyFill="1" applyBorder="1">
      <alignment vertical="center"/>
    </xf>
    <xf numFmtId="0" fontId="36" fillId="10" borderId="150" xfId="0" applyFont="1" applyFill="1" applyBorder="1">
      <alignment vertical="center"/>
    </xf>
    <xf numFmtId="0" fontId="36" fillId="10" borderId="150" xfId="0" applyFont="1" applyFill="1" applyBorder="1" applyAlignment="1">
      <alignment vertical="center" wrapText="1"/>
    </xf>
    <xf numFmtId="0" fontId="36" fillId="10" borderId="150" xfId="0" applyFont="1" applyFill="1" applyBorder="1" applyAlignment="1">
      <alignment vertical="center" shrinkToFit="1"/>
    </xf>
    <xf numFmtId="0" fontId="36" fillId="10" borderId="119" xfId="0" applyFont="1" applyFill="1" applyBorder="1" applyAlignment="1">
      <alignment vertical="center" shrinkToFit="1"/>
    </xf>
    <xf numFmtId="0" fontId="36" fillId="10" borderId="120" xfId="0" applyFont="1" applyFill="1" applyBorder="1" applyAlignment="1">
      <alignment vertical="center" shrinkToFit="1"/>
    </xf>
    <xf numFmtId="0" fontId="36" fillId="10" borderId="121" xfId="0" applyFont="1" applyFill="1" applyBorder="1" applyAlignment="1">
      <alignment vertical="center" wrapText="1"/>
    </xf>
    <xf numFmtId="0" fontId="36" fillId="10" borderId="122" xfId="0" applyFont="1" applyFill="1" applyBorder="1">
      <alignment vertical="center"/>
    </xf>
    <xf numFmtId="0" fontId="36" fillId="10" borderId="101" xfId="0" applyFont="1" applyFill="1" applyBorder="1" applyAlignment="1">
      <alignment horizontal="center" vertical="center"/>
    </xf>
    <xf numFmtId="0" fontId="36" fillId="10" borderId="106" xfId="0" applyFont="1" applyFill="1" applyBorder="1" applyAlignment="1">
      <alignment horizontal="center" vertical="center"/>
    </xf>
    <xf numFmtId="0" fontId="36" fillId="10" borderId="121" xfId="0" applyFont="1" applyFill="1" applyBorder="1">
      <alignment vertical="center"/>
    </xf>
    <xf numFmtId="0" fontId="36" fillId="10" borderId="149" xfId="0" applyFont="1" applyFill="1" applyBorder="1" applyAlignment="1">
      <alignment horizontal="center" vertical="center" wrapText="1"/>
    </xf>
    <xf numFmtId="0" fontId="41" fillId="10" borderId="155" xfId="0" applyFont="1" applyFill="1" applyBorder="1" applyAlignment="1">
      <alignment horizontal="center" vertical="center" wrapText="1"/>
    </xf>
    <xf numFmtId="0" fontId="36" fillId="0" borderId="161" xfId="0" applyFont="1" applyBorder="1">
      <alignment vertical="center"/>
    </xf>
    <xf numFmtId="0" fontId="36" fillId="0" borderId="4" xfId="0" applyFont="1" applyBorder="1" applyAlignment="1">
      <alignment horizontal="left" vertical="center"/>
    </xf>
    <xf numFmtId="0" fontId="36" fillId="0" borderId="93" xfId="0" applyFont="1" applyBorder="1" applyAlignment="1">
      <alignment horizontal="left" vertical="center"/>
    </xf>
    <xf numFmtId="0" fontId="36" fillId="0" borderId="30" xfId="0" applyFont="1" applyBorder="1" applyAlignment="1">
      <alignment horizontal="left" vertical="center"/>
    </xf>
    <xf numFmtId="0" fontId="36" fillId="0" borderId="94" xfId="0" applyFont="1" applyBorder="1" applyAlignment="1">
      <alignment horizontal="left" vertical="center"/>
    </xf>
    <xf numFmtId="0" fontId="36" fillId="0" borderId="91" xfId="0" applyFont="1" applyBorder="1" applyAlignment="1">
      <alignment horizontal="left" vertical="center"/>
    </xf>
    <xf numFmtId="0" fontId="36" fillId="0" borderId="95" xfId="0" applyFont="1" applyBorder="1" applyAlignment="1">
      <alignment horizontal="left" vertical="center"/>
    </xf>
    <xf numFmtId="0" fontId="36" fillId="0" borderId="92" xfId="0" applyFont="1" applyBorder="1" applyAlignment="1">
      <alignment horizontal="left" vertical="center"/>
    </xf>
    <xf numFmtId="0" fontId="36" fillId="0" borderId="30" xfId="0" applyFont="1" applyBorder="1" applyAlignment="1">
      <alignment horizontal="left" vertical="center" shrinkToFit="1"/>
    </xf>
    <xf numFmtId="0" fontId="37" fillId="0" borderId="30" xfId="0" applyFont="1" applyBorder="1">
      <alignment vertical="center"/>
    </xf>
    <xf numFmtId="0" fontId="36" fillId="0" borderId="96" xfId="0" applyFont="1" applyBorder="1" applyAlignment="1">
      <alignment horizontal="left" vertical="center"/>
    </xf>
    <xf numFmtId="0" fontId="36" fillId="0" borderId="49" xfId="0" applyFont="1" applyBorder="1" applyAlignment="1">
      <alignment horizontal="left" vertical="center"/>
    </xf>
    <xf numFmtId="0" fontId="36" fillId="0" borderId="163" xfId="0" applyFont="1" applyBorder="1" applyAlignment="1">
      <alignment horizontal="left" vertical="center"/>
    </xf>
    <xf numFmtId="0" fontId="36" fillId="0" borderId="164" xfId="0" applyFont="1" applyBorder="1" applyAlignment="1">
      <alignment horizontal="left" vertical="center"/>
    </xf>
    <xf numFmtId="0" fontId="36" fillId="0" borderId="165" xfId="0" applyFont="1" applyBorder="1" applyAlignment="1">
      <alignment horizontal="left" vertical="center"/>
    </xf>
    <xf numFmtId="0" fontId="36" fillId="0" borderId="166" xfId="0" applyFont="1" applyBorder="1" applyAlignment="1">
      <alignment horizontal="left" vertical="center"/>
    </xf>
    <xf numFmtId="0" fontId="37" fillId="0" borderId="167" xfId="0" applyFont="1" applyBorder="1">
      <alignment vertical="center"/>
    </xf>
    <xf numFmtId="0" fontId="42" fillId="0" borderId="138" xfId="0" applyFont="1" applyBorder="1">
      <alignment vertical="center"/>
    </xf>
    <xf numFmtId="38" fontId="18" fillId="6" borderId="140" xfId="2" applyFont="1" applyFill="1" applyBorder="1" applyAlignment="1" applyProtection="1">
      <alignment vertical="center"/>
      <protection locked="0"/>
    </xf>
    <xf numFmtId="38" fontId="18" fillId="6" borderId="142" xfId="2" applyFont="1" applyFill="1" applyBorder="1" applyAlignment="1" applyProtection="1">
      <alignment vertical="center"/>
      <protection locked="0"/>
    </xf>
    <xf numFmtId="40" fontId="18" fillId="6" borderId="142" xfId="2" applyNumberFormat="1" applyFont="1" applyFill="1" applyBorder="1" applyAlignment="1" applyProtection="1">
      <alignment horizontal="center" vertical="center"/>
      <protection locked="0"/>
    </xf>
    <xf numFmtId="0" fontId="18" fillId="6" borderId="109" xfId="0" applyFont="1" applyFill="1" applyBorder="1" applyAlignment="1" applyProtection="1">
      <alignment horizontal="center" vertical="center" shrinkToFit="1"/>
      <protection locked="0"/>
    </xf>
    <xf numFmtId="0" fontId="21" fillId="6" borderId="116" xfId="0" applyFont="1" applyFill="1" applyBorder="1" applyAlignment="1" applyProtection="1">
      <alignment horizontal="center" vertical="center" shrinkToFit="1"/>
      <protection locked="0"/>
    </xf>
    <xf numFmtId="9" fontId="18" fillId="0" borderId="142" xfId="1" applyFont="1" applyFill="1" applyBorder="1" applyAlignment="1" applyProtection="1">
      <alignment horizontal="center" vertical="center"/>
    </xf>
    <xf numFmtId="0" fontId="21" fillId="6" borderId="137" xfId="0" applyFont="1" applyFill="1" applyBorder="1" applyAlignment="1" applyProtection="1">
      <alignment horizontal="center" vertical="center"/>
      <protection locked="0"/>
    </xf>
    <xf numFmtId="0" fontId="18" fillId="0" borderId="102" xfId="0" applyFont="1" applyBorder="1" applyAlignment="1">
      <alignment horizontal="center" vertical="center"/>
    </xf>
    <xf numFmtId="9" fontId="18" fillId="0" borderId="107" xfId="1" applyFont="1" applyBorder="1" applyAlignment="1" applyProtection="1">
      <alignment horizontal="center" vertical="center"/>
    </xf>
    <xf numFmtId="0" fontId="18" fillId="0" borderId="107" xfId="0" applyFont="1" applyBorder="1" applyAlignment="1">
      <alignment horizontal="center" vertical="center"/>
    </xf>
    <xf numFmtId="0" fontId="53" fillId="4" borderId="0" xfId="0" applyFont="1" applyFill="1">
      <alignment vertical="center"/>
    </xf>
    <xf numFmtId="0" fontId="12" fillId="4" borderId="10" xfId="0" applyFont="1" applyFill="1" applyBorder="1" applyAlignment="1">
      <alignment horizontal="left" vertical="center"/>
    </xf>
    <xf numFmtId="0" fontId="12" fillId="4" borderId="10" xfId="0" applyFont="1" applyFill="1" applyBorder="1">
      <alignment vertical="center"/>
    </xf>
    <xf numFmtId="38" fontId="10" fillId="4" borderId="27" xfId="2" applyFont="1" applyFill="1" applyBorder="1">
      <alignment vertical="center"/>
    </xf>
    <xf numFmtId="0" fontId="10" fillId="4" borderId="181" xfId="0" applyFont="1" applyFill="1" applyBorder="1">
      <alignment vertical="center"/>
    </xf>
    <xf numFmtId="0" fontId="10" fillId="4" borderId="61" xfId="0" applyFont="1" applyFill="1" applyBorder="1" applyAlignment="1">
      <alignment horizontal="right" vertical="center"/>
    </xf>
    <xf numFmtId="38" fontId="10" fillId="6" borderId="51" xfId="2" applyFont="1" applyFill="1" applyBorder="1" applyProtection="1">
      <alignment vertical="center"/>
      <protection locked="0"/>
    </xf>
    <xf numFmtId="38" fontId="10" fillId="6" borderId="1" xfId="2" applyFont="1" applyFill="1" applyBorder="1" applyProtection="1">
      <alignment vertical="center"/>
      <protection locked="0"/>
    </xf>
    <xf numFmtId="38" fontId="10" fillId="6" borderId="62" xfId="2" applyFont="1" applyFill="1" applyBorder="1" applyProtection="1">
      <alignment vertical="center"/>
      <protection locked="0"/>
    </xf>
    <xf numFmtId="38" fontId="10" fillId="4" borderId="7" xfId="2" applyFont="1" applyFill="1" applyBorder="1">
      <alignment vertical="center"/>
    </xf>
    <xf numFmtId="38" fontId="10" fillId="4" borderId="182" xfId="2" applyFont="1" applyFill="1" applyBorder="1">
      <alignment vertical="center"/>
    </xf>
    <xf numFmtId="38" fontId="10" fillId="4" borderId="183" xfId="2" applyFont="1" applyFill="1" applyBorder="1">
      <alignment vertical="center"/>
    </xf>
    <xf numFmtId="38" fontId="10" fillId="4" borderId="184" xfId="2" applyFont="1" applyFill="1" applyBorder="1">
      <alignment vertical="center"/>
    </xf>
    <xf numFmtId="0" fontId="33" fillId="10" borderId="12" xfId="0" applyFont="1" applyFill="1" applyBorder="1" applyAlignment="1">
      <alignment horizontal="center" vertical="center"/>
    </xf>
    <xf numFmtId="0" fontId="33" fillId="10" borderId="182" xfId="0" applyFont="1" applyFill="1" applyBorder="1" applyAlignment="1">
      <alignment horizontal="center" vertical="center"/>
    </xf>
    <xf numFmtId="0" fontId="53" fillId="4" borderId="0" xfId="0" applyFont="1" applyFill="1" applyAlignment="1">
      <alignment vertical="top"/>
    </xf>
    <xf numFmtId="0" fontId="12" fillId="4" borderId="6" xfId="0" applyFont="1" applyFill="1" applyBorder="1">
      <alignment vertical="center"/>
    </xf>
    <xf numFmtId="0" fontId="12" fillId="4" borderId="11" xfId="0" applyFont="1" applyFill="1" applyBorder="1">
      <alignment vertical="center"/>
    </xf>
    <xf numFmtId="0" fontId="12" fillId="4" borderId="4" xfId="0" applyFont="1" applyFill="1" applyBorder="1">
      <alignment vertical="center"/>
    </xf>
    <xf numFmtId="0" fontId="12" fillId="4" borderId="5" xfId="0" applyFont="1" applyFill="1" applyBorder="1">
      <alignment vertical="center"/>
    </xf>
    <xf numFmtId="0" fontId="18" fillId="6" borderId="0" xfId="0" applyFont="1" applyFill="1" applyAlignment="1" applyProtection="1">
      <alignment vertical="center" shrinkToFit="1"/>
      <protection locked="0"/>
    </xf>
    <xf numFmtId="0" fontId="18" fillId="6" borderId="5" xfId="0" applyFont="1" applyFill="1" applyBorder="1" applyAlignment="1" applyProtection="1">
      <alignment vertical="center" shrinkToFit="1"/>
      <protection locked="0"/>
    </xf>
    <xf numFmtId="0" fontId="59" fillId="4" borderId="0" xfId="0" applyFont="1" applyFill="1">
      <alignment vertical="center"/>
    </xf>
    <xf numFmtId="0" fontId="5" fillId="6" borderId="1" xfId="0" applyFont="1" applyFill="1" applyBorder="1" applyAlignment="1" applyProtection="1">
      <alignment horizontal="center" vertical="center"/>
      <protection locked="0"/>
    </xf>
    <xf numFmtId="0" fontId="18" fillId="6" borderId="0" xfId="0" applyFont="1" applyFill="1">
      <alignment vertical="center"/>
    </xf>
    <xf numFmtId="0" fontId="18" fillId="6" borderId="5" xfId="0" applyFont="1" applyFill="1" applyBorder="1">
      <alignment vertical="center"/>
    </xf>
    <xf numFmtId="176" fontId="9" fillId="0" borderId="0" xfId="0" applyNumberFormat="1" applyFont="1">
      <alignment vertical="center"/>
    </xf>
    <xf numFmtId="0" fontId="62" fillId="0" borderId="0" xfId="3" applyAlignment="1">
      <alignment vertical="center"/>
    </xf>
    <xf numFmtId="0" fontId="63" fillId="0" borderId="0" xfId="3" applyFont="1" applyAlignment="1">
      <alignment horizontal="center" vertical="center"/>
    </xf>
    <xf numFmtId="40" fontId="64" fillId="8" borderId="24" xfId="4" applyNumberFormat="1" applyFont="1" applyFill="1" applyBorder="1" applyAlignment="1">
      <alignment vertical="center"/>
    </xf>
    <xf numFmtId="40" fontId="67" fillId="8" borderId="195" xfId="4" applyNumberFormat="1" applyFont="1" applyFill="1" applyBorder="1" applyAlignment="1">
      <alignment vertical="center"/>
    </xf>
    <xf numFmtId="0" fontId="68" fillId="0" borderId="0" xfId="3" applyFont="1"/>
    <xf numFmtId="40" fontId="69" fillId="8" borderId="82" xfId="4" applyNumberFormat="1" applyFont="1" applyFill="1" applyBorder="1" applyAlignment="1">
      <alignment vertical="center" shrinkToFit="1"/>
    </xf>
    <xf numFmtId="179" fontId="69" fillId="8" borderId="82" xfId="4" applyNumberFormat="1" applyFont="1" applyFill="1" applyBorder="1" applyAlignment="1">
      <alignment vertical="center" shrinkToFit="1"/>
    </xf>
    <xf numFmtId="9" fontId="69" fillId="9" borderId="82" xfId="5" applyFont="1" applyFill="1" applyBorder="1" applyAlignment="1" applyProtection="1">
      <alignment vertical="center" shrinkToFit="1"/>
      <protection locked="0"/>
    </xf>
    <xf numFmtId="179" fontId="69" fillId="9" borderId="82" xfId="4" applyNumberFormat="1" applyFont="1" applyFill="1" applyBorder="1" applyAlignment="1" applyProtection="1">
      <alignment vertical="center"/>
      <protection locked="0"/>
    </xf>
    <xf numFmtId="0" fontId="69" fillId="9" borderId="82" xfId="3" applyFont="1" applyFill="1" applyBorder="1" applyAlignment="1" applyProtection="1">
      <alignment vertical="center"/>
      <protection locked="0"/>
    </xf>
    <xf numFmtId="0" fontId="69" fillId="9" borderId="82" xfId="3" applyFont="1" applyFill="1" applyBorder="1" applyAlignment="1" applyProtection="1">
      <alignment vertical="center" shrinkToFit="1"/>
      <protection locked="0"/>
    </xf>
    <xf numFmtId="0" fontId="69" fillId="0" borderId="82" xfId="3" applyFont="1" applyBorder="1" applyAlignment="1">
      <alignment horizontal="center" vertical="center" shrinkToFit="1"/>
    </xf>
    <xf numFmtId="40" fontId="69" fillId="8" borderId="88" xfId="4" applyNumberFormat="1" applyFont="1" applyFill="1" applyBorder="1" applyAlignment="1">
      <alignment vertical="center" shrinkToFit="1"/>
    </xf>
    <xf numFmtId="179" fontId="69" fillId="8" borderId="88" xfId="4" applyNumberFormat="1" applyFont="1" applyFill="1" applyBorder="1" applyAlignment="1">
      <alignment vertical="center" shrinkToFit="1"/>
    </xf>
    <xf numFmtId="9" fontId="69" fillId="9" borderId="88" xfId="5" applyFont="1" applyFill="1" applyBorder="1" applyAlignment="1" applyProtection="1">
      <alignment vertical="center" shrinkToFit="1"/>
      <protection locked="0"/>
    </xf>
    <xf numFmtId="179" fontId="69" fillId="9" borderId="87" xfId="4" applyNumberFormat="1" applyFont="1" applyFill="1" applyBorder="1" applyAlignment="1" applyProtection="1">
      <alignment vertical="center"/>
      <protection locked="0"/>
    </xf>
    <xf numFmtId="0" fontId="69" fillId="9" borderId="87" xfId="3" applyFont="1" applyFill="1" applyBorder="1" applyAlignment="1" applyProtection="1">
      <alignment vertical="center"/>
      <protection locked="0"/>
    </xf>
    <xf numFmtId="0" fontId="69" fillId="9" borderId="87" xfId="3" applyFont="1" applyFill="1" applyBorder="1" applyAlignment="1" applyProtection="1">
      <alignment vertical="center" shrinkToFit="1"/>
      <protection locked="0"/>
    </xf>
    <xf numFmtId="0" fontId="69" fillId="0" borderId="81" xfId="3" applyFont="1" applyBorder="1" applyAlignment="1">
      <alignment horizontal="center" vertical="center" shrinkToFit="1"/>
    </xf>
    <xf numFmtId="40" fontId="69" fillId="8" borderId="196" xfId="4" applyNumberFormat="1" applyFont="1" applyFill="1" applyBorder="1" applyAlignment="1">
      <alignment vertical="center" shrinkToFit="1"/>
    </xf>
    <xf numFmtId="179" fontId="69" fillId="8" borderId="196" xfId="4" applyNumberFormat="1" applyFont="1" applyFill="1" applyBorder="1" applyAlignment="1">
      <alignment vertical="center" shrinkToFit="1"/>
    </xf>
    <xf numFmtId="9" fontId="69" fillId="9" borderId="196" xfId="5" applyFont="1" applyFill="1" applyBorder="1" applyAlignment="1" applyProtection="1">
      <alignment vertical="center" shrinkToFit="1"/>
      <protection locked="0"/>
    </xf>
    <xf numFmtId="179" fontId="69" fillId="9" borderId="81" xfId="4" applyNumberFormat="1" applyFont="1" applyFill="1" applyBorder="1" applyAlignment="1" applyProtection="1">
      <alignment vertical="center"/>
      <protection locked="0"/>
    </xf>
    <xf numFmtId="0" fontId="69" fillId="9" borderId="81" xfId="3" applyFont="1" applyFill="1" applyBorder="1" applyAlignment="1" applyProtection="1">
      <alignment vertical="center"/>
      <protection locked="0"/>
    </xf>
    <xf numFmtId="0" fontId="69" fillId="9" borderId="81" xfId="3" applyFont="1" applyFill="1" applyBorder="1" applyAlignment="1" applyProtection="1">
      <alignment vertical="center" shrinkToFit="1"/>
      <protection locked="0"/>
    </xf>
    <xf numFmtId="179" fontId="69" fillId="9" borderId="81" xfId="4" applyNumberFormat="1" applyFont="1" applyFill="1" applyBorder="1" applyAlignment="1" applyProtection="1">
      <alignment vertical="center" shrinkToFit="1"/>
      <protection locked="0"/>
    </xf>
    <xf numFmtId="180" fontId="65" fillId="8" borderId="48" xfId="4" applyNumberFormat="1" applyFont="1" applyFill="1" applyBorder="1" applyAlignment="1">
      <alignment vertical="center" shrinkToFit="1"/>
    </xf>
    <xf numFmtId="180" fontId="65" fillId="8" borderId="48" xfId="4" applyNumberFormat="1" applyFont="1" applyFill="1" applyBorder="1" applyAlignment="1">
      <alignment vertical="center"/>
    </xf>
    <xf numFmtId="0" fontId="65" fillId="0" borderId="48" xfId="3" applyFont="1" applyBorder="1" applyAlignment="1">
      <alignment vertical="center"/>
    </xf>
    <xf numFmtId="184" fontId="65" fillId="8" borderId="48" xfId="3" applyNumberFormat="1" applyFont="1" applyFill="1" applyBorder="1" applyAlignment="1">
      <alignment vertical="center" shrinkToFit="1"/>
    </xf>
    <xf numFmtId="184" fontId="65" fillId="8" borderId="48" xfId="3" applyNumberFormat="1" applyFont="1" applyFill="1" applyBorder="1" applyAlignment="1">
      <alignment vertical="center"/>
    </xf>
    <xf numFmtId="38" fontId="65" fillId="8" borderId="197" xfId="4" applyFont="1" applyFill="1" applyBorder="1" applyAlignment="1">
      <alignment vertical="center" shrinkToFit="1"/>
    </xf>
    <xf numFmtId="38" fontId="65" fillId="8" borderId="197" xfId="4" applyFont="1" applyFill="1" applyBorder="1" applyAlignment="1">
      <alignment vertical="center"/>
    </xf>
    <xf numFmtId="0" fontId="65" fillId="0" borderId="197" xfId="3" applyFont="1" applyBorder="1" applyAlignment="1">
      <alignment vertical="center"/>
    </xf>
    <xf numFmtId="0" fontId="69" fillId="0" borderId="18" xfId="3" applyFont="1" applyBorder="1" applyAlignment="1">
      <alignment horizontal="center" vertical="center" shrinkToFit="1"/>
    </xf>
    <xf numFmtId="38" fontId="65" fillId="8" borderId="89" xfId="4" applyFont="1" applyFill="1" applyBorder="1" applyAlignment="1">
      <alignment horizontal="center" vertical="center"/>
    </xf>
    <xf numFmtId="0" fontId="65" fillId="0" borderId="89" xfId="3" applyFont="1" applyBorder="1" applyAlignment="1">
      <alignment horizontal="center" vertical="center"/>
    </xf>
    <xf numFmtId="40" fontId="71" fillId="12" borderId="196" xfId="4" applyNumberFormat="1" applyFont="1" applyFill="1" applyBorder="1" applyAlignment="1">
      <alignment vertical="center" shrinkToFit="1"/>
    </xf>
    <xf numFmtId="179" fontId="71" fillId="12" borderId="196" xfId="4" applyNumberFormat="1" applyFont="1" applyFill="1" applyBorder="1" applyAlignment="1">
      <alignment vertical="center" shrinkToFit="1"/>
    </xf>
    <xf numFmtId="9" fontId="71" fillId="12" borderId="196" xfId="5" applyFont="1" applyFill="1" applyBorder="1" applyAlignment="1" applyProtection="1">
      <alignment vertical="center" shrinkToFit="1"/>
    </xf>
    <xf numFmtId="179" fontId="71" fillId="12" borderId="196" xfId="4" applyNumberFormat="1" applyFont="1" applyFill="1" applyBorder="1" applyAlignment="1" applyProtection="1">
      <alignment vertical="center" shrinkToFit="1"/>
      <protection locked="0"/>
    </xf>
    <xf numFmtId="0" fontId="71" fillId="12" borderId="196" xfId="3" applyFont="1" applyFill="1" applyBorder="1" applyAlignment="1" applyProtection="1">
      <alignment vertical="center" shrinkToFit="1"/>
      <protection locked="0"/>
    </xf>
    <xf numFmtId="0" fontId="71" fillId="12" borderId="18" xfId="3" applyFont="1" applyFill="1" applyBorder="1" applyAlignment="1">
      <alignment horizontal="center" vertical="center" shrinkToFit="1"/>
    </xf>
    <xf numFmtId="0" fontId="63" fillId="0" borderId="0" xfId="3" applyFont="1"/>
    <xf numFmtId="38" fontId="69" fillId="0" borderId="89" xfId="4" applyFont="1" applyFill="1" applyBorder="1" applyAlignment="1">
      <alignment horizontal="center" vertical="center" wrapText="1" shrinkToFit="1"/>
    </xf>
    <xf numFmtId="0" fontId="69" fillId="0" borderId="89" xfId="3" applyFont="1" applyBorder="1" applyAlignment="1">
      <alignment horizontal="center" vertical="center" shrinkToFit="1"/>
    </xf>
    <xf numFmtId="0" fontId="73" fillId="0" borderId="0" xfId="3" applyFont="1" applyAlignment="1">
      <alignment vertical="center"/>
    </xf>
    <xf numFmtId="0" fontId="63" fillId="0" borderId="0" xfId="3" applyFont="1" applyAlignment="1">
      <alignment horizontal="right" vertical="center"/>
    </xf>
    <xf numFmtId="0" fontId="75" fillId="0" borderId="0" xfId="3" applyFont="1" applyAlignment="1">
      <alignment vertical="center"/>
    </xf>
    <xf numFmtId="0" fontId="76" fillId="0" borderId="0" xfId="3" applyFont="1" applyAlignment="1">
      <alignment vertical="center"/>
    </xf>
    <xf numFmtId="0" fontId="62" fillId="0" borderId="0" xfId="3" applyAlignment="1">
      <alignment horizontal="center" vertical="center"/>
    </xf>
    <xf numFmtId="183" fontId="75" fillId="0" borderId="0" xfId="3" applyNumberFormat="1" applyFont="1" applyAlignment="1">
      <alignment vertical="center"/>
    </xf>
    <xf numFmtId="183" fontId="75" fillId="0" borderId="0" xfId="3" applyNumberFormat="1" applyFont="1" applyAlignment="1" applyProtection="1">
      <alignment vertical="center"/>
      <protection locked="0"/>
    </xf>
    <xf numFmtId="0" fontId="63" fillId="0" borderId="0" xfId="3" applyFont="1" applyAlignment="1">
      <alignment horizontal="left" vertical="center"/>
    </xf>
    <xf numFmtId="0" fontId="69" fillId="0" borderId="0" xfId="3" applyFont="1" applyAlignment="1">
      <alignment vertical="center"/>
    </xf>
    <xf numFmtId="0" fontId="78" fillId="0" borderId="0" xfId="3" applyFont="1" applyAlignment="1">
      <alignment horizontal="center" vertical="center"/>
    </xf>
    <xf numFmtId="0" fontId="78" fillId="0" borderId="0" xfId="3" applyFont="1" applyAlignment="1">
      <alignment vertical="center"/>
    </xf>
    <xf numFmtId="183" fontId="78" fillId="0" borderId="0" xfId="3" applyNumberFormat="1" applyFont="1" applyAlignment="1">
      <alignment vertical="center"/>
    </xf>
    <xf numFmtId="183" fontId="78" fillId="0" borderId="0" xfId="3" applyNumberFormat="1" applyFont="1" applyAlignment="1" applyProtection="1">
      <alignment vertical="center"/>
      <protection locked="0"/>
    </xf>
    <xf numFmtId="0" fontId="80" fillId="0" borderId="0" xfId="3" applyFont="1" applyAlignment="1">
      <alignment vertical="center"/>
    </xf>
    <xf numFmtId="38" fontId="65" fillId="13" borderId="88" xfId="4" applyFont="1" applyFill="1" applyBorder="1" applyAlignment="1">
      <alignment horizontal="center" vertical="center" shrinkToFit="1"/>
    </xf>
    <xf numFmtId="183" fontId="65" fillId="13" borderId="199" xfId="4" applyNumberFormat="1" applyFont="1" applyFill="1" applyBorder="1" applyAlignment="1">
      <alignment horizontal="center" vertical="center" shrinkToFit="1"/>
    </xf>
    <xf numFmtId="38" fontId="65" fillId="13" borderId="87" xfId="4" applyFont="1" applyFill="1" applyBorder="1" applyAlignment="1">
      <alignment horizontal="center" vertical="center" shrinkToFit="1"/>
    </xf>
    <xf numFmtId="38" fontId="65" fillId="14" borderId="88" xfId="4" applyFont="1" applyFill="1" applyBorder="1" applyAlignment="1">
      <alignment horizontal="center" vertical="center" shrinkToFit="1"/>
    </xf>
    <xf numFmtId="183" fontId="65" fillId="14" borderId="199" xfId="4" applyNumberFormat="1" applyFont="1" applyFill="1" applyBorder="1" applyAlignment="1">
      <alignment horizontal="center" vertical="center" shrinkToFit="1"/>
    </xf>
    <xf numFmtId="38" fontId="65" fillId="14" borderId="87" xfId="4" applyFont="1" applyFill="1" applyBorder="1" applyAlignment="1">
      <alignment horizontal="center" vertical="center" shrinkToFit="1"/>
    </xf>
    <xf numFmtId="0" fontId="81" fillId="0" borderId="0" xfId="3" applyFont="1" applyAlignment="1">
      <alignment horizontal="center" vertical="center"/>
    </xf>
    <xf numFmtId="0" fontId="69" fillId="0" borderId="13" xfId="3" applyFont="1" applyBorder="1" applyAlignment="1">
      <alignment horizontal="center" vertical="center"/>
    </xf>
    <xf numFmtId="0" fontId="69" fillId="0" borderId="79" xfId="3" applyFont="1" applyBorder="1" applyAlignment="1">
      <alignment horizontal="center" vertical="center"/>
    </xf>
    <xf numFmtId="0" fontId="71" fillId="2" borderId="200" xfId="3" applyFont="1" applyFill="1" applyBorder="1" applyAlignment="1">
      <alignment horizontal="center" vertical="center" shrinkToFit="1"/>
    </xf>
    <xf numFmtId="0" fontId="71" fillId="2" borderId="200" xfId="3" applyFont="1" applyFill="1" applyBorder="1" applyAlignment="1">
      <alignment vertical="center" shrinkToFit="1"/>
    </xf>
    <xf numFmtId="38" fontId="71" fillId="2" borderId="200" xfId="4" applyFont="1" applyFill="1" applyBorder="1" applyAlignment="1">
      <alignment vertical="center" shrinkToFit="1"/>
    </xf>
    <xf numFmtId="40" fontId="71" fillId="2" borderId="200" xfId="4" applyNumberFormat="1" applyFont="1" applyFill="1" applyBorder="1" applyAlignment="1">
      <alignment vertical="center" shrinkToFit="1"/>
    </xf>
    <xf numFmtId="179" fontId="71" fillId="2" borderId="200" xfId="4" applyNumberFormat="1" applyFont="1" applyFill="1" applyBorder="1" applyAlignment="1">
      <alignment vertical="center" shrinkToFit="1"/>
    </xf>
    <xf numFmtId="40" fontId="71" fillId="2" borderId="200" xfId="4" applyNumberFormat="1" applyFont="1" applyFill="1" applyBorder="1" applyAlignment="1" applyProtection="1">
      <alignment vertical="center" shrinkToFit="1"/>
      <protection locked="0"/>
    </xf>
    <xf numFmtId="179" fontId="71" fillId="2" borderId="200" xfId="4" applyNumberFormat="1" applyFont="1" applyFill="1" applyBorder="1" applyAlignment="1" applyProtection="1">
      <alignment vertical="center" shrinkToFit="1"/>
      <protection locked="0"/>
    </xf>
    <xf numFmtId="0" fontId="81" fillId="0" borderId="0" xfId="3" applyFont="1" applyAlignment="1">
      <alignment vertical="center"/>
    </xf>
    <xf numFmtId="0" fontId="69" fillId="0" borderId="84" xfId="3" applyFont="1" applyBorder="1" applyAlignment="1">
      <alignment horizontal="center" vertical="center"/>
    </xf>
    <xf numFmtId="0" fontId="69" fillId="9" borderId="80" xfId="3" applyFont="1" applyFill="1" applyBorder="1" applyAlignment="1" applyProtection="1">
      <alignment vertical="center"/>
      <protection locked="0"/>
    </xf>
    <xf numFmtId="0" fontId="69" fillId="0" borderId="196" xfId="3" applyFont="1" applyBorder="1" applyAlignment="1">
      <alignment horizontal="center" vertical="center" shrinkToFit="1"/>
    </xf>
    <xf numFmtId="0" fontId="69" fillId="9" borderId="196" xfId="3" applyFont="1" applyFill="1" applyBorder="1" applyAlignment="1" applyProtection="1">
      <alignment vertical="center" shrinkToFit="1"/>
      <protection locked="0"/>
    </xf>
    <xf numFmtId="38" fontId="69" fillId="9" borderId="196" xfId="4" applyFont="1" applyFill="1" applyBorder="1" applyAlignment="1" applyProtection="1">
      <alignment vertical="center" shrinkToFit="1"/>
      <protection locked="0"/>
    </xf>
    <xf numFmtId="40" fontId="69" fillId="9" borderId="196" xfId="4" applyNumberFormat="1" applyFont="1" applyFill="1" applyBorder="1" applyAlignment="1" applyProtection="1">
      <alignment vertical="center" shrinkToFit="1"/>
      <protection locked="0"/>
    </xf>
    <xf numFmtId="179" fontId="69" fillId="9" borderId="196" xfId="4" applyNumberFormat="1" applyFont="1" applyFill="1" applyBorder="1" applyAlignment="1" applyProtection="1">
      <alignment vertical="center" shrinkToFit="1"/>
      <protection locked="0"/>
    </xf>
    <xf numFmtId="179" fontId="69" fillId="8" borderId="196" xfId="4" applyNumberFormat="1" applyFont="1" applyFill="1" applyBorder="1" applyAlignment="1" applyProtection="1">
      <alignment vertical="center" shrinkToFit="1"/>
    </xf>
    <xf numFmtId="38" fontId="69" fillId="8" borderId="196" xfId="4" applyFont="1" applyFill="1" applyBorder="1" applyAlignment="1">
      <alignment vertical="center" shrinkToFit="1"/>
    </xf>
    <xf numFmtId="0" fontId="69" fillId="8" borderId="196" xfId="3" applyFont="1" applyFill="1" applyBorder="1" applyAlignment="1">
      <alignment vertical="center" shrinkToFit="1"/>
    </xf>
    <xf numFmtId="0" fontId="69" fillId="0" borderId="85" xfId="3" applyFont="1" applyBorder="1" applyAlignment="1">
      <alignment horizontal="center" vertical="center"/>
    </xf>
    <xf numFmtId="38" fontId="69" fillId="9" borderId="81" xfId="4" applyFont="1" applyFill="1" applyBorder="1" applyAlignment="1" applyProtection="1">
      <alignment vertical="center" shrinkToFit="1"/>
      <protection locked="0"/>
    </xf>
    <xf numFmtId="40" fontId="69" fillId="9" borderId="81" xfId="4" applyNumberFormat="1" applyFont="1" applyFill="1" applyBorder="1" applyAlignment="1" applyProtection="1">
      <alignment vertical="center" shrinkToFit="1"/>
      <protection locked="0"/>
    </xf>
    <xf numFmtId="179" fontId="69" fillId="8" borderId="81" xfId="4" applyNumberFormat="1" applyFont="1" applyFill="1" applyBorder="1" applyAlignment="1" applyProtection="1">
      <alignment vertical="center" shrinkToFit="1"/>
    </xf>
    <xf numFmtId="0" fontId="69" fillId="8" borderId="81" xfId="3" applyFont="1" applyFill="1" applyBorder="1" applyAlignment="1">
      <alignment vertical="center" shrinkToFit="1"/>
    </xf>
    <xf numFmtId="179" fontId="69" fillId="8" borderId="81" xfId="4" applyNumberFormat="1" applyFont="1" applyFill="1" applyBorder="1" applyAlignment="1">
      <alignment vertical="center" shrinkToFit="1"/>
    </xf>
    <xf numFmtId="38" fontId="81" fillId="0" borderId="0" xfId="4" applyFont="1" applyBorder="1" applyAlignment="1">
      <alignment vertical="center"/>
    </xf>
    <xf numFmtId="40" fontId="69" fillId="8" borderId="81" xfId="4" applyNumberFormat="1" applyFont="1" applyFill="1" applyBorder="1" applyAlignment="1">
      <alignment vertical="center" shrinkToFit="1"/>
    </xf>
    <xf numFmtId="38" fontId="69" fillId="8" borderId="81" xfId="4" applyFont="1" applyFill="1" applyBorder="1" applyAlignment="1">
      <alignment vertical="center" shrinkToFit="1"/>
    </xf>
    <xf numFmtId="0" fontId="69" fillId="0" borderId="199" xfId="3" applyFont="1" applyBorder="1" applyAlignment="1">
      <alignment horizontal="center" vertical="center"/>
    </xf>
    <xf numFmtId="0" fontId="69" fillId="9" borderId="199" xfId="3" applyFont="1" applyFill="1" applyBorder="1" applyAlignment="1" applyProtection="1">
      <alignment vertical="center"/>
      <protection locked="0"/>
    </xf>
    <xf numFmtId="0" fontId="69" fillId="0" borderId="201" xfId="3" applyFont="1" applyBorder="1" applyAlignment="1">
      <alignment horizontal="center" vertical="center"/>
    </xf>
    <xf numFmtId="0" fontId="69" fillId="0" borderId="89" xfId="3" applyFont="1" applyBorder="1" applyAlignment="1">
      <alignment horizontal="center" vertical="center"/>
    </xf>
    <xf numFmtId="0" fontId="69" fillId="0" borderId="18" xfId="3" applyFont="1" applyBorder="1" applyAlignment="1">
      <alignment horizontal="center" vertical="center"/>
    </xf>
    <xf numFmtId="0" fontId="69" fillId="9" borderId="196" xfId="3" applyFont="1" applyFill="1" applyBorder="1" applyAlignment="1" applyProtection="1">
      <alignment vertical="center"/>
      <protection locked="0"/>
    </xf>
    <xf numFmtId="0" fontId="69" fillId="0" borderId="20" xfId="3" applyFont="1" applyBorder="1" applyAlignment="1">
      <alignment horizontal="center" vertical="center"/>
    </xf>
    <xf numFmtId="0" fontId="65" fillId="4" borderId="37" xfId="3" applyFont="1" applyFill="1" applyBorder="1" applyAlignment="1">
      <alignment horizontal="center" vertical="center"/>
    </xf>
    <xf numFmtId="0" fontId="65" fillId="8" borderId="48" xfId="3" applyFont="1" applyFill="1" applyBorder="1" applyAlignment="1">
      <alignment vertical="center"/>
    </xf>
    <xf numFmtId="0" fontId="69" fillId="9" borderId="83" xfId="3" applyFont="1" applyFill="1" applyBorder="1" applyAlignment="1" applyProtection="1">
      <alignment vertical="center" shrinkToFit="1"/>
      <protection locked="0"/>
    </xf>
    <xf numFmtId="38" fontId="69" fillId="9" borderId="82" xfId="4" applyFont="1" applyFill="1" applyBorder="1" applyAlignment="1" applyProtection="1">
      <alignment vertical="center" shrinkToFit="1"/>
      <protection locked="0"/>
    </xf>
    <xf numFmtId="40" fontId="69" fillId="9" borderId="83" xfId="4" applyNumberFormat="1" applyFont="1" applyFill="1" applyBorder="1" applyAlignment="1" applyProtection="1">
      <alignment vertical="center" shrinkToFit="1"/>
      <protection locked="0"/>
    </xf>
    <xf numFmtId="40" fontId="69" fillId="9" borderId="82" xfId="4" applyNumberFormat="1" applyFont="1" applyFill="1" applyBorder="1" applyAlignment="1" applyProtection="1">
      <alignment vertical="center" shrinkToFit="1"/>
      <protection locked="0"/>
    </xf>
    <xf numFmtId="179" fontId="69" fillId="9" borderId="82" xfId="4" applyNumberFormat="1" applyFont="1" applyFill="1" applyBorder="1" applyAlignment="1" applyProtection="1">
      <alignment vertical="center" shrinkToFit="1"/>
      <protection locked="0"/>
    </xf>
    <xf numFmtId="179" fontId="69" fillId="8" borderId="82" xfId="4" applyNumberFormat="1" applyFont="1" applyFill="1" applyBorder="1" applyAlignment="1" applyProtection="1">
      <alignment vertical="center" shrinkToFit="1"/>
    </xf>
    <xf numFmtId="38" fontId="69" fillId="8" borderId="83" xfId="4" applyFont="1" applyFill="1" applyBorder="1" applyAlignment="1">
      <alignment vertical="center" shrinkToFit="1"/>
    </xf>
    <xf numFmtId="0" fontId="69" fillId="8" borderId="83" xfId="3" applyFont="1" applyFill="1" applyBorder="1" applyAlignment="1">
      <alignment vertical="center" shrinkToFit="1"/>
    </xf>
    <xf numFmtId="179" fontId="69" fillId="9" borderId="83" xfId="4" applyNumberFormat="1" applyFont="1" applyFill="1" applyBorder="1" applyAlignment="1" applyProtection="1">
      <alignment vertical="center" shrinkToFit="1"/>
      <protection locked="0"/>
    </xf>
    <xf numFmtId="38" fontId="69" fillId="8" borderId="82" xfId="4" applyFont="1" applyFill="1" applyBorder="1" applyAlignment="1">
      <alignment vertical="center" shrinkToFit="1"/>
    </xf>
    <xf numFmtId="0" fontId="69" fillId="0" borderId="0" xfId="3" applyFont="1" applyAlignment="1">
      <alignment vertical="center" shrinkToFit="1"/>
    </xf>
    <xf numFmtId="183" fontId="82" fillId="0" borderId="0" xfId="3" applyNumberFormat="1" applyFont="1" applyAlignment="1">
      <alignment vertical="center" shrinkToFit="1"/>
    </xf>
    <xf numFmtId="183" fontId="82" fillId="0" borderId="0" xfId="4" applyNumberFormat="1" applyFont="1" applyFill="1" applyBorder="1" applyAlignment="1">
      <alignment vertical="center" shrinkToFit="1"/>
    </xf>
    <xf numFmtId="185" fontId="62" fillId="0" borderId="0" xfId="3" applyNumberFormat="1" applyAlignment="1">
      <alignment vertical="center"/>
    </xf>
    <xf numFmtId="184" fontId="83" fillId="0" borderId="0" xfId="3" applyNumberFormat="1" applyFont="1" applyAlignment="1">
      <alignment vertical="center" shrinkToFit="1"/>
    </xf>
    <xf numFmtId="0" fontId="84" fillId="0" borderId="0" xfId="3" applyFont="1" applyAlignment="1">
      <alignment vertical="center"/>
    </xf>
    <xf numFmtId="183" fontId="62" fillId="0" borderId="0" xfId="3" applyNumberFormat="1" applyAlignment="1">
      <alignment vertical="center"/>
    </xf>
    <xf numFmtId="183" fontId="82" fillId="0" borderId="0" xfId="3" applyNumberFormat="1" applyFont="1" applyAlignment="1" applyProtection="1">
      <alignment vertical="center" shrinkToFit="1"/>
      <protection locked="0"/>
    </xf>
    <xf numFmtId="183" fontId="82" fillId="0" borderId="0" xfId="4" applyNumberFormat="1" applyFont="1" applyFill="1" applyBorder="1" applyAlignment="1" applyProtection="1">
      <alignment vertical="center" shrinkToFit="1"/>
      <protection locked="0"/>
    </xf>
    <xf numFmtId="38" fontId="69" fillId="8" borderId="48" xfId="4" applyFont="1" applyFill="1" applyBorder="1" applyAlignment="1">
      <alignment vertical="center"/>
    </xf>
    <xf numFmtId="38" fontId="69" fillId="8" borderId="83" xfId="4" applyFont="1" applyFill="1" applyBorder="1" applyAlignment="1">
      <alignment vertical="center"/>
    </xf>
    <xf numFmtId="40" fontId="68" fillId="8" borderId="195" xfId="4" applyNumberFormat="1" applyFont="1" applyFill="1" applyBorder="1" applyAlignment="1">
      <alignment vertical="center"/>
    </xf>
    <xf numFmtId="0" fontId="62" fillId="4" borderId="0" xfId="3" applyFill="1" applyAlignment="1">
      <alignment vertical="center"/>
    </xf>
    <xf numFmtId="0" fontId="85" fillId="4" borderId="0" xfId="3" applyFont="1" applyFill="1" applyAlignment="1">
      <alignment vertical="center"/>
    </xf>
    <xf numFmtId="183" fontId="62" fillId="4" borderId="0" xfId="3" applyNumberFormat="1" applyFill="1" applyAlignment="1">
      <alignment vertical="center"/>
    </xf>
    <xf numFmtId="183" fontId="62" fillId="4" borderId="0" xfId="3" applyNumberFormat="1" applyFill="1" applyAlignment="1" applyProtection="1">
      <alignment vertical="center"/>
      <protection locked="0"/>
    </xf>
    <xf numFmtId="40" fontId="69" fillId="8" borderId="203" xfId="4" applyNumberFormat="1" applyFont="1" applyFill="1" applyBorder="1" applyAlignment="1">
      <alignment vertical="center"/>
    </xf>
    <xf numFmtId="0" fontId="86" fillId="4" borderId="0" xfId="3" applyFont="1" applyFill="1" applyAlignment="1">
      <alignment vertical="center"/>
    </xf>
    <xf numFmtId="0" fontId="69" fillId="4" borderId="0" xfId="3" applyFont="1" applyFill="1" applyAlignment="1">
      <alignment vertical="center"/>
    </xf>
    <xf numFmtId="0" fontId="87" fillId="4" borderId="0" xfId="3" applyFont="1" applyFill="1" applyAlignment="1">
      <alignment vertical="center"/>
    </xf>
    <xf numFmtId="0" fontId="88" fillId="4" borderId="0" xfId="3" applyFont="1" applyFill="1" applyAlignment="1">
      <alignment vertical="center"/>
    </xf>
    <xf numFmtId="0" fontId="89" fillId="4" borderId="0" xfId="3" applyFont="1" applyFill="1" applyAlignment="1">
      <alignment vertical="center"/>
    </xf>
    <xf numFmtId="0" fontId="87" fillId="0" borderId="0" xfId="3" applyFont="1" applyAlignment="1">
      <alignment vertical="center"/>
    </xf>
    <xf numFmtId="0" fontId="88" fillId="0" borderId="0" xfId="3" applyFont="1" applyAlignment="1">
      <alignment vertical="center"/>
    </xf>
    <xf numFmtId="183" fontId="62" fillId="0" borderId="0" xfId="3" applyNumberFormat="1" applyAlignment="1" applyProtection="1">
      <alignment vertical="center"/>
      <protection locked="0"/>
    </xf>
    <xf numFmtId="0" fontId="63" fillId="0" borderId="0" xfId="3" applyFont="1" applyAlignment="1">
      <alignment vertical="center"/>
    </xf>
    <xf numFmtId="0" fontId="69" fillId="7" borderId="48" xfId="3" applyFont="1" applyFill="1" applyBorder="1" applyAlignment="1">
      <alignment horizontal="center" vertical="center"/>
    </xf>
    <xf numFmtId="0" fontId="69" fillId="0" borderId="79" xfId="3" applyFont="1" applyBorder="1" applyAlignment="1">
      <alignment vertical="top"/>
    </xf>
    <xf numFmtId="179" fontId="69" fillId="0" borderId="84" xfId="4" applyNumberFormat="1" applyFont="1" applyBorder="1" applyAlignment="1">
      <alignment vertical="center"/>
    </xf>
    <xf numFmtId="0" fontId="69" fillId="0" borderId="194" xfId="3" applyFont="1" applyBorder="1" applyAlignment="1">
      <alignment vertical="center"/>
    </xf>
    <xf numFmtId="179" fontId="69" fillId="0" borderId="194" xfId="4" applyNumberFormat="1" applyFont="1" applyBorder="1" applyAlignment="1">
      <alignment vertical="center"/>
    </xf>
    <xf numFmtId="0" fontId="69" fillId="0" borderId="71" xfId="3" applyFont="1" applyBorder="1" applyAlignment="1">
      <alignment vertical="center"/>
    </xf>
    <xf numFmtId="40" fontId="69" fillId="0" borderId="84" xfId="4" applyNumberFormat="1" applyFont="1" applyBorder="1" applyAlignment="1">
      <alignment horizontal="right" vertical="center"/>
    </xf>
    <xf numFmtId="40" fontId="69" fillId="0" borderId="71" xfId="4" applyNumberFormat="1" applyFont="1" applyBorder="1" applyAlignment="1">
      <alignment horizontal="center" vertical="center"/>
    </xf>
    <xf numFmtId="0" fontId="69" fillId="0" borderId="88" xfId="3" applyFont="1" applyBorder="1" applyAlignment="1">
      <alignment vertical="top"/>
    </xf>
    <xf numFmtId="179" fontId="69" fillId="0" borderId="85" xfId="4" applyNumberFormat="1" applyFont="1" applyBorder="1" applyAlignment="1">
      <alignment vertical="center"/>
    </xf>
    <xf numFmtId="0" fontId="69" fillId="0" borderId="2" xfId="3" applyFont="1" applyBorder="1" applyAlignment="1">
      <alignment vertical="center"/>
    </xf>
    <xf numFmtId="179" fontId="69" fillId="0" borderId="2" xfId="4" applyNumberFormat="1" applyFont="1" applyBorder="1" applyAlignment="1">
      <alignment vertical="center"/>
    </xf>
    <xf numFmtId="0" fontId="69" fillId="0" borderId="36" xfId="3" applyFont="1" applyBorder="1" applyAlignment="1">
      <alignment vertical="center"/>
    </xf>
    <xf numFmtId="40" fontId="69" fillId="0" borderId="85" xfId="4" applyNumberFormat="1" applyFont="1" applyBorder="1" applyAlignment="1">
      <alignment horizontal="right" vertical="center"/>
    </xf>
    <xf numFmtId="40" fontId="69" fillId="0" borderId="36" xfId="4" applyNumberFormat="1" applyFont="1" applyBorder="1" applyAlignment="1">
      <alignment horizontal="center" vertical="center"/>
    </xf>
    <xf numFmtId="179" fontId="69" fillId="0" borderId="86" xfId="4" applyNumberFormat="1" applyFont="1" applyBorder="1" applyAlignment="1">
      <alignment vertical="center"/>
    </xf>
    <xf numFmtId="0" fontId="69" fillId="0" borderId="40" xfId="3" applyFont="1" applyBorder="1" applyAlignment="1">
      <alignment vertical="center"/>
    </xf>
    <xf numFmtId="179" fontId="69" fillId="0" borderId="40" xfId="4" applyNumberFormat="1" applyFont="1" applyBorder="1" applyAlignment="1">
      <alignment vertical="center"/>
    </xf>
    <xf numFmtId="0" fontId="69" fillId="0" borderId="72" xfId="3" applyFont="1" applyBorder="1" applyAlignment="1">
      <alignment vertical="center"/>
    </xf>
    <xf numFmtId="40" fontId="69" fillId="0" borderId="86" xfId="4" applyNumberFormat="1" applyFont="1" applyBorder="1" applyAlignment="1">
      <alignment horizontal="right" vertical="center"/>
    </xf>
    <xf numFmtId="40" fontId="69" fillId="0" borderId="72" xfId="4" applyNumberFormat="1" applyFont="1" applyBorder="1" applyAlignment="1">
      <alignment horizontal="center" vertical="center"/>
    </xf>
    <xf numFmtId="0" fontId="69" fillId="0" borderId="83" xfId="3" applyFont="1" applyBorder="1" applyAlignment="1">
      <alignment vertical="top"/>
    </xf>
    <xf numFmtId="179" fontId="69" fillId="0" borderId="37" xfId="4" applyNumberFormat="1" applyFont="1" applyBorder="1" applyAlignment="1">
      <alignment vertical="center"/>
    </xf>
    <xf numFmtId="0" fontId="69" fillId="0" borderId="38" xfId="3" applyFont="1" applyBorder="1" applyAlignment="1">
      <alignment vertical="center"/>
    </xf>
    <xf numFmtId="179" fontId="69" fillId="0" borderId="38" xfId="4" applyNumberFormat="1" applyFont="1" applyBorder="1" applyAlignment="1">
      <alignment vertical="center"/>
    </xf>
    <xf numFmtId="0" fontId="69" fillId="0" borderId="25" xfId="3" applyFont="1" applyBorder="1" applyAlignment="1">
      <alignment vertical="center"/>
    </xf>
    <xf numFmtId="40" fontId="69" fillId="0" borderId="37" xfId="4" applyNumberFormat="1" applyFont="1" applyBorder="1" applyAlignment="1">
      <alignment horizontal="right" vertical="center"/>
    </xf>
    <xf numFmtId="40" fontId="69" fillId="0" borderId="25" xfId="4" applyNumberFormat="1" applyFont="1" applyBorder="1" applyAlignment="1">
      <alignment horizontal="center" vertical="center"/>
    </xf>
    <xf numFmtId="40" fontId="90" fillId="0" borderId="85" xfId="4" applyNumberFormat="1" applyFont="1" applyBorder="1" applyAlignment="1">
      <alignment horizontal="right" vertical="center"/>
    </xf>
    <xf numFmtId="40" fontId="90" fillId="0" borderId="86" xfId="4" applyNumberFormat="1" applyFont="1" applyBorder="1" applyAlignment="1">
      <alignment horizontal="right" vertical="center"/>
    </xf>
    <xf numFmtId="40" fontId="90" fillId="0" borderId="84" xfId="4" applyNumberFormat="1" applyFont="1" applyBorder="1" applyAlignment="1">
      <alignment horizontal="right" vertical="center"/>
    </xf>
    <xf numFmtId="0" fontId="69" fillId="0" borderId="48" xfId="3" applyFont="1" applyBorder="1" applyAlignment="1">
      <alignment vertical="top" wrapText="1"/>
    </xf>
    <xf numFmtId="0" fontId="69" fillId="0" borderId="37" xfId="3" applyFont="1" applyBorder="1" applyAlignment="1">
      <alignment vertical="center"/>
    </xf>
    <xf numFmtId="0" fontId="69" fillId="0" borderId="48" xfId="3" applyFont="1" applyBorder="1" applyAlignment="1">
      <alignment vertical="top"/>
    </xf>
    <xf numFmtId="0" fontId="89" fillId="0" borderId="0" xfId="3" applyFont="1" applyAlignment="1">
      <alignment vertical="center"/>
    </xf>
    <xf numFmtId="0" fontId="89" fillId="0" borderId="0" xfId="3" applyFont="1" applyAlignment="1">
      <alignment horizontal="left" vertical="center"/>
    </xf>
    <xf numFmtId="0" fontId="69" fillId="0" borderId="89" xfId="3" applyFont="1" applyBorder="1" applyAlignment="1">
      <alignment horizontal="center" vertical="center" wrapText="1" shrinkToFit="1"/>
    </xf>
    <xf numFmtId="38" fontId="69" fillId="0" borderId="201" xfId="4" applyFont="1" applyFill="1" applyBorder="1" applyAlignment="1">
      <alignment horizontal="center" vertical="center" wrapText="1" shrinkToFit="1"/>
    </xf>
    <xf numFmtId="38" fontId="69" fillId="0" borderId="0" xfId="4" applyFont="1" applyFill="1" applyBorder="1" applyAlignment="1">
      <alignment horizontal="center" vertical="center" wrapText="1" shrinkToFit="1"/>
    </xf>
    <xf numFmtId="38" fontId="71" fillId="12" borderId="196" xfId="4" applyFont="1" applyFill="1" applyBorder="1" applyAlignment="1" applyProtection="1">
      <alignment vertical="center" shrinkToFit="1"/>
      <protection locked="0"/>
    </xf>
    <xf numFmtId="38" fontId="71" fillId="12" borderId="196" xfId="4" applyFont="1" applyFill="1" applyBorder="1" applyAlignment="1" applyProtection="1">
      <alignment vertical="center" shrinkToFit="1"/>
    </xf>
    <xf numFmtId="38" fontId="71" fillId="12" borderId="74" xfId="4" applyFont="1" applyFill="1" applyBorder="1" applyAlignment="1" applyProtection="1">
      <alignment vertical="center" shrinkToFit="1"/>
    </xf>
    <xf numFmtId="9" fontId="71" fillId="12" borderId="196" xfId="5" applyFont="1" applyFill="1" applyBorder="1" applyAlignment="1" applyProtection="1">
      <alignment horizontal="center" vertical="center" shrinkToFit="1"/>
    </xf>
    <xf numFmtId="38" fontId="71" fillId="12" borderId="196" xfId="4" applyFont="1" applyFill="1" applyBorder="1" applyAlignment="1">
      <alignment vertical="center" shrinkToFit="1"/>
    </xf>
    <xf numFmtId="38" fontId="69" fillId="8" borderId="81" xfId="4" applyFont="1" applyFill="1" applyBorder="1" applyAlignment="1" applyProtection="1">
      <alignment vertical="center" shrinkToFit="1"/>
    </xf>
    <xf numFmtId="38" fontId="69" fillId="9" borderId="67" xfId="4" applyFont="1" applyFill="1" applyBorder="1" applyAlignment="1" applyProtection="1">
      <alignment vertical="center" shrinkToFit="1"/>
      <protection locked="0"/>
    </xf>
    <xf numFmtId="9" fontId="69" fillId="8" borderId="81" xfId="5" applyFont="1" applyFill="1" applyBorder="1" applyAlignment="1" applyProtection="1">
      <alignment vertical="center" shrinkToFit="1"/>
    </xf>
    <xf numFmtId="9" fontId="69" fillId="8" borderId="196" xfId="5" applyFont="1" applyFill="1" applyBorder="1" applyAlignment="1" applyProtection="1">
      <alignment horizontal="center" vertical="center" shrinkToFit="1"/>
    </xf>
    <xf numFmtId="38" fontId="69" fillId="8" borderId="82" xfId="4" applyFont="1" applyFill="1" applyBorder="1" applyAlignment="1" applyProtection="1">
      <alignment vertical="center"/>
    </xf>
    <xf numFmtId="38" fontId="69" fillId="9" borderId="70" xfId="4" applyFont="1" applyFill="1" applyBorder="1" applyAlignment="1" applyProtection="1">
      <alignment vertical="center"/>
      <protection locked="0"/>
    </xf>
    <xf numFmtId="9" fontId="69" fillId="8" borderId="82" xfId="5" applyFont="1" applyFill="1" applyBorder="1" applyAlignment="1" applyProtection="1">
      <alignment vertical="center"/>
    </xf>
    <xf numFmtId="9" fontId="69" fillId="8" borderId="82" xfId="5" applyFont="1" applyFill="1" applyBorder="1" applyAlignment="1" applyProtection="1">
      <alignment horizontal="center" vertical="center"/>
    </xf>
    <xf numFmtId="0" fontId="65" fillId="0" borderId="83" xfId="3" applyFont="1" applyBorder="1" applyAlignment="1">
      <alignment vertical="center"/>
    </xf>
    <xf numFmtId="38" fontId="65" fillId="8" borderId="83" xfId="4" applyFont="1" applyFill="1" applyBorder="1" applyAlignment="1">
      <alignment vertical="center"/>
    </xf>
    <xf numFmtId="0" fontId="69" fillId="0" borderId="83" xfId="3" applyFont="1" applyBorder="1" applyAlignment="1">
      <alignment vertical="center" shrinkToFit="1"/>
    </xf>
    <xf numFmtId="38" fontId="65" fillId="8" borderId="48" xfId="4" applyFont="1" applyFill="1" applyBorder="1" applyAlignment="1">
      <alignment vertical="center"/>
    </xf>
    <xf numFmtId="0" fontId="69" fillId="0" borderId="48" xfId="3" applyFont="1" applyBorder="1" applyAlignment="1">
      <alignment vertical="center" shrinkToFit="1"/>
    </xf>
    <xf numFmtId="38" fontId="65" fillId="8" borderId="25" xfId="4" applyFont="1" applyFill="1" applyBorder="1" applyAlignment="1">
      <alignment vertical="center"/>
    </xf>
    <xf numFmtId="38" fontId="65" fillId="8" borderId="24" xfId="4" applyFont="1" applyFill="1" applyBorder="1" applyAlignment="1">
      <alignment vertical="center"/>
    </xf>
    <xf numFmtId="40" fontId="67" fillId="8" borderId="206" xfId="4" applyNumberFormat="1" applyFont="1" applyFill="1" applyBorder="1" applyAlignment="1">
      <alignment vertical="center"/>
    </xf>
    <xf numFmtId="40" fontId="67" fillId="8" borderId="208" xfId="4" applyNumberFormat="1" applyFont="1" applyFill="1" applyBorder="1" applyAlignment="1">
      <alignment vertical="center"/>
    </xf>
    <xf numFmtId="40" fontId="67" fillId="8" borderId="210" xfId="4" applyNumberFormat="1" applyFont="1" applyFill="1" applyBorder="1" applyAlignment="1">
      <alignment vertical="center"/>
    </xf>
    <xf numFmtId="40" fontId="65" fillId="8" borderId="24" xfId="4" applyNumberFormat="1" applyFont="1" applyFill="1" applyBorder="1" applyAlignment="1">
      <alignment vertical="center"/>
    </xf>
    <xf numFmtId="0" fontId="65" fillId="0" borderId="201" xfId="3" applyFont="1" applyBorder="1" applyAlignment="1">
      <alignment horizontal="center" vertical="center"/>
    </xf>
    <xf numFmtId="0" fontId="65" fillId="0" borderId="22" xfId="3" applyFont="1" applyBorder="1" applyAlignment="1">
      <alignment vertical="center"/>
    </xf>
    <xf numFmtId="38" fontId="65" fillId="8" borderId="83" xfId="4" applyFont="1" applyFill="1" applyBorder="1" applyAlignment="1">
      <alignment vertical="center" shrinkToFit="1"/>
    </xf>
    <xf numFmtId="40" fontId="65" fillId="8" borderId="48" xfId="4" applyNumberFormat="1" applyFont="1" applyFill="1" applyBorder="1" applyAlignment="1">
      <alignment vertical="center"/>
    </xf>
    <xf numFmtId="179" fontId="65" fillId="8" borderId="48" xfId="4" applyNumberFormat="1" applyFont="1" applyFill="1" applyBorder="1" applyAlignment="1">
      <alignment vertical="center"/>
    </xf>
    <xf numFmtId="184" fontId="65" fillId="8" borderId="48" xfId="3" quotePrefix="1" applyNumberFormat="1" applyFont="1" applyFill="1" applyBorder="1" applyAlignment="1">
      <alignment vertical="center" shrinkToFit="1"/>
    </xf>
    <xf numFmtId="179" fontId="69" fillId="8" borderId="82" xfId="4" applyNumberFormat="1" applyFont="1" applyFill="1" applyBorder="1" applyAlignment="1" applyProtection="1">
      <alignment vertical="center"/>
    </xf>
    <xf numFmtId="9" fontId="69" fillId="9" borderId="40" xfId="5" applyFont="1" applyFill="1" applyBorder="1" applyAlignment="1" applyProtection="1">
      <alignment vertical="center"/>
      <protection locked="0"/>
    </xf>
    <xf numFmtId="38" fontId="69" fillId="9" borderId="82" xfId="4" applyFont="1" applyFill="1" applyBorder="1" applyAlignment="1" applyProtection="1">
      <alignment vertical="center"/>
      <protection locked="0"/>
    </xf>
    <xf numFmtId="179" fontId="69" fillId="8" borderId="88" xfId="4" applyNumberFormat="1" applyFont="1" applyFill="1" applyBorder="1" applyAlignment="1" applyProtection="1">
      <alignment vertical="center"/>
    </xf>
    <xf numFmtId="38" fontId="69" fillId="8" borderId="88" xfId="4" applyFont="1" applyFill="1" applyBorder="1" applyAlignment="1">
      <alignment vertical="center" shrinkToFit="1"/>
    </xf>
    <xf numFmtId="179" fontId="69" fillId="9" borderId="88" xfId="4" applyNumberFormat="1" applyFont="1" applyFill="1" applyBorder="1" applyAlignment="1" applyProtection="1">
      <alignment vertical="center"/>
      <protection locked="0"/>
    </xf>
    <xf numFmtId="9" fontId="69" fillId="9" borderId="6" xfId="5" applyFont="1" applyFill="1" applyBorder="1" applyAlignment="1" applyProtection="1">
      <alignment vertical="center"/>
      <protection locked="0"/>
    </xf>
    <xf numFmtId="38" fontId="69" fillId="9" borderId="87" xfId="4" applyFont="1" applyFill="1" applyBorder="1" applyAlignment="1" applyProtection="1">
      <alignment vertical="center"/>
      <protection locked="0"/>
    </xf>
    <xf numFmtId="179" fontId="69" fillId="8" borderId="196" xfId="4" applyNumberFormat="1" applyFont="1" applyFill="1" applyBorder="1" applyAlignment="1" applyProtection="1">
      <alignment vertical="center"/>
    </xf>
    <xf numFmtId="179" fontId="69" fillId="9" borderId="196" xfId="4" applyNumberFormat="1" applyFont="1" applyFill="1" applyBorder="1" applyAlignment="1" applyProtection="1">
      <alignment vertical="center"/>
      <protection locked="0"/>
    </xf>
    <xf numFmtId="9" fontId="69" fillId="9" borderId="2" xfId="5" applyFont="1" applyFill="1" applyBorder="1" applyAlignment="1" applyProtection="1">
      <alignment vertical="center"/>
      <protection locked="0"/>
    </xf>
    <xf numFmtId="38" fontId="69" fillId="9" borderId="81" xfId="4" applyFont="1" applyFill="1" applyBorder="1" applyAlignment="1" applyProtection="1">
      <alignment vertical="center"/>
      <protection locked="0"/>
    </xf>
    <xf numFmtId="9" fontId="69" fillId="9" borderId="2" xfId="5" applyFont="1" applyFill="1" applyBorder="1" applyAlignment="1" applyProtection="1">
      <alignment vertical="center" shrinkToFit="1"/>
      <protection locked="0"/>
    </xf>
    <xf numFmtId="9" fontId="71" fillId="12" borderId="8" xfId="5" applyFont="1" applyFill="1" applyBorder="1" applyAlignment="1" applyProtection="1">
      <alignment vertical="center" shrinkToFit="1"/>
    </xf>
    <xf numFmtId="38" fontId="69" fillId="0" borderId="90" xfId="4" applyFont="1" applyFill="1" applyBorder="1" applyAlignment="1">
      <alignment horizontal="center" vertical="center" wrapText="1" shrinkToFit="1"/>
    </xf>
    <xf numFmtId="0" fontId="0" fillId="0" borderId="0" xfId="0" applyAlignment="1">
      <alignment horizontal="center" vertical="center"/>
    </xf>
    <xf numFmtId="2" fontId="0" fillId="0" borderId="0" xfId="0" applyNumberFormat="1">
      <alignment vertical="center"/>
    </xf>
    <xf numFmtId="0" fontId="91" fillId="0" borderId="0" xfId="6">
      <alignment vertical="center"/>
    </xf>
    <xf numFmtId="0" fontId="73" fillId="0" borderId="72" xfId="0" applyFont="1" applyBorder="1" applyAlignment="1">
      <alignment horizontal="center" vertical="center"/>
    </xf>
    <xf numFmtId="40" fontId="73" fillId="0" borderId="83" xfId="2" applyNumberFormat="1" applyFont="1" applyBorder="1">
      <alignment vertical="center"/>
    </xf>
    <xf numFmtId="0" fontId="73" fillId="0" borderId="86" xfId="0" applyFont="1" applyBorder="1">
      <alignment vertical="center"/>
    </xf>
    <xf numFmtId="0" fontId="73" fillId="0" borderId="71" xfId="0" applyFont="1" applyBorder="1" applyAlignment="1">
      <alignment horizontal="center" vertical="center"/>
    </xf>
    <xf numFmtId="2" fontId="68" fillId="0" borderId="195" xfId="0" applyNumberFormat="1" applyFont="1" applyBorder="1">
      <alignment vertical="center"/>
    </xf>
    <xf numFmtId="0" fontId="73" fillId="0" borderId="84" xfId="0" applyFont="1" applyBorder="1">
      <alignment vertical="center"/>
    </xf>
    <xf numFmtId="180" fontId="65" fillId="0" borderId="48" xfId="2" applyNumberFormat="1" applyFont="1" applyFill="1" applyBorder="1" applyAlignment="1">
      <alignment vertical="center" shrinkToFit="1"/>
    </xf>
    <xf numFmtId="180" fontId="65" fillId="0" borderId="48" xfId="2" applyNumberFormat="1" applyFont="1" applyFill="1" applyBorder="1" applyAlignment="1">
      <alignment horizontal="center" vertical="center"/>
    </xf>
    <xf numFmtId="184" fontId="65" fillId="0" borderId="48" xfId="2" applyNumberFormat="1" applyFont="1" applyFill="1" applyBorder="1" applyAlignment="1">
      <alignment horizontal="center" vertical="center"/>
    </xf>
    <xf numFmtId="0" fontId="65" fillId="0" borderId="37" xfId="0" applyFont="1" applyBorder="1">
      <alignment vertical="center"/>
    </xf>
    <xf numFmtId="0" fontId="73" fillId="0" borderId="24" xfId="0" applyFont="1" applyBorder="1" applyAlignment="1">
      <alignment horizontal="center" vertical="center"/>
    </xf>
    <xf numFmtId="38" fontId="73" fillId="0" borderId="83" xfId="2" applyFont="1" applyBorder="1">
      <alignment vertical="center"/>
    </xf>
    <xf numFmtId="0" fontId="73" fillId="0" borderId="22" xfId="0" applyFont="1" applyBorder="1">
      <alignment vertical="center"/>
    </xf>
    <xf numFmtId="184" fontId="65" fillId="0" borderId="48" xfId="0" applyNumberFormat="1" applyFont="1" applyBorder="1" applyAlignment="1">
      <alignment vertical="center" shrinkToFit="1"/>
    </xf>
    <xf numFmtId="184" fontId="65" fillId="0" borderId="48" xfId="0" applyNumberFormat="1" applyFont="1" applyBorder="1" applyAlignment="1">
      <alignment horizontal="center" vertical="center"/>
    </xf>
    <xf numFmtId="38" fontId="73" fillId="0" borderId="211" xfId="2" applyFont="1" applyBorder="1">
      <alignment vertical="center"/>
    </xf>
    <xf numFmtId="0" fontId="65" fillId="0" borderId="83" xfId="0" applyFont="1" applyBorder="1" applyAlignment="1">
      <alignment vertical="center" shrinkToFit="1"/>
    </xf>
    <xf numFmtId="40" fontId="65" fillId="0" borderId="48" xfId="2" applyNumberFormat="1" applyFont="1" applyBorder="1" applyAlignment="1">
      <alignment horizontal="center" vertical="center"/>
    </xf>
    <xf numFmtId="0" fontId="73" fillId="0" borderId="0" xfId="0" applyFont="1" applyAlignment="1">
      <alignment horizontal="center" vertical="center"/>
    </xf>
    <xf numFmtId="0" fontId="73" fillId="0" borderId="0" xfId="0" applyFont="1">
      <alignment vertical="center"/>
    </xf>
    <xf numFmtId="0" fontId="73" fillId="0" borderId="82" xfId="0" applyFont="1" applyBorder="1" applyAlignment="1">
      <alignment horizontal="center" vertical="center"/>
    </xf>
    <xf numFmtId="184" fontId="73" fillId="0" borderId="82" xfId="1" applyNumberFormat="1" applyFont="1" applyBorder="1">
      <alignment vertical="center"/>
    </xf>
    <xf numFmtId="0" fontId="73" fillId="0" borderId="82" xfId="0" applyFont="1" applyBorder="1">
      <alignment vertical="center"/>
    </xf>
    <xf numFmtId="0" fontId="73" fillId="0" borderId="81" xfId="0" applyFont="1" applyBorder="1" applyAlignment="1">
      <alignment horizontal="center" vertical="center"/>
    </xf>
    <xf numFmtId="40" fontId="73" fillId="0" borderId="81" xfId="2" applyNumberFormat="1" applyFont="1" applyBorder="1">
      <alignment vertical="center"/>
    </xf>
    <xf numFmtId="0" fontId="73" fillId="0" borderId="81" xfId="0" applyFont="1" applyBorder="1">
      <alignment vertical="center"/>
    </xf>
    <xf numFmtId="179" fontId="65" fillId="0" borderId="48" xfId="2" applyNumberFormat="1" applyFont="1" applyFill="1" applyBorder="1" applyAlignment="1">
      <alignment horizontal="center" vertical="center"/>
    </xf>
    <xf numFmtId="0" fontId="65" fillId="0" borderId="22" xfId="0" applyFont="1" applyBorder="1" applyAlignment="1">
      <alignment horizontal="center" vertical="center"/>
    </xf>
    <xf numFmtId="2" fontId="65" fillId="0" borderId="22" xfId="0" applyNumberFormat="1" applyFont="1" applyBorder="1" applyAlignment="1">
      <alignment horizontal="center" vertical="center"/>
    </xf>
    <xf numFmtId="0" fontId="65" fillId="0" borderId="22" xfId="0" applyFont="1" applyBorder="1">
      <alignment vertical="center"/>
    </xf>
    <xf numFmtId="40" fontId="73" fillId="9" borderId="81" xfId="2" applyNumberFormat="1" applyFont="1" applyFill="1" applyBorder="1" applyProtection="1">
      <alignment vertical="center"/>
      <protection locked="0"/>
    </xf>
    <xf numFmtId="38" fontId="65" fillId="0" borderId="89" xfId="2" applyFont="1" applyFill="1" applyBorder="1" applyAlignment="1">
      <alignment horizontal="center" vertical="center"/>
    </xf>
    <xf numFmtId="0" fontId="65" fillId="0" borderId="201" xfId="0" applyFont="1" applyBorder="1" applyAlignment="1">
      <alignment horizontal="center" vertical="center"/>
    </xf>
    <xf numFmtId="38" fontId="65" fillId="0" borderId="0" xfId="2" applyFont="1" applyFill="1" applyBorder="1" applyAlignment="1">
      <alignment horizontal="center" vertical="center"/>
    </xf>
    <xf numFmtId="0" fontId="65" fillId="0" borderId="89" xfId="0" applyFont="1" applyBorder="1" applyAlignment="1">
      <alignment horizontal="center" vertical="center"/>
    </xf>
    <xf numFmtId="0" fontId="63" fillId="0" borderId="0" xfId="0" applyFont="1" applyAlignment="1">
      <alignment horizontal="right" vertical="center"/>
    </xf>
    <xf numFmtId="0" fontId="75" fillId="0" borderId="0" xfId="0" applyFont="1">
      <alignment vertical="center"/>
    </xf>
    <xf numFmtId="0" fontId="83" fillId="0" borderId="0" xfId="0" applyFont="1">
      <alignment vertical="center"/>
    </xf>
    <xf numFmtId="180" fontId="68" fillId="8" borderId="203" xfId="4" applyNumberFormat="1" applyFont="1" applyFill="1" applyBorder="1" applyAlignment="1">
      <alignment vertical="center"/>
    </xf>
    <xf numFmtId="180" fontId="68" fillId="8" borderId="195" xfId="4" applyNumberFormat="1" applyFont="1" applyFill="1" applyBorder="1" applyAlignment="1">
      <alignment vertical="center"/>
    </xf>
    <xf numFmtId="0" fontId="94" fillId="0" borderId="0" xfId="3" applyFont="1" applyAlignment="1">
      <alignment vertical="center"/>
    </xf>
    <xf numFmtId="38" fontId="68" fillId="8" borderId="83" xfId="4" applyFont="1" applyFill="1" applyBorder="1" applyAlignment="1">
      <alignment vertical="center"/>
    </xf>
    <xf numFmtId="38" fontId="68" fillId="8" borderId="48" xfId="4" applyFont="1" applyFill="1" applyBorder="1" applyAlignment="1">
      <alignment vertical="center"/>
    </xf>
    <xf numFmtId="180" fontId="69" fillId="8" borderId="19" xfId="4" applyNumberFormat="1" applyFont="1" applyFill="1" applyBorder="1" applyAlignment="1">
      <alignment vertical="center" shrinkToFit="1"/>
    </xf>
    <xf numFmtId="38" fontId="69" fillId="8" borderId="19" xfId="4" applyFont="1" applyFill="1" applyBorder="1" applyAlignment="1">
      <alignment vertical="center" shrinkToFit="1"/>
    </xf>
    <xf numFmtId="180" fontId="69" fillId="8" borderId="196" xfId="4" applyNumberFormat="1" applyFont="1" applyFill="1" applyBorder="1" applyAlignment="1">
      <alignment vertical="center" shrinkToFit="1"/>
    </xf>
    <xf numFmtId="2" fontId="69" fillId="8" borderId="196" xfId="3" applyNumberFormat="1" applyFont="1" applyFill="1" applyBorder="1" applyAlignment="1">
      <alignment vertical="center" shrinkToFit="1"/>
    </xf>
    <xf numFmtId="0" fontId="81" fillId="0" borderId="48" xfId="3" applyFont="1" applyBorder="1" applyAlignment="1">
      <alignment vertical="center"/>
    </xf>
    <xf numFmtId="40" fontId="81" fillId="0" borderId="0" xfId="4" applyNumberFormat="1" applyFont="1" applyBorder="1" applyAlignment="1">
      <alignment vertical="center"/>
    </xf>
    <xf numFmtId="180" fontId="71" fillId="2" borderId="200" xfId="4" applyNumberFormat="1" applyFont="1" applyFill="1" applyBorder="1" applyAlignment="1">
      <alignment vertical="center" shrinkToFit="1"/>
    </xf>
    <xf numFmtId="180" fontId="71" fillId="12" borderId="196" xfId="4" applyNumberFormat="1" applyFont="1" applyFill="1" applyBorder="1" applyAlignment="1">
      <alignment vertical="center" shrinkToFit="1"/>
    </xf>
    <xf numFmtId="0" fontId="71" fillId="12" borderId="196" xfId="3" applyFont="1" applyFill="1" applyBorder="1" applyAlignment="1">
      <alignment vertical="center" shrinkToFit="1"/>
    </xf>
    <xf numFmtId="186" fontId="65" fillId="14" borderId="89" xfId="4" applyNumberFormat="1" applyFont="1" applyFill="1" applyBorder="1" applyAlignment="1">
      <alignment horizontal="center" vertical="center" wrapText="1" shrinkToFit="1"/>
    </xf>
    <xf numFmtId="38" fontId="65" fillId="15" borderId="89" xfId="4" applyFont="1" applyFill="1" applyBorder="1" applyAlignment="1">
      <alignment horizontal="center" vertical="center" wrapText="1" shrinkToFit="1"/>
    </xf>
    <xf numFmtId="0" fontId="65" fillId="15" borderId="89" xfId="3" applyFont="1" applyFill="1" applyBorder="1" applyAlignment="1">
      <alignment horizontal="center" vertical="center" shrinkToFit="1"/>
    </xf>
    <xf numFmtId="186" fontId="65" fillId="16" borderId="89" xfId="4" applyNumberFormat="1" applyFont="1" applyFill="1" applyBorder="1" applyAlignment="1">
      <alignment horizontal="center" vertical="center" wrapText="1" shrinkToFit="1"/>
    </xf>
    <xf numFmtId="38" fontId="65" fillId="16" borderId="89" xfId="4" applyFont="1" applyFill="1" applyBorder="1" applyAlignment="1">
      <alignment horizontal="center" vertical="center" wrapText="1" shrinkToFit="1"/>
    </xf>
    <xf numFmtId="0" fontId="65" fillId="16" borderId="89" xfId="3" applyFont="1" applyFill="1" applyBorder="1" applyAlignment="1">
      <alignment horizontal="center" vertical="center" shrinkToFit="1"/>
    </xf>
    <xf numFmtId="40" fontId="67" fillId="8" borderId="24" xfId="4" applyNumberFormat="1" applyFont="1" applyFill="1" applyBorder="1" applyAlignment="1">
      <alignment vertical="center"/>
    </xf>
    <xf numFmtId="0" fontId="96" fillId="0" borderId="0" xfId="3" applyFont="1" applyAlignment="1">
      <alignment horizontal="center" vertical="center"/>
    </xf>
    <xf numFmtId="9" fontId="96" fillId="0" borderId="0" xfId="5" applyFont="1" applyFill="1" applyAlignment="1">
      <alignment horizontal="center" vertical="center"/>
    </xf>
    <xf numFmtId="0" fontId="65" fillId="0" borderId="0" xfId="3" applyFont="1" applyAlignment="1">
      <alignment vertical="center"/>
    </xf>
    <xf numFmtId="0" fontId="96" fillId="0" borderId="0" xfId="3" applyFont="1" applyAlignment="1">
      <alignment vertical="center"/>
    </xf>
    <xf numFmtId="0" fontId="97" fillId="0" borderId="0" xfId="3" applyFont="1" applyAlignment="1">
      <alignment vertical="center"/>
    </xf>
    <xf numFmtId="0" fontId="98" fillId="0" borderId="0" xfId="3" applyFont="1" applyAlignment="1">
      <alignment horizontal="center" vertical="center"/>
    </xf>
    <xf numFmtId="0" fontId="99" fillId="0" borderId="0" xfId="3" applyFont="1" applyAlignment="1">
      <alignment vertical="center"/>
    </xf>
    <xf numFmtId="0" fontId="100" fillId="0" borderId="0" xfId="3" applyFont="1" applyAlignment="1">
      <alignment horizontal="right" vertical="center"/>
    </xf>
    <xf numFmtId="9" fontId="98" fillId="0" borderId="0" xfId="5" applyFont="1" applyFill="1" applyAlignment="1">
      <alignment horizontal="center" vertical="center"/>
    </xf>
    <xf numFmtId="0" fontId="98" fillId="0" borderId="0" xfId="3" applyFont="1" applyAlignment="1">
      <alignment vertical="center"/>
    </xf>
    <xf numFmtId="9" fontId="98" fillId="0" borderId="0" xfId="5" applyFont="1" applyFill="1" applyAlignment="1">
      <alignment vertical="center"/>
    </xf>
    <xf numFmtId="9" fontId="98" fillId="0" borderId="0" xfId="5" applyFont="1" applyFill="1" applyBorder="1" applyAlignment="1">
      <alignment vertical="center" shrinkToFit="1"/>
    </xf>
    <xf numFmtId="0" fontId="67" fillId="0" borderId="0" xfId="3" applyFont="1"/>
    <xf numFmtId="0" fontId="83" fillId="0" borderId="0" xfId="3" applyFont="1" applyAlignment="1">
      <alignment vertical="center"/>
    </xf>
    <xf numFmtId="183" fontId="65" fillId="0" borderId="87" xfId="4" applyNumberFormat="1" applyFont="1" applyFill="1" applyBorder="1" applyAlignment="1">
      <alignment horizontal="center" vertical="center" shrinkToFit="1"/>
    </xf>
    <xf numFmtId="38" fontId="65" fillId="0" borderId="87" xfId="4" applyFont="1" applyFill="1" applyBorder="1" applyAlignment="1">
      <alignment horizontal="center" vertical="center" shrinkToFit="1"/>
    </xf>
    <xf numFmtId="0" fontId="65" fillId="0" borderId="13" xfId="3" applyFont="1" applyBorder="1" applyAlignment="1">
      <alignment horizontal="center" vertical="center"/>
    </xf>
    <xf numFmtId="0" fontId="65" fillId="0" borderId="79" xfId="3" applyFont="1" applyBorder="1" applyAlignment="1">
      <alignment horizontal="center" vertical="center"/>
    </xf>
    <xf numFmtId="0" fontId="71" fillId="2" borderId="214" xfId="3" applyFont="1" applyFill="1" applyBorder="1" applyAlignment="1">
      <alignment horizontal="center" vertical="center" shrinkToFit="1"/>
    </xf>
    <xf numFmtId="38" fontId="71" fillId="2" borderId="214" xfId="4" applyFont="1" applyFill="1" applyBorder="1" applyAlignment="1">
      <alignment vertical="center" shrinkToFit="1"/>
    </xf>
    <xf numFmtId="9" fontId="71" fillId="2" borderId="214" xfId="5" applyFont="1" applyFill="1" applyBorder="1" applyAlignment="1">
      <alignment vertical="center" shrinkToFit="1"/>
    </xf>
    <xf numFmtId="38" fontId="71" fillId="2" borderId="214" xfId="4" applyFont="1" applyFill="1" applyBorder="1" applyAlignment="1">
      <alignment horizontal="center" vertical="center" shrinkToFit="1"/>
    </xf>
    <xf numFmtId="38" fontId="71" fillId="2" borderId="215" xfId="4" applyFont="1" applyFill="1" applyBorder="1" applyAlignment="1">
      <alignment vertical="center" shrinkToFit="1"/>
    </xf>
    <xf numFmtId="40" fontId="71" fillId="2" borderId="200" xfId="4" applyNumberFormat="1" applyFont="1" applyFill="1" applyBorder="1" applyAlignment="1" applyProtection="1">
      <alignment vertical="center" shrinkToFit="1"/>
    </xf>
    <xf numFmtId="0" fontId="65" fillId="0" borderId="84" xfId="3" applyFont="1" applyBorder="1" applyAlignment="1">
      <alignment horizontal="center" vertical="center"/>
    </xf>
    <xf numFmtId="0" fontId="65" fillId="9" borderId="80" xfId="3" applyFont="1" applyFill="1" applyBorder="1" applyAlignment="1" applyProtection="1">
      <alignment vertical="center"/>
      <protection locked="0"/>
    </xf>
    <xf numFmtId="0" fontId="65" fillId="0" borderId="18" xfId="3" applyFont="1" applyBorder="1" applyAlignment="1">
      <alignment horizontal="center" vertical="center" shrinkToFit="1"/>
    </xf>
    <xf numFmtId="0" fontId="65" fillId="9" borderId="196" xfId="3" applyFont="1" applyFill="1" applyBorder="1" applyAlignment="1" applyProtection="1">
      <alignment vertical="center" shrinkToFit="1"/>
      <protection locked="0"/>
    </xf>
    <xf numFmtId="0" fontId="65" fillId="9" borderId="18" xfId="3" applyFont="1" applyFill="1" applyBorder="1" applyAlignment="1" applyProtection="1">
      <alignment vertical="center" shrinkToFit="1"/>
      <protection locked="0"/>
    </xf>
    <xf numFmtId="0" fontId="65" fillId="8" borderId="18" xfId="3" applyFont="1" applyFill="1" applyBorder="1" applyAlignment="1">
      <alignment vertical="center" shrinkToFit="1"/>
    </xf>
    <xf numFmtId="184" fontId="65" fillId="9" borderId="18" xfId="5" applyNumberFormat="1" applyFont="1" applyFill="1" applyBorder="1" applyAlignment="1" applyProtection="1">
      <alignment vertical="center" shrinkToFit="1"/>
      <protection locked="0"/>
    </xf>
    <xf numFmtId="0" fontId="65" fillId="8" borderId="18" xfId="3" applyFont="1" applyFill="1" applyBorder="1" applyAlignment="1">
      <alignment horizontal="center" vertical="center" shrinkToFit="1"/>
    </xf>
    <xf numFmtId="0" fontId="65" fillId="9" borderId="74" xfId="3" applyFont="1" applyFill="1" applyBorder="1" applyAlignment="1" applyProtection="1">
      <alignment vertical="center" shrinkToFit="1"/>
      <protection locked="0"/>
    </xf>
    <xf numFmtId="2" fontId="65" fillId="9" borderId="74" xfId="3" applyNumberFormat="1" applyFont="1" applyFill="1" applyBorder="1" applyAlignment="1" applyProtection="1">
      <alignment vertical="center" shrinkToFit="1"/>
      <protection locked="0"/>
    </xf>
    <xf numFmtId="179" fontId="65" fillId="9" borderId="196" xfId="3" applyNumberFormat="1" applyFont="1" applyFill="1" applyBorder="1" applyAlignment="1" applyProtection="1">
      <alignment vertical="center" shrinkToFit="1"/>
      <protection locked="0"/>
    </xf>
    <xf numFmtId="179" fontId="65" fillId="8" borderId="196" xfId="4" applyNumberFormat="1" applyFont="1" applyFill="1" applyBorder="1" applyAlignment="1" applyProtection="1">
      <alignment vertical="center" shrinkToFit="1"/>
    </xf>
    <xf numFmtId="179" fontId="65" fillId="8" borderId="196" xfId="3" applyNumberFormat="1" applyFont="1" applyFill="1" applyBorder="1" applyAlignment="1">
      <alignment vertical="center" shrinkToFit="1"/>
    </xf>
    <xf numFmtId="38" fontId="65" fillId="8" borderId="196" xfId="4" applyFont="1" applyFill="1" applyBorder="1" applyAlignment="1">
      <alignment vertical="center" shrinkToFit="1"/>
    </xf>
    <xf numFmtId="38" fontId="65" fillId="8" borderId="18" xfId="4" applyFont="1" applyFill="1" applyBorder="1" applyAlignment="1" applyProtection="1">
      <alignment vertical="center" shrinkToFit="1"/>
    </xf>
    <xf numFmtId="40" fontId="65" fillId="8" borderId="196" xfId="4" applyNumberFormat="1" applyFont="1" applyFill="1" applyBorder="1" applyAlignment="1" applyProtection="1">
      <alignment vertical="center" shrinkToFit="1"/>
    </xf>
    <xf numFmtId="38" fontId="65" fillId="8" borderId="18" xfId="4" applyFont="1" applyFill="1" applyBorder="1" applyAlignment="1">
      <alignment vertical="center" shrinkToFit="1"/>
    </xf>
    <xf numFmtId="40" fontId="65" fillId="8" borderId="196" xfId="4" applyNumberFormat="1" applyFont="1" applyFill="1" applyBorder="1" applyAlignment="1">
      <alignment vertical="center" shrinkToFit="1"/>
    </xf>
    <xf numFmtId="0" fontId="65" fillId="0" borderId="85" xfId="3" applyFont="1" applyBorder="1" applyAlignment="1">
      <alignment horizontal="center" vertical="center"/>
    </xf>
    <xf numFmtId="0" fontId="65" fillId="9" borderId="81" xfId="3" applyFont="1" applyFill="1" applyBorder="1" applyAlignment="1" applyProtection="1">
      <alignment vertical="center"/>
      <protection locked="0"/>
    </xf>
    <xf numFmtId="0" fontId="65" fillId="0" borderId="85" xfId="3" applyFont="1" applyBorder="1" applyAlignment="1">
      <alignment horizontal="center" vertical="center" shrinkToFit="1"/>
    </xf>
    <xf numFmtId="0" fontId="65" fillId="9" borderId="81" xfId="3" applyFont="1" applyFill="1" applyBorder="1" applyAlignment="1" applyProtection="1">
      <alignment vertical="center" shrinkToFit="1"/>
      <protection locked="0"/>
    </xf>
    <xf numFmtId="0" fontId="65" fillId="9" borderId="85" xfId="3" applyFont="1" applyFill="1" applyBorder="1" applyAlignment="1" applyProtection="1">
      <alignment vertical="center" shrinkToFit="1"/>
      <protection locked="0"/>
    </xf>
    <xf numFmtId="179" fontId="65" fillId="9" borderId="81" xfId="3" applyNumberFormat="1" applyFont="1" applyFill="1" applyBorder="1" applyAlignment="1" applyProtection="1">
      <alignment vertical="center" shrinkToFit="1"/>
      <protection locked="0"/>
    </xf>
    <xf numFmtId="179" fontId="65" fillId="8" borderId="81" xfId="4" applyNumberFormat="1" applyFont="1" applyFill="1" applyBorder="1" applyAlignment="1" applyProtection="1">
      <alignment vertical="center" shrinkToFit="1"/>
    </xf>
    <xf numFmtId="179" fontId="65" fillId="8" borderId="81" xfId="3" applyNumberFormat="1" applyFont="1" applyFill="1" applyBorder="1" applyAlignment="1">
      <alignment vertical="center" shrinkToFit="1"/>
    </xf>
    <xf numFmtId="0" fontId="65" fillId="0" borderId="16" xfId="3" applyFont="1" applyBorder="1" applyAlignment="1">
      <alignment vertical="center"/>
    </xf>
    <xf numFmtId="40" fontId="65" fillId="8" borderId="81" xfId="4" applyNumberFormat="1" applyFont="1" applyFill="1" applyBorder="1" applyAlignment="1" applyProtection="1">
      <alignment vertical="center" shrinkToFit="1"/>
    </xf>
    <xf numFmtId="40" fontId="65" fillId="8" borderId="81" xfId="4" applyNumberFormat="1" applyFont="1" applyFill="1" applyBorder="1" applyAlignment="1">
      <alignment vertical="center" shrinkToFit="1"/>
    </xf>
    <xf numFmtId="38" fontId="65" fillId="8" borderId="81" xfId="4" applyFont="1" applyFill="1" applyBorder="1" applyAlignment="1">
      <alignment vertical="center" shrinkToFit="1"/>
    </xf>
    <xf numFmtId="0" fontId="65" fillId="0" borderId="199" xfId="3" applyFont="1" applyBorder="1" applyAlignment="1">
      <alignment horizontal="center" vertical="center"/>
    </xf>
    <xf numFmtId="0" fontId="65" fillId="9" borderId="199" xfId="3" applyFont="1" applyFill="1" applyBorder="1" applyAlignment="1" applyProtection="1">
      <alignment vertical="center"/>
      <protection locked="0"/>
    </xf>
    <xf numFmtId="0" fontId="65" fillId="0" borderId="18" xfId="3" applyFont="1" applyBorder="1" applyAlignment="1">
      <alignment horizontal="center" vertical="center"/>
    </xf>
    <xf numFmtId="0" fontId="65" fillId="9" borderId="196" xfId="3" applyFont="1" applyFill="1" applyBorder="1" applyAlignment="1" applyProtection="1">
      <alignment vertical="center"/>
      <protection locked="0"/>
    </xf>
    <xf numFmtId="0" fontId="65" fillId="0" borderId="20" xfId="3" applyFont="1" applyBorder="1" applyAlignment="1">
      <alignment horizontal="center" vertical="center"/>
    </xf>
    <xf numFmtId="0" fontId="65" fillId="9" borderId="87" xfId="3" applyFont="1" applyFill="1" applyBorder="1" applyAlignment="1" applyProtection="1">
      <alignment vertical="center"/>
      <protection locked="0"/>
    </xf>
    <xf numFmtId="0" fontId="65" fillId="0" borderId="86" xfId="3" applyFont="1" applyBorder="1" applyAlignment="1">
      <alignment horizontal="center" vertical="center" shrinkToFit="1"/>
    </xf>
    <xf numFmtId="0" fontId="65" fillId="9" borderId="83" xfId="3" applyFont="1" applyFill="1" applyBorder="1" applyAlignment="1" applyProtection="1">
      <alignment vertical="center" shrinkToFit="1"/>
      <protection locked="0"/>
    </xf>
    <xf numFmtId="0" fontId="65" fillId="9" borderId="22" xfId="3" applyFont="1" applyFill="1" applyBorder="1" applyAlignment="1" applyProtection="1">
      <alignment vertical="center" shrinkToFit="1"/>
      <protection locked="0"/>
    </xf>
    <xf numFmtId="0" fontId="65" fillId="8" borderId="22" xfId="3" applyFont="1" applyFill="1" applyBorder="1" applyAlignment="1">
      <alignment vertical="center" shrinkToFit="1"/>
    </xf>
    <xf numFmtId="184" fontId="65" fillId="9" borderId="22" xfId="5" applyNumberFormat="1" applyFont="1" applyFill="1" applyBorder="1" applyAlignment="1" applyProtection="1">
      <alignment vertical="center" shrinkToFit="1"/>
      <protection locked="0"/>
    </xf>
    <xf numFmtId="0" fontId="65" fillId="8" borderId="22" xfId="3" applyFont="1" applyFill="1" applyBorder="1" applyAlignment="1">
      <alignment horizontal="center" vertical="center" shrinkToFit="1"/>
    </xf>
    <xf numFmtId="0" fontId="65" fillId="9" borderId="77" xfId="3" applyFont="1" applyFill="1" applyBorder="1" applyAlignment="1" applyProtection="1">
      <alignment vertical="center" shrinkToFit="1"/>
      <protection locked="0"/>
    </xf>
    <xf numFmtId="2" fontId="65" fillId="9" borderId="77" xfId="3" applyNumberFormat="1" applyFont="1" applyFill="1" applyBorder="1" applyAlignment="1" applyProtection="1">
      <alignment vertical="center" shrinkToFit="1"/>
      <protection locked="0"/>
    </xf>
    <xf numFmtId="179" fontId="65" fillId="9" borderId="82" xfId="3" applyNumberFormat="1" applyFont="1" applyFill="1" applyBorder="1" applyAlignment="1" applyProtection="1">
      <alignment vertical="center" shrinkToFit="1"/>
      <protection locked="0"/>
    </xf>
    <xf numFmtId="179" fontId="65" fillId="9" borderId="83" xfId="3" applyNumberFormat="1" applyFont="1" applyFill="1" applyBorder="1" applyAlignment="1" applyProtection="1">
      <alignment vertical="center" shrinkToFit="1"/>
      <protection locked="0"/>
    </xf>
    <xf numFmtId="179" fontId="65" fillId="8" borderId="82" xfId="4" applyNumberFormat="1" applyFont="1" applyFill="1" applyBorder="1" applyAlignment="1" applyProtection="1">
      <alignment vertical="center" shrinkToFit="1"/>
    </xf>
    <xf numFmtId="179" fontId="65" fillId="8" borderId="82" xfId="3" applyNumberFormat="1" applyFont="1" applyFill="1" applyBorder="1" applyAlignment="1">
      <alignment vertical="center" shrinkToFit="1"/>
    </xf>
    <xf numFmtId="38" fontId="65" fillId="8" borderId="22" xfId="4" applyFont="1" applyFill="1" applyBorder="1" applyAlignment="1" applyProtection="1">
      <alignment vertical="center" shrinkToFit="1"/>
    </xf>
    <xf numFmtId="40" fontId="65" fillId="8" borderId="82" xfId="4" applyNumberFormat="1" applyFont="1" applyFill="1" applyBorder="1" applyAlignment="1" applyProtection="1">
      <alignment vertical="center" shrinkToFit="1"/>
    </xf>
    <xf numFmtId="38" fontId="65" fillId="8" borderId="22" xfId="4" applyFont="1" applyFill="1" applyBorder="1" applyAlignment="1">
      <alignment vertical="center" shrinkToFit="1"/>
    </xf>
    <xf numFmtId="40" fontId="65" fillId="8" borderId="82" xfId="4" applyNumberFormat="1" applyFont="1" applyFill="1" applyBorder="1" applyAlignment="1">
      <alignment vertical="center" shrinkToFit="1"/>
    </xf>
    <xf numFmtId="38" fontId="65" fillId="8" borderId="82" xfId="4" applyFont="1" applyFill="1" applyBorder="1" applyAlignment="1">
      <alignment vertical="center" shrinkToFit="1"/>
    </xf>
    <xf numFmtId="0" fontId="65" fillId="0" borderId="0" xfId="3" applyFont="1" applyAlignment="1">
      <alignment horizontal="center" vertical="center" shrinkToFit="1"/>
    </xf>
    <xf numFmtId="0" fontId="65" fillId="0" borderId="0" xfId="3" applyFont="1" applyAlignment="1">
      <alignment vertical="center" shrinkToFit="1"/>
    </xf>
    <xf numFmtId="0" fontId="102" fillId="0" borderId="0" xfId="3" applyFont="1" applyAlignment="1">
      <alignment vertical="center"/>
    </xf>
    <xf numFmtId="9" fontId="96" fillId="0" borderId="0" xfId="5" applyFont="1" applyAlignment="1">
      <alignment vertical="center"/>
    </xf>
    <xf numFmtId="0" fontId="96" fillId="4" borderId="0" xfId="3" applyFont="1" applyFill="1" applyAlignment="1">
      <alignment vertical="center"/>
    </xf>
    <xf numFmtId="0" fontId="103" fillId="4" borderId="0" xfId="3" applyFont="1" applyFill="1" applyAlignment="1">
      <alignment vertical="center" shrinkToFit="1"/>
    </xf>
    <xf numFmtId="0" fontId="65" fillId="4" borderId="0" xfId="3" applyFont="1" applyFill="1" applyAlignment="1">
      <alignment horizontal="center" vertical="center" shrinkToFit="1"/>
    </xf>
    <xf numFmtId="0" fontId="65" fillId="4" borderId="0" xfId="3" applyFont="1" applyFill="1" applyAlignment="1">
      <alignment vertical="center" shrinkToFit="1"/>
    </xf>
    <xf numFmtId="38" fontId="65" fillId="4" borderId="0" xfId="4" applyFont="1" applyFill="1" applyBorder="1" applyAlignment="1">
      <alignment vertical="center" shrinkToFit="1"/>
    </xf>
    <xf numFmtId="182" fontId="65" fillId="4" borderId="0" xfId="4" applyNumberFormat="1" applyFont="1" applyFill="1" applyBorder="1" applyAlignment="1">
      <alignment vertical="center" shrinkToFit="1"/>
    </xf>
    <xf numFmtId="184" fontId="64" fillId="4" borderId="0" xfId="3" applyNumberFormat="1" applyFont="1" applyFill="1" applyAlignment="1">
      <alignment vertical="center"/>
    </xf>
    <xf numFmtId="0" fontId="96" fillId="4" borderId="0" xfId="3" applyFont="1" applyFill="1" applyAlignment="1">
      <alignment horizontal="center" vertical="center"/>
    </xf>
    <xf numFmtId="0" fontId="104" fillId="4" borderId="0" xfId="3" applyFont="1" applyFill="1" applyAlignment="1">
      <alignment vertical="center"/>
    </xf>
    <xf numFmtId="0" fontId="105" fillId="4" borderId="0" xfId="3" applyFont="1" applyFill="1" applyAlignment="1">
      <alignment horizontal="left" vertical="center"/>
    </xf>
    <xf numFmtId="0" fontId="65" fillId="4" borderId="0" xfId="3" applyFont="1" applyFill="1" applyAlignment="1">
      <alignment vertical="center"/>
    </xf>
    <xf numFmtId="0" fontId="105" fillId="4" borderId="0" xfId="3" applyFont="1" applyFill="1" applyAlignment="1">
      <alignment vertical="center"/>
    </xf>
    <xf numFmtId="0" fontId="106" fillId="4" borderId="0" xfId="3" applyFont="1" applyFill="1" applyAlignment="1">
      <alignment horizontal="center" vertical="center"/>
    </xf>
    <xf numFmtId="0" fontId="84" fillId="4" borderId="0" xfId="3" applyFont="1" applyFill="1" applyAlignment="1">
      <alignment vertical="center"/>
    </xf>
    <xf numFmtId="0" fontId="107" fillId="4" borderId="0" xfId="3" applyFont="1" applyFill="1" applyAlignment="1">
      <alignment vertical="center"/>
    </xf>
    <xf numFmtId="0" fontId="106" fillId="4" borderId="0" xfId="3" applyFont="1" applyFill="1" applyAlignment="1">
      <alignment vertical="center"/>
    </xf>
    <xf numFmtId="0" fontId="106" fillId="0" borderId="0" xfId="3" applyFont="1" applyAlignment="1">
      <alignment horizontal="center" vertical="center"/>
    </xf>
    <xf numFmtId="0" fontId="106" fillId="0" borderId="0" xfId="3" applyFont="1" applyAlignment="1">
      <alignment vertical="center"/>
    </xf>
    <xf numFmtId="0" fontId="69" fillId="0" borderId="0" xfId="7" applyFont="1">
      <alignment vertical="center"/>
    </xf>
    <xf numFmtId="0" fontId="109" fillId="0" borderId="0" xfId="9" applyFont="1">
      <alignment vertical="center"/>
    </xf>
    <xf numFmtId="0" fontId="63" fillId="0" borderId="0" xfId="7" applyFont="1">
      <alignment vertical="center"/>
    </xf>
    <xf numFmtId="0" fontId="89" fillId="0" borderId="0" xfId="7" applyFont="1">
      <alignment vertical="center"/>
    </xf>
    <xf numFmtId="0" fontId="69" fillId="0" borderId="48" xfId="8" applyNumberFormat="1" applyFont="1" applyBorder="1" applyAlignment="1">
      <alignment horizontal="center" vertical="center"/>
    </xf>
    <xf numFmtId="0" fontId="69" fillId="0" borderId="48" xfId="7" applyFont="1" applyBorder="1" applyAlignment="1">
      <alignment vertical="top" wrapText="1"/>
    </xf>
    <xf numFmtId="0" fontId="69" fillId="0" borderId="22" xfId="7" applyFont="1" applyBorder="1" applyAlignment="1">
      <alignment vertical="top"/>
    </xf>
    <xf numFmtId="0" fontId="69" fillId="0" borderId="16" xfId="7" applyFont="1" applyBorder="1" applyAlignment="1">
      <alignment vertical="top"/>
    </xf>
    <xf numFmtId="40" fontId="69" fillId="0" borderId="48" xfId="8" applyNumberFormat="1" applyFont="1" applyBorder="1" applyAlignment="1">
      <alignment vertical="center"/>
    </xf>
    <xf numFmtId="0" fontId="69" fillId="0" borderId="25" xfId="7" applyFont="1" applyBorder="1" applyAlignment="1">
      <alignment vertical="top" wrapText="1"/>
    </xf>
    <xf numFmtId="0" fontId="69" fillId="0" borderId="13" xfId="7" applyFont="1" applyBorder="1" applyAlignment="1">
      <alignment vertical="top"/>
    </xf>
    <xf numFmtId="0" fontId="69" fillId="0" borderId="48" xfId="10" applyNumberFormat="1" applyFont="1" applyBorder="1" applyAlignment="1">
      <alignment horizontal="center" vertical="center"/>
    </xf>
    <xf numFmtId="0" fontId="69" fillId="0" borderId="37" xfId="7" applyFont="1" applyBorder="1" applyAlignment="1">
      <alignment vertical="top"/>
    </xf>
    <xf numFmtId="0" fontId="69" fillId="7" borderId="48" xfId="7" applyFont="1" applyFill="1" applyBorder="1" applyAlignment="1">
      <alignment horizontal="center" vertical="center"/>
    </xf>
    <xf numFmtId="0" fontId="69" fillId="7" borderId="25" xfId="7" applyFont="1" applyFill="1" applyBorder="1">
      <alignment vertical="center"/>
    </xf>
    <xf numFmtId="0" fontId="69" fillId="7" borderId="37" xfId="7" applyFont="1" applyFill="1" applyBorder="1" applyAlignment="1">
      <alignment horizontal="center" vertical="center"/>
    </xf>
    <xf numFmtId="0" fontId="63" fillId="0" borderId="23" xfId="7" applyFont="1" applyBorder="1">
      <alignment vertical="center"/>
    </xf>
    <xf numFmtId="0" fontId="76" fillId="0" borderId="0" xfId="7" applyFont="1">
      <alignment vertical="center"/>
    </xf>
    <xf numFmtId="38" fontId="69" fillId="0" borderId="225" xfId="4" applyFont="1" applyFill="1" applyBorder="1" applyAlignment="1">
      <alignment horizontal="center" vertical="center" wrapText="1" shrinkToFit="1"/>
    </xf>
    <xf numFmtId="38" fontId="69" fillId="0" borderId="51" xfId="4" applyFont="1" applyFill="1" applyBorder="1" applyAlignment="1">
      <alignment horizontal="center" vertical="center" wrapText="1" shrinkToFit="1"/>
    </xf>
    <xf numFmtId="38" fontId="69" fillId="0" borderId="68" xfId="4" applyFont="1" applyFill="1" applyBorder="1" applyAlignment="1">
      <alignment horizontal="center" vertical="center" wrapText="1" shrinkToFit="1"/>
    </xf>
    <xf numFmtId="38" fontId="71" fillId="12" borderId="73" xfId="4" applyFont="1" applyFill="1" applyBorder="1" applyAlignment="1" applyProtection="1">
      <alignment vertical="center" shrinkToFit="1"/>
      <protection locked="0"/>
    </xf>
    <xf numFmtId="38" fontId="71" fillId="12" borderId="27" xfId="4" applyFont="1" applyFill="1" applyBorder="1" applyAlignment="1" applyProtection="1">
      <alignment vertical="center" shrinkToFit="1"/>
      <protection locked="0"/>
    </xf>
    <xf numFmtId="38" fontId="69" fillId="9" borderId="66" xfId="4" applyFont="1" applyFill="1" applyBorder="1" applyAlignment="1" applyProtection="1">
      <alignment vertical="center" shrinkToFit="1"/>
      <protection locked="0"/>
    </xf>
    <xf numFmtId="38" fontId="69" fillId="9" borderId="12" xfId="4" applyFont="1" applyFill="1" applyBorder="1" applyAlignment="1" applyProtection="1">
      <alignment vertical="center" shrinkToFit="1"/>
      <protection locked="0"/>
    </xf>
    <xf numFmtId="38" fontId="69" fillId="8" borderId="67" xfId="4" applyFont="1" applyFill="1" applyBorder="1" applyAlignment="1" applyProtection="1">
      <alignment vertical="center" shrinkToFit="1"/>
    </xf>
    <xf numFmtId="38" fontId="69" fillId="8" borderId="81" xfId="4" applyFont="1" applyFill="1" applyBorder="1" applyAlignment="1" applyProtection="1">
      <alignment vertical="center"/>
    </xf>
    <xf numFmtId="38" fontId="69" fillId="9" borderId="66" xfId="4" applyFont="1" applyFill="1" applyBorder="1" applyAlignment="1" applyProtection="1">
      <alignment vertical="center"/>
      <protection locked="0"/>
    </xf>
    <xf numFmtId="38" fontId="69" fillId="9" borderId="12" xfId="4" applyFont="1" applyFill="1" applyBorder="1" applyAlignment="1" applyProtection="1">
      <alignment vertical="center"/>
      <protection locked="0"/>
    </xf>
    <xf numFmtId="38" fontId="69" fillId="8" borderId="67" xfId="4" applyFont="1" applyFill="1" applyBorder="1" applyAlignment="1" applyProtection="1">
      <alignment vertical="center"/>
    </xf>
    <xf numFmtId="9" fontId="69" fillId="8" borderId="81" xfId="5" applyFont="1" applyFill="1" applyBorder="1" applyAlignment="1" applyProtection="1">
      <alignment vertical="center"/>
    </xf>
    <xf numFmtId="9" fontId="69" fillId="8" borderId="196" xfId="5" applyFont="1" applyFill="1" applyBorder="1" applyAlignment="1" applyProtection="1">
      <alignment horizontal="center" vertical="center"/>
    </xf>
    <xf numFmtId="184" fontId="65" fillId="8" borderId="48" xfId="5" applyNumberFormat="1" applyFont="1" applyFill="1" applyBorder="1" applyAlignment="1">
      <alignment vertical="center"/>
    </xf>
    <xf numFmtId="38" fontId="69" fillId="9" borderId="87" xfId="4" applyFont="1" applyFill="1" applyBorder="1" applyAlignment="1" applyProtection="1">
      <alignment vertical="center" shrinkToFit="1"/>
      <protection locked="0"/>
    </xf>
    <xf numFmtId="38" fontId="69" fillId="8" borderId="87" xfId="4" applyFont="1" applyFill="1" applyBorder="1" applyAlignment="1" applyProtection="1">
      <alignment vertical="center"/>
    </xf>
    <xf numFmtId="38" fontId="69" fillId="9" borderId="75" xfId="4" applyFont="1" applyFill="1" applyBorder="1" applyAlignment="1" applyProtection="1">
      <alignment vertical="center"/>
      <protection locked="0"/>
    </xf>
    <xf numFmtId="38" fontId="69" fillId="9" borderId="26" xfId="4" applyFont="1" applyFill="1" applyBorder="1" applyAlignment="1" applyProtection="1">
      <alignment vertical="center"/>
      <protection locked="0"/>
    </xf>
    <xf numFmtId="38" fontId="69" fillId="8" borderId="76" xfId="4" applyFont="1" applyFill="1" applyBorder="1" applyAlignment="1" applyProtection="1">
      <alignment vertical="center"/>
    </xf>
    <xf numFmtId="9" fontId="69" fillId="8" borderId="87" xfId="5" applyFont="1" applyFill="1" applyBorder="1" applyAlignment="1" applyProtection="1">
      <alignment vertical="center"/>
    </xf>
    <xf numFmtId="9" fontId="69" fillId="8" borderId="88" xfId="5" applyFont="1" applyFill="1" applyBorder="1" applyAlignment="1" applyProtection="1">
      <alignment horizontal="center" vertical="center"/>
    </xf>
    <xf numFmtId="38" fontId="69" fillId="9" borderId="69" xfId="4" applyFont="1" applyFill="1" applyBorder="1" applyAlignment="1" applyProtection="1">
      <alignment vertical="center"/>
      <protection locked="0"/>
    </xf>
    <xf numFmtId="38" fontId="69" fillId="9" borderId="63" xfId="4" applyFont="1" applyFill="1" applyBorder="1" applyAlignment="1" applyProtection="1">
      <alignment vertical="center"/>
      <protection locked="0"/>
    </xf>
    <xf numFmtId="38" fontId="69" fillId="8" borderId="70" xfId="4" applyFont="1" applyFill="1" applyBorder="1" applyAlignment="1" applyProtection="1">
      <alignment vertical="center"/>
    </xf>
    <xf numFmtId="0" fontId="0" fillId="9" borderId="0" xfId="0" applyFill="1">
      <alignment vertical="center"/>
    </xf>
    <xf numFmtId="0" fontId="112" fillId="17" borderId="0" xfId="11" applyFont="1" applyFill="1" applyAlignment="1">
      <alignment vertical="center" wrapText="1"/>
    </xf>
    <xf numFmtId="0" fontId="111" fillId="17" borderId="0" xfId="11" applyFont="1" applyFill="1" applyAlignment="1">
      <alignment vertical="center" wrapText="1"/>
    </xf>
    <xf numFmtId="0" fontId="111" fillId="18" borderId="0" xfId="11" applyFont="1" applyFill="1" applyAlignment="1">
      <alignment horizontal="center" vertical="center" wrapText="1"/>
    </xf>
    <xf numFmtId="0" fontId="111" fillId="19" borderId="0" xfId="11" applyFont="1" applyFill="1" applyAlignment="1">
      <alignment horizontal="center" vertical="center" wrapText="1"/>
    </xf>
    <xf numFmtId="187" fontId="112" fillId="20" borderId="0" xfId="11" applyNumberFormat="1" applyFont="1" applyFill="1" applyAlignment="1">
      <alignment horizontal="center" vertical="center" wrapText="1"/>
    </xf>
    <xf numFmtId="0" fontId="112" fillId="20" borderId="0" xfId="11" applyFont="1" applyFill="1" applyAlignment="1">
      <alignment horizontal="center" vertical="center" wrapText="1"/>
    </xf>
    <xf numFmtId="187" fontId="111" fillId="20" borderId="0" xfId="11" applyNumberFormat="1" applyFont="1" applyFill="1" applyAlignment="1">
      <alignment horizontal="center" vertical="center" wrapText="1"/>
    </xf>
    <xf numFmtId="0" fontId="111" fillId="20" borderId="0" xfId="11" applyFont="1" applyFill="1" applyAlignment="1">
      <alignment horizontal="center" vertical="center" wrapText="1"/>
    </xf>
    <xf numFmtId="0" fontId="111" fillId="23" borderId="0" xfId="11" applyFont="1" applyFill="1" applyAlignment="1">
      <alignment horizontal="center" vertical="center" wrapText="1"/>
    </xf>
    <xf numFmtId="0" fontId="113" fillId="19" borderId="0" xfId="11" applyFont="1" applyFill="1" applyAlignment="1">
      <alignment horizontal="center" vertical="center" wrapText="1"/>
    </xf>
    <xf numFmtId="0" fontId="111" fillId="24" borderId="0" xfId="11" applyFont="1" applyFill="1" applyAlignment="1">
      <alignment horizontal="center" vertical="center" wrapText="1"/>
    </xf>
    <xf numFmtId="0" fontId="111" fillId="21" borderId="0" xfId="11" applyFont="1" applyFill="1" applyAlignment="1">
      <alignment horizontal="center" vertical="center" wrapText="1"/>
    </xf>
    <xf numFmtId="0" fontId="111" fillId="22" borderId="0" xfId="11" applyFont="1" applyFill="1" applyAlignment="1">
      <alignment horizontal="center" vertical="center" wrapText="1"/>
    </xf>
    <xf numFmtId="0" fontId="111" fillId="25" borderId="0" xfId="11" applyFont="1" applyFill="1" applyAlignment="1">
      <alignment horizontal="center" vertical="center" wrapText="1"/>
    </xf>
    <xf numFmtId="0" fontId="111" fillId="26" borderId="0" xfId="11" applyFont="1" applyFill="1" applyAlignment="1">
      <alignment horizontal="center" vertical="center" wrapText="1"/>
    </xf>
    <xf numFmtId="0" fontId="111" fillId="27" borderId="0" xfId="11" applyFont="1" applyFill="1" applyAlignment="1">
      <alignment horizontal="center" vertical="center" wrapText="1"/>
    </xf>
    <xf numFmtId="0" fontId="111" fillId="28" borderId="0" xfId="11" applyFont="1" applyFill="1" applyAlignment="1">
      <alignment horizontal="center" vertical="center" wrapText="1"/>
    </xf>
    <xf numFmtId="0" fontId="113" fillId="28" borderId="0" xfId="11" applyFont="1" applyFill="1" applyAlignment="1">
      <alignment horizontal="center" vertical="center" wrapText="1"/>
    </xf>
    <xf numFmtId="0" fontId="114" fillId="29" borderId="0" xfId="14" applyFont="1" applyFill="1" applyAlignment="1">
      <alignment vertical="center" wrapText="1"/>
    </xf>
    <xf numFmtId="0" fontId="112" fillId="18" borderId="0" xfId="11" applyFont="1" applyFill="1" applyAlignment="1">
      <alignment horizontal="center" vertical="center" wrapText="1"/>
    </xf>
    <xf numFmtId="187" fontId="112" fillId="20" borderId="0" xfId="11" applyNumberFormat="1" applyFont="1" applyFill="1" applyAlignment="1">
      <alignment vertical="center" wrapText="1"/>
    </xf>
    <xf numFmtId="0" fontId="112" fillId="21" borderId="0" xfId="11" applyFont="1" applyFill="1" applyAlignment="1">
      <alignment horizontal="center" vertical="center" wrapText="1"/>
    </xf>
    <xf numFmtId="0" fontId="113" fillId="21" borderId="0" xfId="11" applyFont="1" applyFill="1" applyAlignment="1">
      <alignment horizontal="center" vertical="center" wrapText="1"/>
    </xf>
    <xf numFmtId="0" fontId="113" fillId="20" borderId="0" xfId="11" applyFont="1" applyFill="1" applyAlignment="1">
      <alignment horizontal="center" vertical="center" wrapText="1"/>
    </xf>
    <xf numFmtId="0" fontId="112" fillId="22" borderId="0" xfId="11" applyFont="1" applyFill="1" applyAlignment="1">
      <alignment horizontal="center" vertical="center" wrapText="1"/>
    </xf>
    <xf numFmtId="0" fontId="0" fillId="4" borderId="0" xfId="0" applyFill="1">
      <alignment vertical="center"/>
    </xf>
    <xf numFmtId="176" fontId="0" fillId="0" borderId="0" xfId="0" applyNumberFormat="1">
      <alignment vertical="center"/>
    </xf>
    <xf numFmtId="38" fontId="22" fillId="0" borderId="60" xfId="2" applyFont="1" applyBorder="1" applyAlignment="1">
      <alignment horizontal="right" vertical="center" wrapText="1"/>
    </xf>
    <xf numFmtId="0" fontId="33" fillId="10" borderId="1" xfId="0" applyFont="1" applyFill="1" applyBorder="1" applyAlignment="1">
      <alignment horizontal="center" vertical="center"/>
    </xf>
    <xf numFmtId="38" fontId="62" fillId="8" borderId="25" xfId="3" applyNumberFormat="1" applyFill="1" applyBorder="1" applyAlignment="1">
      <alignment vertical="center"/>
    </xf>
    <xf numFmtId="0" fontId="62" fillId="0" borderId="14" xfId="3" applyBorder="1" applyAlignment="1">
      <alignment vertical="center"/>
    </xf>
    <xf numFmtId="38" fontId="0" fillId="0" borderId="0" xfId="0" applyNumberFormat="1">
      <alignment vertical="center"/>
    </xf>
    <xf numFmtId="1" fontId="0" fillId="4" borderId="0" xfId="0" applyNumberFormat="1" applyFill="1">
      <alignment vertical="center"/>
    </xf>
    <xf numFmtId="0" fontId="40" fillId="4" borderId="0" xfId="0" applyFont="1" applyFill="1" applyAlignment="1">
      <alignment horizontal="center" vertical="center"/>
    </xf>
    <xf numFmtId="0" fontId="117" fillId="6" borderId="5" xfId="0" applyFont="1" applyFill="1" applyBorder="1" applyAlignment="1" applyProtection="1">
      <alignment horizontal="left" vertical="center" shrinkToFit="1"/>
      <protection locked="0"/>
    </xf>
    <xf numFmtId="0" fontId="119" fillId="4" borderId="0" xfId="0" applyFont="1" applyFill="1" applyAlignment="1">
      <alignment horizontal="center" vertical="center" shrinkToFit="1"/>
    </xf>
    <xf numFmtId="0" fontId="117" fillId="4" borderId="8" xfId="0" applyFont="1" applyFill="1" applyBorder="1" applyAlignment="1" applyProtection="1">
      <alignment vertical="center" shrinkToFit="1"/>
      <protection locked="0"/>
    </xf>
    <xf numFmtId="0" fontId="51" fillId="4" borderId="0" xfId="0" applyFont="1" applyFill="1">
      <alignment vertical="center"/>
    </xf>
    <xf numFmtId="0" fontId="124" fillId="4" borderId="0" xfId="0" applyFont="1" applyFill="1">
      <alignment vertical="center"/>
    </xf>
    <xf numFmtId="0" fontId="46" fillId="4" borderId="0" xfId="0" applyFont="1" applyFill="1">
      <alignment vertical="center"/>
    </xf>
    <xf numFmtId="0" fontId="46" fillId="0" borderId="0" xfId="0" applyFont="1">
      <alignment vertical="center"/>
    </xf>
    <xf numFmtId="0" fontId="13" fillId="9" borderId="0" xfId="0" applyFont="1" applyFill="1">
      <alignment vertical="center"/>
    </xf>
    <xf numFmtId="0" fontId="10" fillId="0" borderId="0" xfId="0" applyFont="1" applyAlignment="1">
      <alignment horizontal="center" vertical="center" wrapText="1"/>
    </xf>
    <xf numFmtId="9" fontId="10" fillId="0" borderId="0" xfId="0" applyNumberFormat="1" applyFont="1" applyAlignment="1">
      <alignment horizontal="center" vertical="center"/>
    </xf>
    <xf numFmtId="0" fontId="10" fillId="0" borderId="0" xfId="0" quotePrefix="1" applyFont="1" applyAlignment="1">
      <alignment horizontal="center" vertical="center"/>
    </xf>
    <xf numFmtId="179" fontId="10" fillId="0" borderId="0" xfId="2" applyNumberFormat="1" applyFont="1" applyBorder="1" applyAlignment="1">
      <alignment horizontal="center" vertical="center"/>
    </xf>
    <xf numFmtId="38" fontId="50" fillId="0" borderId="0" xfId="2" applyFont="1" applyBorder="1" applyAlignment="1">
      <alignment vertical="center"/>
    </xf>
    <xf numFmtId="180" fontId="50" fillId="0" borderId="0" xfId="2" applyNumberFormat="1" applyFont="1" applyBorder="1" applyAlignment="1">
      <alignment horizontal="center" vertical="center"/>
    </xf>
    <xf numFmtId="38" fontId="40" fillId="0" borderId="0" xfId="2" applyFont="1" applyBorder="1">
      <alignment vertical="center"/>
    </xf>
    <xf numFmtId="0" fontId="91" fillId="0" borderId="0" xfId="6" applyAlignment="1">
      <alignment vertical="center"/>
    </xf>
    <xf numFmtId="0" fontId="91" fillId="4" borderId="0" xfId="6" applyFill="1">
      <alignment vertical="center"/>
    </xf>
    <xf numFmtId="0" fontId="75" fillId="0" borderId="0" xfId="19" applyFont="1">
      <alignment vertical="center"/>
    </xf>
    <xf numFmtId="0" fontId="78" fillId="0" borderId="0" xfId="19" applyFont="1">
      <alignment vertical="center"/>
    </xf>
    <xf numFmtId="0" fontId="1" fillId="0" borderId="0" xfId="19">
      <alignment vertical="center"/>
    </xf>
    <xf numFmtId="0" fontId="73" fillId="0" borderId="0" xfId="19" applyFont="1">
      <alignment vertical="center"/>
    </xf>
    <xf numFmtId="0" fontId="63" fillId="0" borderId="0" xfId="19" applyFont="1">
      <alignment vertical="center"/>
    </xf>
    <xf numFmtId="0" fontId="69" fillId="0" borderId="0" xfId="19" applyFont="1">
      <alignment vertical="center"/>
    </xf>
    <xf numFmtId="0" fontId="69" fillId="0" borderId="0" xfId="19" applyFont="1" applyAlignment="1">
      <alignment horizontal="left" vertical="center" indent="1"/>
    </xf>
    <xf numFmtId="0" fontId="69" fillId="0" borderId="0" xfId="19" applyFont="1" applyAlignment="1">
      <alignment horizontal="left" vertical="center" indent="2"/>
    </xf>
    <xf numFmtId="0" fontId="78" fillId="11" borderId="0" xfId="19" applyFont="1" applyFill="1">
      <alignment vertical="center"/>
    </xf>
    <xf numFmtId="0" fontId="1" fillId="11" borderId="0" xfId="19" applyFill="1">
      <alignment vertical="center"/>
    </xf>
    <xf numFmtId="0" fontId="69" fillId="7" borderId="217" xfId="19" applyFont="1" applyFill="1" applyBorder="1" applyAlignment="1">
      <alignment horizontal="left" vertical="center"/>
    </xf>
    <xf numFmtId="0" fontId="69" fillId="7" borderId="217" xfId="19" applyFont="1" applyFill="1" applyBorder="1" applyAlignment="1">
      <alignment horizontal="centerContinuous" vertical="center"/>
    </xf>
    <xf numFmtId="0" fontId="69" fillId="7" borderId="217" xfId="19" applyFont="1" applyFill="1" applyBorder="1" applyAlignment="1">
      <alignment horizontal="center" vertical="center"/>
    </xf>
    <xf numFmtId="0" fontId="69" fillId="7" borderId="223" xfId="19" applyFont="1" applyFill="1" applyBorder="1" applyAlignment="1">
      <alignment horizontal="center" vertical="center"/>
    </xf>
    <xf numFmtId="0" fontId="69" fillId="7" borderId="218" xfId="19" applyFont="1" applyFill="1" applyBorder="1">
      <alignment vertical="center"/>
    </xf>
    <xf numFmtId="0" fontId="69" fillId="7" borderId="224" xfId="19" applyFont="1" applyFill="1" applyBorder="1">
      <alignment vertical="center"/>
    </xf>
    <xf numFmtId="0" fontId="69" fillId="7" borderId="216" xfId="19" applyFont="1" applyFill="1" applyBorder="1" applyAlignment="1">
      <alignment horizontal="center" vertical="center"/>
    </xf>
    <xf numFmtId="0" fontId="69" fillId="7" borderId="218" xfId="19" applyFont="1" applyFill="1" applyBorder="1" applyAlignment="1">
      <alignment horizontal="center" vertical="center"/>
    </xf>
    <xf numFmtId="0" fontId="69" fillId="9" borderId="223" xfId="20" applyNumberFormat="1" applyFont="1" applyFill="1" applyBorder="1" applyAlignment="1" applyProtection="1">
      <alignment vertical="center" shrinkToFit="1"/>
      <protection locked="0"/>
    </xf>
    <xf numFmtId="0" fontId="69" fillId="0" borderId="216" xfId="20" applyNumberFormat="1" applyFont="1" applyBorder="1">
      <alignment vertical="center"/>
    </xf>
    <xf numFmtId="0" fontId="69" fillId="7" borderId="223" xfId="19" applyFont="1" applyFill="1" applyBorder="1">
      <alignment vertical="center"/>
    </xf>
    <xf numFmtId="0" fontId="69" fillId="7" borderId="217" xfId="19" applyFont="1" applyFill="1" applyBorder="1">
      <alignment vertical="center"/>
    </xf>
    <xf numFmtId="38" fontId="69" fillId="9" borderId="217" xfId="20" applyFont="1" applyFill="1" applyBorder="1" applyProtection="1">
      <alignment vertical="center"/>
      <protection locked="0"/>
    </xf>
    <xf numFmtId="0" fontId="69" fillId="7" borderId="222" xfId="19" applyFont="1" applyFill="1" applyBorder="1">
      <alignment vertical="center"/>
    </xf>
    <xf numFmtId="0" fontId="69" fillId="7" borderId="221" xfId="19" applyFont="1" applyFill="1" applyBorder="1">
      <alignment vertical="center"/>
    </xf>
    <xf numFmtId="38" fontId="69" fillId="9" borderId="221" xfId="20" applyFont="1" applyFill="1" applyBorder="1" applyProtection="1">
      <alignment vertical="center"/>
      <protection locked="0"/>
    </xf>
    <xf numFmtId="180" fontId="69" fillId="0" borderId="221" xfId="20" applyNumberFormat="1" applyFont="1" applyBorder="1">
      <alignment vertical="center"/>
    </xf>
    <xf numFmtId="0" fontId="69" fillId="0" borderId="217" xfId="20" applyNumberFormat="1" applyFont="1" applyBorder="1">
      <alignment vertical="center"/>
    </xf>
    <xf numFmtId="182" fontId="69" fillId="0" borderId="217" xfId="20" applyNumberFormat="1" applyFont="1" applyBorder="1">
      <alignment vertical="center"/>
    </xf>
    <xf numFmtId="40" fontId="69" fillId="0" borderId="217" xfId="20" applyNumberFormat="1" applyFont="1" applyBorder="1">
      <alignment vertical="center"/>
    </xf>
    <xf numFmtId="0" fontId="69" fillId="0" borderId="217" xfId="20" quotePrefix="1" applyNumberFormat="1" applyFont="1" applyBorder="1">
      <alignment vertical="center"/>
    </xf>
    <xf numFmtId="40" fontId="69" fillId="0" borderId="217" xfId="19" applyNumberFormat="1" applyFont="1" applyBorder="1">
      <alignment vertical="center"/>
    </xf>
    <xf numFmtId="0" fontId="69" fillId="0" borderId="217" xfId="19" quotePrefix="1" applyFont="1" applyBorder="1">
      <alignment vertical="center"/>
    </xf>
    <xf numFmtId="0" fontId="69" fillId="7" borderId="216" xfId="19" applyFont="1" applyFill="1" applyBorder="1">
      <alignment vertical="center"/>
    </xf>
    <xf numFmtId="0" fontId="69" fillId="0" borderId="218" xfId="19" applyFont="1" applyBorder="1" applyAlignment="1">
      <alignment horizontal="center" vertical="center"/>
    </xf>
    <xf numFmtId="40" fontId="69" fillId="0" borderId="220" xfId="19" applyNumberFormat="1" applyFont="1" applyBorder="1">
      <alignment vertical="center"/>
    </xf>
    <xf numFmtId="0" fontId="69" fillId="0" borderId="216" xfId="19" applyFont="1" applyBorder="1">
      <alignment vertical="center"/>
    </xf>
    <xf numFmtId="38" fontId="69" fillId="0" borderId="219" xfId="20" applyFont="1" applyBorder="1">
      <alignment vertical="center"/>
    </xf>
    <xf numFmtId="0" fontId="69" fillId="0" borderId="216" xfId="19" quotePrefix="1" applyFont="1" applyBorder="1">
      <alignment vertical="center"/>
    </xf>
    <xf numFmtId="38" fontId="62" fillId="8" borderId="48" xfId="3" applyNumberFormat="1" applyFill="1" applyBorder="1" applyAlignment="1">
      <alignment vertical="center"/>
    </xf>
    <xf numFmtId="0" fontId="0" fillId="4" borderId="0" xfId="0" applyFill="1" applyAlignment="1">
      <alignment horizontal="left" vertical="center"/>
    </xf>
    <xf numFmtId="0" fontId="131" fillId="4" borderId="0" xfId="0" applyFont="1" applyFill="1" applyAlignment="1">
      <alignment horizontal="center" vertical="center" wrapText="1"/>
    </xf>
    <xf numFmtId="0" fontId="132" fillId="4" borderId="0" xfId="0" applyFont="1" applyFill="1">
      <alignment vertical="center"/>
    </xf>
    <xf numFmtId="0" fontId="132" fillId="4" borderId="0" xfId="0" applyFont="1" applyFill="1" applyAlignment="1">
      <alignment horizontal="left" vertical="center"/>
    </xf>
    <xf numFmtId="0" fontId="5" fillId="4" borderId="0" xfId="0" applyFont="1" applyFill="1" applyAlignment="1">
      <alignment horizontal="left" vertical="center"/>
    </xf>
    <xf numFmtId="38" fontId="133" fillId="4" borderId="192" xfId="2" applyFont="1" applyFill="1" applyBorder="1">
      <alignment vertical="center"/>
    </xf>
    <xf numFmtId="38" fontId="133" fillId="4" borderId="193" xfId="2" applyFont="1" applyFill="1" applyBorder="1">
      <alignment vertical="center"/>
    </xf>
    <xf numFmtId="38" fontId="133" fillId="4" borderId="38" xfId="2" applyFont="1" applyFill="1" applyBorder="1">
      <alignment vertical="center"/>
    </xf>
    <xf numFmtId="38" fontId="133" fillId="4" borderId="190" xfId="2" applyFont="1" applyFill="1" applyBorder="1">
      <alignment vertical="center"/>
    </xf>
    <xf numFmtId="38" fontId="133" fillId="6" borderId="34" xfId="2" applyFont="1" applyFill="1" applyBorder="1" applyProtection="1">
      <alignment vertical="center"/>
      <protection locked="0"/>
    </xf>
    <xf numFmtId="38" fontId="133" fillId="6" borderId="187" xfId="2" applyFont="1" applyFill="1" applyBorder="1" applyProtection="1">
      <alignment vertical="center"/>
      <protection locked="0"/>
    </xf>
    <xf numFmtId="38" fontId="133" fillId="6" borderId="191" xfId="2" applyFont="1" applyFill="1" applyBorder="1" applyProtection="1">
      <alignment vertical="center"/>
      <protection locked="0"/>
    </xf>
    <xf numFmtId="38" fontId="5" fillId="6" borderId="189" xfId="2" applyFont="1" applyFill="1" applyBorder="1" applyProtection="1">
      <alignment vertical="center"/>
      <protection locked="0"/>
    </xf>
    <xf numFmtId="38" fontId="5" fillId="6" borderId="29" xfId="2" applyFont="1" applyFill="1" applyBorder="1" applyProtection="1">
      <alignment vertical="center"/>
      <protection locked="0"/>
    </xf>
    <xf numFmtId="38" fontId="5" fillId="6" borderId="186" xfId="2" applyFont="1" applyFill="1" applyBorder="1" applyProtection="1">
      <alignment vertical="center"/>
      <protection locked="0"/>
    </xf>
    <xf numFmtId="38" fontId="5" fillId="6" borderId="50" xfId="2" applyFont="1" applyFill="1" applyBorder="1" applyProtection="1">
      <alignment vertical="center"/>
      <protection locked="0"/>
    </xf>
    <xf numFmtId="0" fontId="5" fillId="4" borderId="29" xfId="0" applyFont="1" applyFill="1" applyBorder="1" applyAlignment="1">
      <alignment horizontal="left" vertical="center" wrapText="1"/>
    </xf>
    <xf numFmtId="0" fontId="5" fillId="4" borderId="29" xfId="0" applyFont="1" applyFill="1" applyBorder="1" applyAlignment="1">
      <alignment horizontal="left" vertical="center"/>
    </xf>
    <xf numFmtId="0" fontId="135" fillId="4" borderId="0" xfId="0" applyFont="1" applyFill="1">
      <alignment vertical="center"/>
    </xf>
    <xf numFmtId="0" fontId="133" fillId="4" borderId="0" xfId="0" applyFont="1" applyFill="1" applyAlignment="1">
      <alignment horizontal="left" vertical="center"/>
    </xf>
    <xf numFmtId="0" fontId="136" fillId="10" borderId="32" xfId="0" applyFont="1" applyFill="1" applyBorder="1" applyAlignment="1">
      <alignment horizontal="center" vertical="center" wrapText="1"/>
    </xf>
    <xf numFmtId="0" fontId="137" fillId="10" borderId="32" xfId="0" applyFont="1" applyFill="1" applyBorder="1" applyAlignment="1">
      <alignment horizontal="center" vertical="center"/>
    </xf>
    <xf numFmtId="0" fontId="137" fillId="10" borderId="185" xfId="0" applyFont="1" applyFill="1" applyBorder="1" applyAlignment="1">
      <alignment horizontal="center" vertical="center"/>
    </xf>
    <xf numFmtId="0" fontId="133" fillId="4" borderId="11" xfId="0" applyFont="1" applyFill="1" applyBorder="1">
      <alignment vertical="center"/>
    </xf>
    <xf numFmtId="0" fontId="134" fillId="10" borderId="12" xfId="0" applyFont="1" applyFill="1" applyBorder="1" applyAlignment="1">
      <alignment horizontal="center" vertical="center"/>
    </xf>
    <xf numFmtId="0" fontId="138" fillId="4" borderId="0" xfId="0" applyFont="1" applyFill="1">
      <alignment vertical="center"/>
    </xf>
    <xf numFmtId="0" fontId="5" fillId="4" borderId="7" xfId="0" applyFont="1" applyFill="1" applyBorder="1" applyAlignment="1">
      <alignment vertical="center" wrapText="1"/>
    </xf>
    <xf numFmtId="0" fontId="5" fillId="4" borderId="4" xfId="0" applyFont="1" applyFill="1" applyBorder="1" applyAlignment="1">
      <alignment horizontal="center" vertical="top" wrapText="1"/>
    </xf>
    <xf numFmtId="0" fontId="5" fillId="4" borderId="10" xfId="0" applyFont="1" applyFill="1" applyBorder="1" applyAlignment="1">
      <alignment horizontal="center" vertical="top" wrapText="1"/>
    </xf>
    <xf numFmtId="0" fontId="138" fillId="4" borderId="8" xfId="0" applyFont="1" applyFill="1" applyBorder="1">
      <alignment vertical="center"/>
    </xf>
    <xf numFmtId="0" fontId="134" fillId="4" borderId="8" xfId="0" applyFont="1" applyFill="1" applyBorder="1">
      <alignment vertical="center"/>
    </xf>
    <xf numFmtId="0" fontId="141" fillId="4" borderId="0" xfId="0" applyFont="1" applyFill="1">
      <alignment vertical="center"/>
    </xf>
    <xf numFmtId="0" fontId="5" fillId="4" borderId="0" xfId="0" applyFont="1" applyFill="1">
      <alignment vertical="center"/>
    </xf>
    <xf numFmtId="38" fontId="133" fillId="4" borderId="226" xfId="2" applyFont="1" applyFill="1" applyBorder="1">
      <alignment vertical="center"/>
    </xf>
    <xf numFmtId="38" fontId="5" fillId="6" borderId="34" xfId="2" applyFont="1" applyFill="1" applyBorder="1" applyProtection="1">
      <alignment vertical="center"/>
      <protection locked="0"/>
    </xf>
    <xf numFmtId="0" fontId="5" fillId="4" borderId="4" xfId="0" applyFont="1" applyFill="1" applyBorder="1">
      <alignment vertical="center"/>
    </xf>
    <xf numFmtId="0" fontId="134" fillId="4" borderId="11" xfId="0" applyFont="1" applyFill="1" applyBorder="1">
      <alignment vertical="center"/>
    </xf>
    <xf numFmtId="0" fontId="134" fillId="10" borderId="26" xfId="0" applyFont="1" applyFill="1" applyBorder="1" applyAlignment="1">
      <alignment horizontal="center" vertical="center"/>
    </xf>
    <xf numFmtId="38" fontId="10" fillId="0" borderId="14" xfId="2" applyFont="1" applyFill="1" applyBorder="1" applyAlignment="1" applyProtection="1">
      <alignment vertical="center"/>
    </xf>
    <xf numFmtId="38" fontId="10" fillId="0" borderId="0" xfId="2" applyFont="1" applyFill="1" applyBorder="1" applyAlignment="1" applyProtection="1">
      <alignment vertical="center"/>
    </xf>
    <xf numFmtId="38" fontId="10" fillId="0" borderId="78" xfId="2" applyFont="1" applyFill="1" applyBorder="1" applyAlignment="1" applyProtection="1">
      <alignment vertical="center"/>
    </xf>
    <xf numFmtId="38" fontId="10" fillId="0" borderId="8" xfId="2" applyFont="1" applyFill="1" applyBorder="1" applyAlignment="1" applyProtection="1">
      <alignment vertical="center"/>
    </xf>
    <xf numFmtId="38" fontId="10" fillId="0" borderId="5" xfId="2" applyFont="1" applyFill="1" applyBorder="1" applyAlignment="1" applyProtection="1">
      <alignment vertical="center"/>
    </xf>
    <xf numFmtId="0" fontId="13" fillId="6" borderId="1" xfId="0" applyFont="1" applyFill="1" applyBorder="1" applyProtection="1">
      <alignment vertical="center"/>
      <protection locked="0"/>
    </xf>
    <xf numFmtId="0" fontId="10" fillId="6" borderId="10" xfId="0" applyFont="1" applyFill="1" applyBorder="1" applyAlignment="1" applyProtection="1">
      <alignment horizontal="center" vertical="top"/>
      <protection locked="0"/>
    </xf>
    <xf numFmtId="183" fontId="96" fillId="16" borderId="204" xfId="3" applyNumberFormat="1" applyFont="1" applyFill="1" applyBorder="1" applyAlignment="1">
      <alignment horizontal="center" vertical="center"/>
    </xf>
    <xf numFmtId="183" fontId="96" fillId="16" borderId="190" xfId="3" applyNumberFormat="1" applyFont="1" applyFill="1" applyBorder="1" applyAlignment="1">
      <alignment horizontal="center" vertical="center"/>
    </xf>
    <xf numFmtId="183" fontId="96" fillId="16" borderId="193" xfId="3" applyNumberFormat="1" applyFont="1" applyFill="1" applyBorder="1" applyAlignment="1">
      <alignment horizontal="center" vertical="center"/>
    </xf>
    <xf numFmtId="183" fontId="96" fillId="15" borderId="188" xfId="3" applyNumberFormat="1" applyFont="1" applyFill="1" applyBorder="1" applyAlignment="1">
      <alignment horizontal="center" vertical="center"/>
    </xf>
    <xf numFmtId="183" fontId="96" fillId="15" borderId="190" xfId="3" applyNumberFormat="1" applyFont="1" applyFill="1" applyBorder="1" applyAlignment="1">
      <alignment horizontal="center" vertical="center"/>
    </xf>
    <xf numFmtId="183" fontId="96" fillId="15" borderId="193" xfId="3" applyNumberFormat="1" applyFont="1" applyFill="1" applyBorder="1" applyAlignment="1">
      <alignment horizontal="center" vertical="center"/>
    </xf>
    <xf numFmtId="188" fontId="96" fillId="8" borderId="204" xfId="3" applyNumberFormat="1" applyFont="1" applyFill="1" applyBorder="1" applyAlignment="1">
      <alignment vertical="center"/>
    </xf>
    <xf numFmtId="188" fontId="96" fillId="8" borderId="190" xfId="3" applyNumberFormat="1" applyFont="1" applyFill="1" applyBorder="1" applyAlignment="1">
      <alignment vertical="center"/>
    </xf>
    <xf numFmtId="188" fontId="96" fillId="8" borderId="193" xfId="3" applyNumberFormat="1" applyFont="1" applyFill="1" applyBorder="1" applyAlignment="1">
      <alignment vertical="center"/>
    </xf>
    <xf numFmtId="188" fontId="96" fillId="8" borderId="188" xfId="3" applyNumberFormat="1" applyFont="1" applyFill="1" applyBorder="1" applyAlignment="1">
      <alignment vertical="center"/>
    </xf>
    <xf numFmtId="183" fontId="147" fillId="16" borderId="204" xfId="3" applyNumberFormat="1" applyFont="1" applyFill="1" applyBorder="1" applyAlignment="1">
      <alignment vertical="center"/>
    </xf>
    <xf numFmtId="183" fontId="147" fillId="16" borderId="190" xfId="3" applyNumberFormat="1" applyFont="1" applyFill="1" applyBorder="1" applyAlignment="1">
      <alignment vertical="center"/>
    </xf>
    <xf numFmtId="183" fontId="147" fillId="16" borderId="193" xfId="3" applyNumberFormat="1" applyFont="1" applyFill="1" applyBorder="1" applyAlignment="1">
      <alignment vertical="center"/>
    </xf>
    <xf numFmtId="183" fontId="147" fillId="15" borderId="188" xfId="3" applyNumberFormat="1" applyFont="1" applyFill="1" applyBorder="1" applyAlignment="1">
      <alignment vertical="center"/>
    </xf>
    <xf numFmtId="183" fontId="147" fillId="15" borderId="190" xfId="3" applyNumberFormat="1" applyFont="1" applyFill="1" applyBorder="1" applyAlignment="1">
      <alignment vertical="center"/>
    </xf>
    <xf numFmtId="183" fontId="147" fillId="15" borderId="193" xfId="3" applyNumberFormat="1" applyFont="1" applyFill="1" applyBorder="1" applyAlignment="1">
      <alignment vertical="center"/>
    </xf>
    <xf numFmtId="0" fontId="96" fillId="0" borderId="48" xfId="3" applyFont="1" applyBorder="1" applyAlignment="1">
      <alignment horizontal="center" vertical="center"/>
    </xf>
    <xf numFmtId="0" fontId="149" fillId="0" borderId="80" xfId="3" applyFont="1" applyBorder="1" applyAlignment="1">
      <alignment horizontal="center" vertical="center" wrapText="1"/>
    </xf>
    <xf numFmtId="0" fontId="149" fillId="8" borderId="80" xfId="3" applyFont="1" applyFill="1" applyBorder="1" applyAlignment="1">
      <alignment vertical="center" shrinkToFit="1"/>
    </xf>
    <xf numFmtId="38" fontId="149" fillId="8" borderId="80" xfId="3" applyNumberFormat="1" applyFont="1" applyFill="1" applyBorder="1" applyAlignment="1">
      <alignment vertical="center"/>
    </xf>
    <xf numFmtId="183" fontId="149" fillId="8" borderId="64" xfId="3" applyNumberFormat="1" applyFont="1" applyFill="1" applyBorder="1" applyAlignment="1">
      <alignment vertical="center"/>
    </xf>
    <xf numFmtId="183" fontId="149" fillId="8" borderId="65" xfId="3" applyNumberFormat="1" applyFont="1" applyFill="1" applyBorder="1" applyAlignment="1">
      <alignment vertical="center"/>
    </xf>
    <xf numFmtId="183" fontId="149" fillId="8" borderId="232" xfId="3" applyNumberFormat="1" applyFont="1" applyFill="1" applyBorder="1" applyAlignment="1">
      <alignment vertical="center"/>
    </xf>
    <xf numFmtId="183" fontId="149" fillId="8" borderId="233" xfId="3" applyNumberFormat="1" applyFont="1" applyFill="1" applyBorder="1" applyAlignment="1">
      <alignment vertical="center"/>
    </xf>
    <xf numFmtId="183" fontId="149" fillId="8" borderId="234" xfId="3" applyNumberFormat="1" applyFont="1" applyFill="1" applyBorder="1" applyAlignment="1">
      <alignment vertical="center"/>
    </xf>
    <xf numFmtId="0" fontId="96" fillId="0" borderId="196" xfId="3" applyFont="1" applyBorder="1" applyAlignment="1">
      <alignment horizontal="center" vertical="center" wrapText="1"/>
    </xf>
    <xf numFmtId="0" fontId="96" fillId="8" borderId="196" xfId="3" applyFont="1" applyFill="1" applyBorder="1" applyAlignment="1">
      <alignment vertical="center" shrinkToFit="1"/>
    </xf>
    <xf numFmtId="38" fontId="96" fillId="8" borderId="196" xfId="3" applyNumberFormat="1" applyFont="1" applyFill="1" applyBorder="1" applyAlignment="1">
      <alignment vertical="center"/>
    </xf>
    <xf numFmtId="183" fontId="96" fillId="8" borderId="73" xfId="3" applyNumberFormat="1" applyFont="1" applyFill="1" applyBorder="1" applyAlignment="1">
      <alignment vertical="center"/>
    </xf>
    <xf numFmtId="183" fontId="96" fillId="8" borderId="27" xfId="3" applyNumberFormat="1" applyFont="1" applyFill="1" applyBorder="1" applyAlignment="1">
      <alignment vertical="center"/>
    </xf>
    <xf numFmtId="183" fontId="96" fillId="8" borderId="113" xfId="3" applyNumberFormat="1" applyFont="1" applyFill="1" applyBorder="1" applyAlignment="1">
      <alignment vertical="center"/>
    </xf>
    <xf numFmtId="183" fontId="96" fillId="8" borderId="121" xfId="3" applyNumberFormat="1" applyFont="1" applyFill="1" applyBorder="1" applyAlignment="1">
      <alignment vertical="center"/>
    </xf>
    <xf numFmtId="183" fontId="96" fillId="8" borderId="112" xfId="3" applyNumberFormat="1" applyFont="1" applyFill="1" applyBorder="1" applyAlignment="1">
      <alignment vertical="center"/>
    </xf>
    <xf numFmtId="0" fontId="96" fillId="0" borderId="81" xfId="3" applyFont="1" applyBorder="1" applyAlignment="1">
      <alignment horizontal="center" vertical="center" wrapText="1"/>
    </xf>
    <xf numFmtId="0" fontId="96" fillId="8" borderId="81" xfId="3" applyFont="1" applyFill="1" applyBorder="1" applyAlignment="1">
      <alignment vertical="center" shrinkToFit="1"/>
    </xf>
    <xf numFmtId="38" fontId="96" fillId="8" borderId="81" xfId="3" applyNumberFormat="1" applyFont="1" applyFill="1" applyBorder="1" applyAlignment="1">
      <alignment vertical="center"/>
    </xf>
    <xf numFmtId="183" fontId="96" fillId="8" borderId="66" xfId="3" applyNumberFormat="1" applyFont="1" applyFill="1" applyBorder="1" applyAlignment="1">
      <alignment vertical="center"/>
    </xf>
    <xf numFmtId="183" fontId="96" fillId="8" borderId="12" xfId="3" applyNumberFormat="1" applyFont="1" applyFill="1" applyBorder="1" applyAlignment="1">
      <alignment vertical="center"/>
    </xf>
    <xf numFmtId="183" fontId="96" fillId="8" borderId="111" xfId="3" applyNumberFormat="1" applyFont="1" applyFill="1" applyBorder="1" applyAlignment="1">
      <alignment vertical="center"/>
    </xf>
    <xf numFmtId="183" fontId="96" fillId="8" borderId="119" xfId="3" applyNumberFormat="1" applyFont="1" applyFill="1" applyBorder="1" applyAlignment="1">
      <alignment vertical="center"/>
    </xf>
    <xf numFmtId="183" fontId="96" fillId="8" borderId="110" xfId="3" applyNumberFormat="1" applyFont="1" applyFill="1" applyBorder="1" applyAlignment="1">
      <alignment vertical="center"/>
    </xf>
    <xf numFmtId="183" fontId="96" fillId="0" borderId="0" xfId="3" applyNumberFormat="1" applyFont="1" applyAlignment="1">
      <alignment horizontal="center" vertical="center"/>
    </xf>
    <xf numFmtId="183" fontId="96" fillId="0" borderId="0" xfId="3" applyNumberFormat="1" applyFont="1" applyAlignment="1">
      <alignment vertical="center"/>
    </xf>
    <xf numFmtId="183" fontId="96" fillId="8" borderId="122" xfId="3" applyNumberFormat="1" applyFont="1" applyFill="1" applyBorder="1" applyAlignment="1">
      <alignment vertical="center"/>
    </xf>
    <xf numFmtId="183" fontId="96" fillId="8" borderId="235" xfId="3" applyNumberFormat="1" applyFont="1" applyFill="1" applyBorder="1" applyAlignment="1">
      <alignment vertical="center"/>
    </xf>
    <xf numFmtId="183" fontId="96" fillId="8" borderId="63" xfId="3" applyNumberFormat="1" applyFont="1" applyFill="1" applyBorder="1" applyAlignment="1">
      <alignment vertical="center"/>
    </xf>
    <xf numFmtId="183" fontId="96" fillId="8" borderId="236" xfId="3" applyNumberFormat="1" applyFont="1" applyFill="1" applyBorder="1" applyAlignment="1">
      <alignment vertical="center"/>
    </xf>
    <xf numFmtId="183" fontId="96" fillId="8" borderId="69" xfId="3" applyNumberFormat="1" applyFont="1" applyFill="1" applyBorder="1" applyAlignment="1">
      <alignment vertical="center"/>
    </xf>
    <xf numFmtId="38" fontId="96" fillId="8" borderId="82" xfId="3" applyNumberFormat="1" applyFont="1" applyFill="1" applyBorder="1" applyAlignment="1">
      <alignment vertical="center"/>
    </xf>
    <xf numFmtId="0" fontId="96" fillId="8" borderId="82" xfId="3" applyFont="1" applyFill="1" applyBorder="1" applyAlignment="1">
      <alignment vertical="center"/>
    </xf>
    <xf numFmtId="0" fontId="96" fillId="0" borderId="82" xfId="3" applyFont="1" applyBorder="1" applyAlignment="1">
      <alignment horizontal="center" vertical="center" wrapText="1"/>
    </xf>
    <xf numFmtId="0" fontId="96" fillId="8" borderId="81" xfId="3" applyFont="1" applyFill="1" applyBorder="1" applyAlignment="1">
      <alignment vertical="center"/>
    </xf>
    <xf numFmtId="0" fontId="96" fillId="8" borderId="196" xfId="3" applyFont="1" applyFill="1" applyBorder="1" applyAlignment="1">
      <alignment vertical="center"/>
    </xf>
    <xf numFmtId="183" fontId="149" fillId="2" borderId="233" xfId="3" applyNumberFormat="1" applyFont="1" applyFill="1" applyBorder="1" applyAlignment="1">
      <alignment vertical="center"/>
    </xf>
    <xf numFmtId="183" fontId="149" fillId="2" borderId="232" xfId="3" applyNumberFormat="1" applyFont="1" applyFill="1" applyBorder="1" applyAlignment="1">
      <alignment vertical="center"/>
    </xf>
    <xf numFmtId="183" fontId="149" fillId="2" borderId="65" xfId="3" applyNumberFormat="1" applyFont="1" applyFill="1" applyBorder="1" applyAlignment="1">
      <alignment vertical="center"/>
    </xf>
    <xf numFmtId="183" fontId="149" fillId="2" borderId="234" xfId="3" applyNumberFormat="1" applyFont="1" applyFill="1" applyBorder="1" applyAlignment="1">
      <alignment vertical="center"/>
    </xf>
    <xf numFmtId="183" fontId="149" fillId="2" borderId="64" xfId="3" applyNumberFormat="1" applyFont="1" applyFill="1" applyBorder="1" applyAlignment="1">
      <alignment vertical="center"/>
    </xf>
    <xf numFmtId="38" fontId="149" fillId="2" borderId="80" xfId="3" applyNumberFormat="1" applyFont="1" applyFill="1" applyBorder="1" applyAlignment="1">
      <alignment vertical="center"/>
    </xf>
    <xf numFmtId="0" fontId="149" fillId="2" borderId="80" xfId="3" applyFont="1" applyFill="1" applyBorder="1" applyAlignment="1">
      <alignment vertical="center"/>
    </xf>
    <xf numFmtId="0" fontId="96" fillId="0" borderId="80" xfId="3" applyFont="1" applyBorder="1" applyAlignment="1">
      <alignment horizontal="center" vertical="center" wrapText="1"/>
    </xf>
    <xf numFmtId="183" fontId="147" fillId="15" borderId="237" xfId="3" applyNumberFormat="1" applyFont="1" applyFill="1" applyBorder="1" applyAlignment="1">
      <alignment vertical="center"/>
    </xf>
    <xf numFmtId="183" fontId="147" fillId="15" borderId="238" xfId="3" applyNumberFormat="1" applyFont="1" applyFill="1" applyBorder="1" applyAlignment="1">
      <alignment vertical="center"/>
    </xf>
    <xf numFmtId="183" fontId="147" fillId="16" borderId="237" xfId="3" applyNumberFormat="1" applyFont="1" applyFill="1" applyBorder="1" applyAlignment="1">
      <alignment vertical="center"/>
    </xf>
    <xf numFmtId="188" fontId="96" fillId="8" borderId="237" xfId="3" applyNumberFormat="1" applyFont="1" applyFill="1" applyBorder="1" applyAlignment="1">
      <alignment vertical="center"/>
    </xf>
    <xf numFmtId="188" fontId="96" fillId="8" borderId="238" xfId="3" applyNumberFormat="1" applyFont="1" applyFill="1" applyBorder="1" applyAlignment="1">
      <alignment vertical="center"/>
    </xf>
    <xf numFmtId="183" fontId="96" fillId="0" borderId="237" xfId="3" applyNumberFormat="1" applyFont="1" applyBorder="1" applyAlignment="1">
      <alignment vertical="center"/>
    </xf>
    <xf numFmtId="183" fontId="96" fillId="0" borderId="190" xfId="3" applyNumberFormat="1" applyFont="1" applyBorder="1" applyAlignment="1">
      <alignment vertical="center"/>
    </xf>
    <xf numFmtId="183" fontId="96" fillId="0" borderId="238" xfId="3" applyNumberFormat="1" applyFont="1" applyBorder="1" applyAlignment="1">
      <alignment vertical="center"/>
    </xf>
    <xf numFmtId="183" fontId="96" fillId="0" borderId="204" xfId="3" applyNumberFormat="1" applyFont="1" applyBorder="1" applyAlignment="1">
      <alignment vertical="center"/>
    </xf>
    <xf numFmtId="0" fontId="156" fillId="0" borderId="0" xfId="6" applyFont="1" applyAlignment="1">
      <alignment horizontal="left" vertical="center"/>
    </xf>
    <xf numFmtId="0" fontId="157" fillId="0" borderId="0" xfId="6" applyFont="1" applyAlignment="1">
      <alignment vertical="center"/>
    </xf>
    <xf numFmtId="0" fontId="156" fillId="0" borderId="0" xfId="6" applyFont="1">
      <alignment vertical="center"/>
    </xf>
    <xf numFmtId="0" fontId="78" fillId="0" borderId="0" xfId="7" applyFont="1">
      <alignment vertical="center"/>
    </xf>
    <xf numFmtId="0" fontId="78" fillId="0" borderId="0" xfId="0" applyFont="1">
      <alignment vertical="center"/>
    </xf>
    <xf numFmtId="0" fontId="98" fillId="0" borderId="37" xfId="0" applyFont="1" applyBorder="1" applyAlignment="1">
      <alignment horizontal="left" vertical="center"/>
    </xf>
    <xf numFmtId="38" fontId="98" fillId="0" borderId="48" xfId="2" applyFont="1" applyFill="1" applyBorder="1" applyAlignment="1">
      <alignment horizontal="center" vertical="center"/>
    </xf>
    <xf numFmtId="38" fontId="98" fillId="0" borderId="48" xfId="2" applyFont="1" applyFill="1" applyBorder="1" applyAlignment="1">
      <alignment vertical="center" shrinkToFit="1"/>
    </xf>
    <xf numFmtId="0" fontId="78" fillId="0" borderId="0" xfId="0" applyFont="1" applyAlignment="1">
      <alignment horizontal="center" vertical="center"/>
    </xf>
    <xf numFmtId="2" fontId="78" fillId="0" borderId="0" xfId="0" applyNumberFormat="1" applyFont="1">
      <alignment vertical="center"/>
    </xf>
    <xf numFmtId="0" fontId="5" fillId="4" borderId="7" xfId="0" applyFont="1" applyFill="1" applyBorder="1">
      <alignment vertical="center"/>
    </xf>
    <xf numFmtId="0" fontId="5" fillId="4" borderId="28" xfId="0" applyFont="1" applyFill="1" applyBorder="1">
      <alignment vertical="center"/>
    </xf>
    <xf numFmtId="0" fontId="5" fillId="4" borderId="33" xfId="0" applyFont="1" applyFill="1" applyBorder="1">
      <alignment vertical="center"/>
    </xf>
    <xf numFmtId="0" fontId="18" fillId="4" borderId="0" xfId="0" applyFont="1" applyFill="1" applyAlignment="1">
      <alignment horizontal="left" vertical="center"/>
    </xf>
    <xf numFmtId="0" fontId="10" fillId="4" borderId="0" xfId="0" applyFont="1" applyFill="1" applyAlignment="1">
      <alignment horizontal="left" vertical="center"/>
    </xf>
    <xf numFmtId="0" fontId="14" fillId="4" borderId="0" xfId="0" applyFont="1" applyFill="1" applyAlignment="1">
      <alignment horizontal="left" vertical="center"/>
    </xf>
    <xf numFmtId="0" fontId="18" fillId="0" borderId="0" xfId="0" applyFont="1" applyAlignment="1">
      <alignment horizontal="left" vertical="center"/>
    </xf>
    <xf numFmtId="0" fontId="18" fillId="4" borderId="2" xfId="0" applyFont="1" applyFill="1" applyBorder="1" applyAlignment="1">
      <alignment horizontal="center" vertical="center"/>
    </xf>
    <xf numFmtId="0" fontId="117" fillId="6" borderId="0" xfId="0" applyFont="1" applyFill="1" applyAlignment="1" applyProtection="1">
      <alignment horizontal="left" vertical="center" shrinkToFit="1"/>
      <protection locked="0"/>
    </xf>
    <xf numFmtId="0" fontId="53" fillId="4" borderId="0" xfId="0" applyFont="1" applyFill="1" applyAlignment="1">
      <alignment horizontal="left" vertical="center"/>
    </xf>
    <xf numFmtId="0" fontId="134" fillId="10" borderId="1" xfId="0" applyFont="1" applyFill="1" applyBorder="1" applyAlignment="1">
      <alignment horizontal="center" vertical="center"/>
    </xf>
    <xf numFmtId="0" fontId="5" fillId="4" borderId="33" xfId="0" applyFont="1" applyFill="1" applyBorder="1" applyAlignment="1">
      <alignment horizontal="left" vertical="center"/>
    </xf>
    <xf numFmtId="0" fontId="5" fillId="4" borderId="28" xfId="0" applyFont="1" applyFill="1" applyBorder="1" applyAlignment="1">
      <alignment horizontal="left" vertical="center"/>
    </xf>
    <xf numFmtId="0" fontId="36" fillId="10" borderId="105" xfId="0" applyFont="1" applyFill="1" applyBorder="1" applyAlignment="1">
      <alignment horizontal="center" vertical="center"/>
    </xf>
    <xf numFmtId="0" fontId="36" fillId="10" borderId="139" xfId="0" applyFont="1" applyFill="1" applyBorder="1" applyAlignment="1">
      <alignment horizontal="center" vertical="center" wrapText="1"/>
    </xf>
    <xf numFmtId="0" fontId="41" fillId="0" borderId="5" xfId="2" applyNumberFormat="1" applyFont="1" applyBorder="1" applyAlignment="1">
      <alignment horizontal="center" vertical="center"/>
    </xf>
    <xf numFmtId="0" fontId="41" fillId="0" borderId="9" xfId="2" applyNumberFormat="1" applyFont="1" applyBorder="1" applyAlignment="1">
      <alignment horizontal="center" vertical="center"/>
    </xf>
    <xf numFmtId="0" fontId="41" fillId="0" borderId="127" xfId="2" applyNumberFormat="1" applyFont="1" applyBorder="1" applyAlignment="1">
      <alignment horizontal="center" vertical="center"/>
    </xf>
    <xf numFmtId="0" fontId="10" fillId="6" borderId="0" xfId="0" applyFont="1" applyFill="1" applyAlignment="1" applyProtection="1">
      <alignment horizontal="left" vertical="top"/>
      <protection locked="0"/>
    </xf>
    <xf numFmtId="0" fontId="65" fillId="0" borderId="37" xfId="3" applyFont="1" applyBorder="1" applyAlignment="1">
      <alignment vertical="center"/>
    </xf>
    <xf numFmtId="0" fontId="96" fillId="0" borderId="48" xfId="3" applyFont="1" applyBorder="1" applyAlignment="1">
      <alignment vertical="center"/>
    </xf>
    <xf numFmtId="0" fontId="98" fillId="0" borderId="48" xfId="3" applyFont="1" applyBorder="1" applyAlignment="1">
      <alignment vertical="center"/>
    </xf>
    <xf numFmtId="38" fontId="65" fillId="0" borderId="88" xfId="4" applyFont="1" applyFill="1" applyBorder="1" applyAlignment="1">
      <alignment horizontal="center" vertical="center" shrinkToFit="1"/>
    </xf>
    <xf numFmtId="0" fontId="158" fillId="4" borderId="2" xfId="0" applyFont="1" applyFill="1" applyBorder="1" applyAlignment="1">
      <alignment horizontal="center" vertical="center"/>
    </xf>
    <xf numFmtId="0" fontId="158" fillId="4" borderId="2" xfId="0" applyFont="1" applyFill="1" applyBorder="1" applyAlignment="1" applyProtection="1">
      <alignment vertical="center" shrinkToFit="1"/>
      <protection locked="0"/>
    </xf>
    <xf numFmtId="0" fontId="161" fillId="4" borderId="0" xfId="0" applyFont="1" applyFill="1">
      <alignment vertical="center"/>
    </xf>
    <xf numFmtId="0" fontId="167" fillId="0" borderId="0" xfId="6" applyFont="1">
      <alignment vertical="center"/>
    </xf>
    <xf numFmtId="0" fontId="169" fillId="4" borderId="0" xfId="0" applyFont="1" applyFill="1">
      <alignment vertical="center"/>
    </xf>
    <xf numFmtId="0" fontId="167" fillId="4" borderId="0" xfId="6" applyFont="1" applyFill="1">
      <alignment vertical="center"/>
    </xf>
    <xf numFmtId="38" fontId="163" fillId="4" borderId="190" xfId="2" applyFont="1" applyFill="1" applyBorder="1">
      <alignment vertical="center"/>
    </xf>
    <xf numFmtId="0" fontId="165" fillId="6" borderId="27" xfId="0" applyFont="1" applyFill="1" applyBorder="1" applyProtection="1">
      <alignment vertical="center"/>
      <protection locked="0"/>
    </xf>
    <xf numFmtId="0" fontId="165" fillId="6" borderId="1" xfId="0" applyFont="1" applyFill="1" applyBorder="1" applyAlignment="1" applyProtection="1">
      <alignment vertical="center" shrinkToFit="1"/>
      <protection locked="0"/>
    </xf>
    <xf numFmtId="40" fontId="171" fillId="6" borderId="27" xfId="2" applyNumberFormat="1" applyFont="1" applyFill="1" applyBorder="1" applyProtection="1">
      <alignment vertical="center"/>
      <protection locked="0"/>
    </xf>
    <xf numFmtId="0" fontId="13" fillId="30" borderId="0" xfId="0" applyFont="1" applyFill="1">
      <alignment vertical="center"/>
    </xf>
    <xf numFmtId="0" fontId="124" fillId="30" borderId="0" xfId="0" applyFont="1" applyFill="1">
      <alignment vertical="center"/>
    </xf>
    <xf numFmtId="0" fontId="124" fillId="0" borderId="0" xfId="0" applyFont="1">
      <alignment vertical="center"/>
    </xf>
    <xf numFmtId="0" fontId="46" fillId="4" borderId="0" xfId="0" applyFont="1" applyFill="1" applyAlignment="1">
      <alignment horizontal="center" vertical="center"/>
    </xf>
    <xf numFmtId="0" fontId="37" fillId="4" borderId="0" xfId="0" applyFont="1" applyFill="1">
      <alignment vertical="center"/>
    </xf>
    <xf numFmtId="38" fontId="163" fillId="6" borderId="50" xfId="2" applyFont="1" applyFill="1" applyBorder="1" applyProtection="1">
      <alignment vertical="center"/>
      <protection locked="0"/>
    </xf>
    <xf numFmtId="0" fontId="28" fillId="6" borderId="46" xfId="0" applyFont="1" applyFill="1" applyBorder="1" applyAlignment="1" applyProtection="1">
      <alignment vertical="center" shrinkToFit="1"/>
      <protection locked="0"/>
    </xf>
    <xf numFmtId="0" fontId="28" fillId="6" borderId="145" xfId="0" applyFont="1" applyFill="1" applyBorder="1" applyAlignment="1" applyProtection="1">
      <alignment vertical="center" shrinkToFit="1"/>
      <protection locked="0"/>
    </xf>
    <xf numFmtId="0" fontId="178" fillId="0" borderId="9" xfId="2" applyNumberFormat="1" applyFont="1" applyBorder="1" applyAlignment="1">
      <alignment horizontal="center" vertical="center" wrapText="1"/>
    </xf>
    <xf numFmtId="38" fontId="178" fillId="0" borderId="113" xfId="2" applyFont="1" applyBorder="1" applyProtection="1">
      <alignment vertical="center"/>
    </xf>
    <xf numFmtId="0" fontId="179" fillId="6" borderId="3" xfId="0" applyFont="1" applyFill="1" applyBorder="1" applyProtection="1">
      <alignment vertical="center"/>
      <protection locked="0"/>
    </xf>
    <xf numFmtId="0" fontId="163" fillId="6" borderId="12" xfId="0" applyFont="1" applyFill="1" applyBorder="1" applyAlignment="1" applyProtection="1">
      <alignment horizontal="center" vertical="center"/>
      <protection locked="0"/>
    </xf>
    <xf numFmtId="0" fontId="163" fillId="6" borderId="108" xfId="0" applyFont="1" applyFill="1" applyBorder="1" applyProtection="1">
      <alignment vertical="center"/>
      <protection locked="0"/>
    </xf>
    <xf numFmtId="0" fontId="163" fillId="6" borderId="100" xfId="0" applyFont="1" applyFill="1" applyBorder="1" applyAlignment="1" applyProtection="1">
      <alignment vertical="center" shrinkToFit="1"/>
      <protection locked="0"/>
    </xf>
    <xf numFmtId="0" fontId="163" fillId="6" borderId="1" xfId="0" applyFont="1" applyFill="1" applyBorder="1" applyAlignment="1" applyProtection="1">
      <alignment vertical="center" shrinkToFit="1"/>
      <protection locked="0"/>
    </xf>
    <xf numFmtId="0" fontId="180" fillId="6" borderId="98" xfId="0" applyFont="1" applyFill="1" applyBorder="1" applyAlignment="1" applyProtection="1">
      <alignment horizontal="center" vertical="center"/>
      <protection locked="0"/>
    </xf>
    <xf numFmtId="38" fontId="179" fillId="6" borderId="108" xfId="2" applyFont="1" applyFill="1" applyBorder="1" applyAlignment="1" applyProtection="1">
      <alignment vertical="center"/>
      <protection locked="0"/>
    </xf>
    <xf numFmtId="180" fontId="181" fillId="0" borderId="108" xfId="2" applyNumberFormat="1" applyFont="1" applyFill="1" applyBorder="1" applyProtection="1">
      <alignment vertical="center"/>
    </xf>
    <xf numFmtId="180" fontId="181" fillId="0" borderId="108" xfId="2" applyNumberFormat="1" applyFont="1" applyFill="1" applyBorder="1" applyAlignment="1" applyProtection="1">
      <alignment horizontal="center" vertical="center"/>
    </xf>
    <xf numFmtId="40" fontId="179" fillId="6" borderId="108" xfId="2" applyNumberFormat="1" applyFont="1" applyFill="1" applyBorder="1" applyProtection="1">
      <alignment vertical="center"/>
      <protection locked="0"/>
    </xf>
    <xf numFmtId="0" fontId="181" fillId="0" borderId="109" xfId="0" applyFont="1" applyBorder="1" applyAlignment="1">
      <alignment horizontal="center" vertical="center"/>
    </xf>
    <xf numFmtId="0" fontId="163" fillId="6" borderId="129" xfId="0" applyFont="1" applyFill="1" applyBorder="1" applyAlignment="1" applyProtection="1">
      <alignment vertical="center" shrinkToFit="1"/>
      <protection locked="0"/>
    </xf>
    <xf numFmtId="182" fontId="179" fillId="6" borderId="60" xfId="2" applyNumberFormat="1" applyFont="1" applyFill="1" applyBorder="1" applyProtection="1">
      <alignment vertical="center"/>
      <protection locked="0"/>
    </xf>
    <xf numFmtId="179" fontId="179" fillId="6" borderId="60" xfId="2" applyNumberFormat="1" applyFont="1" applyFill="1" applyBorder="1" applyProtection="1">
      <alignment vertical="center"/>
      <protection locked="0"/>
    </xf>
    <xf numFmtId="40" fontId="179" fillId="6" borderId="60" xfId="2" applyNumberFormat="1" applyFont="1" applyFill="1" applyBorder="1" applyProtection="1">
      <alignment vertical="center"/>
      <protection locked="0"/>
    </xf>
    <xf numFmtId="40" fontId="181" fillId="0" borderId="60" xfId="2" applyNumberFormat="1" applyFont="1" applyBorder="1">
      <alignment vertical="center"/>
    </xf>
    <xf numFmtId="0" fontId="181" fillId="0" borderId="60" xfId="0" applyFont="1" applyBorder="1" applyAlignment="1">
      <alignment horizontal="center" vertical="center"/>
    </xf>
    <xf numFmtId="38" fontId="181" fillId="0" borderId="60" xfId="2" applyFont="1" applyBorder="1" applyAlignment="1">
      <alignment horizontal="right" vertical="center" wrapText="1"/>
    </xf>
    <xf numFmtId="0" fontId="163" fillId="6" borderId="131" xfId="0" applyFont="1" applyFill="1" applyBorder="1" applyAlignment="1" applyProtection="1">
      <alignment vertical="center" shrinkToFit="1"/>
      <protection locked="0"/>
    </xf>
    <xf numFmtId="40" fontId="181" fillId="0" borderId="46" xfId="2" applyNumberFormat="1" applyFont="1" applyBorder="1">
      <alignment vertical="center"/>
    </xf>
    <xf numFmtId="38" fontId="181" fillId="0" borderId="46" xfId="2" applyFont="1" applyBorder="1" applyAlignment="1">
      <alignment horizontal="right" vertical="center"/>
    </xf>
    <xf numFmtId="182" fontId="179" fillId="6" borderId="45" xfId="2" applyNumberFormat="1" applyFont="1" applyFill="1" applyBorder="1" applyProtection="1">
      <alignment vertical="center"/>
      <protection locked="0"/>
    </xf>
    <xf numFmtId="179" fontId="179" fillId="6" borderId="45" xfId="2" applyNumberFormat="1" applyFont="1" applyFill="1" applyBorder="1" applyProtection="1">
      <alignment vertical="center"/>
      <protection locked="0"/>
    </xf>
    <xf numFmtId="40" fontId="179" fillId="6" borderId="45" xfId="2" applyNumberFormat="1" applyFont="1" applyFill="1" applyBorder="1" applyProtection="1">
      <alignment vertical="center"/>
      <protection locked="0"/>
    </xf>
    <xf numFmtId="40" fontId="181" fillId="0" borderId="45" xfId="2" applyNumberFormat="1" applyFont="1" applyBorder="1">
      <alignment vertical="center"/>
    </xf>
    <xf numFmtId="0" fontId="181" fillId="0" borderId="45" xfId="0" applyFont="1" applyBorder="1" applyAlignment="1">
      <alignment horizontal="center" vertical="center"/>
    </xf>
    <xf numFmtId="38" fontId="181" fillId="0" borderId="45" xfId="2" applyFont="1" applyBorder="1" applyAlignment="1">
      <alignment horizontal="right" vertical="center"/>
    </xf>
    <xf numFmtId="182" fontId="179" fillId="6" borderId="46" xfId="2" applyNumberFormat="1" applyFont="1" applyFill="1" applyBorder="1" applyProtection="1">
      <alignment vertical="center"/>
      <protection locked="0"/>
    </xf>
    <xf numFmtId="179" fontId="179" fillId="6" borderId="46" xfId="2" applyNumberFormat="1" applyFont="1" applyFill="1" applyBorder="1" applyProtection="1">
      <alignment vertical="center"/>
      <protection locked="0"/>
    </xf>
    <xf numFmtId="40" fontId="179" fillId="6" borderId="46" xfId="2" applyNumberFormat="1" applyFont="1" applyFill="1" applyBorder="1" applyProtection="1">
      <alignment vertical="center"/>
      <protection locked="0"/>
    </xf>
    <xf numFmtId="0" fontId="163" fillId="6" borderId="132" xfId="0" applyFont="1" applyFill="1" applyBorder="1" applyAlignment="1" applyProtection="1">
      <alignment vertical="center" shrinkToFit="1"/>
      <protection locked="0"/>
    </xf>
    <xf numFmtId="182" fontId="179" fillId="6" borderId="53" xfId="2" applyNumberFormat="1" applyFont="1" applyFill="1" applyBorder="1" applyProtection="1">
      <alignment vertical="center"/>
      <protection locked="0"/>
    </xf>
    <xf numFmtId="179" fontId="179" fillId="6" borderId="53" xfId="2" applyNumberFormat="1" applyFont="1" applyFill="1" applyBorder="1" applyProtection="1">
      <alignment vertical="center"/>
      <protection locked="0"/>
    </xf>
    <xf numFmtId="40" fontId="179" fillId="6" borderId="53" xfId="2" applyNumberFormat="1" applyFont="1" applyFill="1" applyBorder="1" applyProtection="1">
      <alignment vertical="center"/>
      <protection locked="0"/>
    </xf>
    <xf numFmtId="40" fontId="181" fillId="0" borderId="53" xfId="2" applyNumberFormat="1" applyFont="1" applyBorder="1">
      <alignment vertical="center"/>
    </xf>
    <xf numFmtId="0" fontId="181" fillId="0" borderId="52" xfId="0" applyFont="1" applyBorder="1" applyAlignment="1">
      <alignment horizontal="center" vertical="center"/>
    </xf>
    <xf numFmtId="38" fontId="181" fillId="0" borderId="53" xfId="2" applyFont="1" applyBorder="1" applyAlignment="1">
      <alignment horizontal="right" vertical="center"/>
    </xf>
    <xf numFmtId="40" fontId="181" fillId="0" borderId="56" xfId="2" applyNumberFormat="1" applyFont="1" applyBorder="1">
      <alignment vertical="center"/>
    </xf>
    <xf numFmtId="0" fontId="181" fillId="0" borderId="56" xfId="0" applyFont="1" applyBorder="1" applyAlignment="1">
      <alignment horizontal="center" vertical="center"/>
    </xf>
    <xf numFmtId="38" fontId="181" fillId="0" borderId="56" xfId="2" applyFont="1" applyBorder="1" applyAlignment="1">
      <alignment horizontal="right" vertical="center"/>
    </xf>
    <xf numFmtId="0" fontId="163" fillId="6" borderId="60" xfId="0" applyFont="1" applyFill="1" applyBorder="1" applyAlignment="1" applyProtection="1">
      <alignment vertical="center" shrinkToFit="1"/>
      <protection locked="0"/>
    </xf>
    <xf numFmtId="0" fontId="163" fillId="6" borderId="148" xfId="0" applyFont="1" applyFill="1" applyBorder="1" applyAlignment="1" applyProtection="1">
      <alignment vertical="center" shrinkToFit="1"/>
      <protection locked="0"/>
    </xf>
    <xf numFmtId="0" fontId="163" fillId="6" borderId="46" xfId="0" applyFont="1" applyFill="1" applyBorder="1" applyAlignment="1" applyProtection="1">
      <alignment vertical="center" shrinkToFit="1"/>
      <protection locked="0"/>
    </xf>
    <xf numFmtId="0" fontId="163" fillId="6" borderId="145" xfId="0" applyFont="1" applyFill="1" applyBorder="1" applyAlignment="1" applyProtection="1">
      <alignment vertical="center" shrinkToFit="1"/>
      <protection locked="0"/>
    </xf>
    <xf numFmtId="0" fontId="163" fillId="6" borderId="45" xfId="0" applyFont="1" applyFill="1" applyBorder="1" applyAlignment="1" applyProtection="1">
      <alignment vertical="center" shrinkToFit="1"/>
      <protection locked="0"/>
    </xf>
    <xf numFmtId="0" fontId="163" fillId="6" borderId="144" xfId="0" applyFont="1" applyFill="1" applyBorder="1" applyAlignment="1" applyProtection="1">
      <alignment vertical="center" shrinkToFit="1"/>
      <protection locked="0"/>
    </xf>
    <xf numFmtId="0" fontId="163" fillId="6" borderId="53" xfId="0" applyFont="1" applyFill="1" applyBorder="1" applyAlignment="1" applyProtection="1">
      <alignment vertical="center" shrinkToFit="1"/>
      <protection locked="0"/>
    </xf>
    <xf numFmtId="0" fontId="163" fillId="6" borderId="146" xfId="0" applyFont="1" applyFill="1" applyBorder="1" applyAlignment="1" applyProtection="1">
      <alignment vertical="center" shrinkToFit="1"/>
      <protection locked="0"/>
    </xf>
    <xf numFmtId="38" fontId="179" fillId="6" borderId="172" xfId="2" applyFont="1" applyFill="1" applyBorder="1" applyProtection="1">
      <alignment vertical="center"/>
      <protection locked="0"/>
    </xf>
    <xf numFmtId="38" fontId="179" fillId="6" borderId="173" xfId="2" applyFont="1" applyFill="1" applyBorder="1" applyProtection="1">
      <alignment vertical="center"/>
      <protection locked="0"/>
    </xf>
    <xf numFmtId="38" fontId="179" fillId="6" borderId="174" xfId="2" applyFont="1" applyFill="1" applyBorder="1" applyProtection="1">
      <alignment vertical="center"/>
      <protection locked="0"/>
    </xf>
    <xf numFmtId="38" fontId="179" fillId="6" borderId="50" xfId="2" applyFont="1" applyFill="1" applyBorder="1" applyProtection="1">
      <alignment vertical="center"/>
      <protection locked="0"/>
    </xf>
    <xf numFmtId="38" fontId="179" fillId="6" borderId="29" xfId="2" applyFont="1" applyFill="1" applyBorder="1" applyProtection="1">
      <alignment vertical="center"/>
      <protection locked="0"/>
    </xf>
    <xf numFmtId="38" fontId="179" fillId="6" borderId="162" xfId="2" applyFont="1" applyFill="1" applyBorder="1" applyProtection="1">
      <alignment vertical="center"/>
      <protection locked="0"/>
    </xf>
    <xf numFmtId="0" fontId="179" fillId="6" borderId="109" xfId="0" applyFont="1" applyFill="1" applyBorder="1" applyAlignment="1" applyProtection="1">
      <alignment horizontal="center" vertical="center" shrinkToFit="1"/>
      <protection locked="0"/>
    </xf>
    <xf numFmtId="0" fontId="180" fillId="6" borderId="116" xfId="0" applyFont="1" applyFill="1" applyBorder="1" applyAlignment="1" applyProtection="1">
      <alignment horizontal="center" vertical="center" shrinkToFit="1"/>
      <protection locked="0"/>
    </xf>
    <xf numFmtId="40" fontId="179" fillId="6" borderId="142" xfId="2" applyNumberFormat="1" applyFont="1" applyFill="1" applyBorder="1" applyAlignment="1" applyProtection="1">
      <alignment horizontal="center" vertical="center"/>
      <protection locked="0"/>
    </xf>
    <xf numFmtId="9" fontId="179" fillId="0" borderId="142" xfId="1" applyFont="1" applyFill="1" applyBorder="1" applyAlignment="1" applyProtection="1">
      <alignment horizontal="center" vertical="center"/>
    </xf>
    <xf numFmtId="0" fontId="180" fillId="6" borderId="137" xfId="0" applyFont="1" applyFill="1" applyBorder="1" applyAlignment="1" applyProtection="1">
      <alignment horizontal="center" vertical="center"/>
      <protection locked="0"/>
    </xf>
    <xf numFmtId="0" fontId="179" fillId="0" borderId="102" xfId="0" applyFont="1" applyBorder="1" applyAlignment="1">
      <alignment horizontal="center" vertical="center"/>
    </xf>
    <xf numFmtId="38" fontId="179" fillId="0" borderId="12" xfId="2" applyFont="1" applyFill="1" applyBorder="1" applyProtection="1">
      <alignment vertical="center"/>
    </xf>
    <xf numFmtId="0" fontId="182" fillId="4" borderId="8" xfId="0" applyFont="1" applyFill="1" applyBorder="1">
      <alignment vertical="center"/>
    </xf>
    <xf numFmtId="0" fontId="163" fillId="4" borderId="2" xfId="0" applyFont="1" applyFill="1" applyBorder="1">
      <alignment vertical="center"/>
    </xf>
    <xf numFmtId="0" fontId="163" fillId="6" borderId="2" xfId="0" applyFont="1" applyFill="1" applyBorder="1">
      <alignment vertical="center"/>
    </xf>
    <xf numFmtId="0" fontId="163" fillId="4" borderId="3" xfId="0" applyFont="1" applyFill="1" applyBorder="1" applyAlignment="1">
      <alignment horizontal="right" vertical="center"/>
    </xf>
    <xf numFmtId="38" fontId="163" fillId="6" borderId="12" xfId="2" applyFont="1" applyFill="1" applyBorder="1" applyProtection="1">
      <alignment vertical="center"/>
      <protection locked="0"/>
    </xf>
    <xf numFmtId="38" fontId="163" fillId="6" borderId="1" xfId="2" applyFont="1" applyFill="1" applyBorder="1" applyProtection="1">
      <alignment vertical="center"/>
      <protection locked="0"/>
    </xf>
    <xf numFmtId="38" fontId="163" fillId="4" borderId="182" xfId="2" applyFont="1" applyFill="1" applyBorder="1">
      <alignment vertical="center"/>
    </xf>
    <xf numFmtId="0" fontId="163" fillId="4" borderId="181" xfId="0" applyFont="1" applyFill="1" applyBorder="1">
      <alignment vertical="center"/>
    </xf>
    <xf numFmtId="0" fontId="163" fillId="6" borderId="181" xfId="0" applyFont="1" applyFill="1" applyBorder="1">
      <alignment vertical="center"/>
    </xf>
    <xf numFmtId="0" fontId="163" fillId="4" borderId="61" xfId="0" applyFont="1" applyFill="1" applyBorder="1" applyAlignment="1">
      <alignment horizontal="right" vertical="center"/>
    </xf>
    <xf numFmtId="38" fontId="163" fillId="6" borderId="51" xfId="2" applyFont="1" applyFill="1" applyBorder="1" applyProtection="1">
      <alignment vertical="center"/>
      <protection locked="0"/>
    </xf>
    <xf numFmtId="38" fontId="163" fillId="6" borderId="62" xfId="2" applyFont="1" applyFill="1" applyBorder="1" applyProtection="1">
      <alignment vertical="center"/>
      <protection locked="0"/>
    </xf>
    <xf numFmtId="38" fontId="163" fillId="4" borderId="183" xfId="2" applyFont="1" applyFill="1" applyBorder="1">
      <alignment vertical="center"/>
    </xf>
    <xf numFmtId="38" fontId="163" fillId="4" borderId="27" xfId="2" applyFont="1" applyFill="1" applyBorder="1">
      <alignment vertical="center"/>
    </xf>
    <xf numFmtId="38" fontId="163" fillId="4" borderId="7" xfId="2" applyFont="1" applyFill="1" applyBorder="1">
      <alignment vertical="center"/>
    </xf>
    <xf numFmtId="38" fontId="163" fillId="4" borderId="184" xfId="2" applyFont="1" applyFill="1" applyBorder="1">
      <alignment vertical="center"/>
    </xf>
    <xf numFmtId="0" fontId="116" fillId="4" borderId="0" xfId="0" applyFont="1" applyFill="1">
      <alignment vertical="center"/>
    </xf>
    <xf numFmtId="0" fontId="23" fillId="4" borderId="0" xfId="0" applyFont="1" applyFill="1">
      <alignment vertical="center"/>
    </xf>
    <xf numFmtId="0" fontId="171" fillId="6" borderId="9" xfId="0" applyFont="1" applyFill="1" applyBorder="1" applyProtection="1">
      <alignment vertical="center"/>
      <protection locked="0"/>
    </xf>
    <xf numFmtId="0" fontId="165" fillId="0" borderId="27" xfId="0" applyFont="1" applyBorder="1" applyAlignment="1">
      <alignment horizontal="center" vertical="center"/>
    </xf>
    <xf numFmtId="38" fontId="171" fillId="6" borderId="12" xfId="2" applyFont="1" applyFill="1" applyBorder="1" applyProtection="1">
      <alignment vertical="center"/>
      <protection locked="0"/>
    </xf>
    <xf numFmtId="180" fontId="22" fillId="0" borderId="12" xfId="2" applyNumberFormat="1" applyFont="1" applyBorder="1">
      <alignment vertical="center"/>
    </xf>
    <xf numFmtId="180" fontId="22" fillId="0" borderId="12" xfId="2" applyNumberFormat="1" applyFont="1" applyBorder="1" applyAlignment="1">
      <alignment horizontal="center" vertical="center"/>
    </xf>
    <xf numFmtId="179" fontId="41" fillId="0" borderId="124" xfId="2" applyNumberFormat="1" applyFont="1" applyBorder="1">
      <alignment vertical="center"/>
    </xf>
    <xf numFmtId="38" fontId="22" fillId="0" borderId="113" xfId="2" applyFont="1" applyBorder="1">
      <alignment vertical="center"/>
    </xf>
    <xf numFmtId="0" fontId="171" fillId="6" borderId="117" xfId="0" applyFont="1" applyFill="1" applyBorder="1" applyProtection="1">
      <alignment vertical="center"/>
      <protection locked="0"/>
    </xf>
    <xf numFmtId="0" fontId="165" fillId="0" borderId="104" xfId="0" applyFont="1" applyBorder="1" applyAlignment="1">
      <alignment horizontal="center" vertical="center"/>
    </xf>
    <xf numFmtId="0" fontId="165" fillId="6" borderId="106" xfId="0" applyFont="1" applyFill="1" applyBorder="1" applyProtection="1">
      <alignment vertical="center"/>
      <protection locked="0"/>
    </xf>
    <xf numFmtId="0" fontId="165" fillId="6" borderId="115" xfId="0" applyFont="1" applyFill="1" applyBorder="1" applyAlignment="1" applyProtection="1">
      <alignment vertical="center" shrinkToFit="1"/>
      <protection locked="0"/>
    </xf>
    <xf numFmtId="38" fontId="171" fillId="6" borderId="106" xfId="2" applyFont="1" applyFill="1" applyBorder="1" applyProtection="1">
      <alignment vertical="center"/>
      <protection locked="0"/>
    </xf>
    <xf numFmtId="180" fontId="22" fillId="0" borderId="106" xfId="2" applyNumberFormat="1" applyFont="1" applyBorder="1">
      <alignment vertical="center"/>
    </xf>
    <xf numFmtId="180" fontId="22" fillId="0" borderId="106" xfId="2" applyNumberFormat="1" applyFont="1" applyBorder="1" applyAlignment="1">
      <alignment horizontal="center" vertical="center"/>
    </xf>
    <xf numFmtId="40" fontId="171" fillId="6" borderId="106" xfId="2" applyNumberFormat="1" applyFont="1" applyFill="1" applyBorder="1" applyProtection="1">
      <alignment vertical="center"/>
      <protection locked="0"/>
    </xf>
    <xf numFmtId="179" fontId="41" fillId="0" borderId="126" xfId="2" applyNumberFormat="1" applyFont="1" applyBorder="1">
      <alignment vertical="center"/>
    </xf>
    <xf numFmtId="38" fontId="22" fillId="0" borderId="116" xfId="2" applyFont="1" applyBorder="1">
      <alignment vertical="center"/>
    </xf>
    <xf numFmtId="190" fontId="185" fillId="8" borderId="25" xfId="3" applyNumberFormat="1" applyFont="1" applyFill="1" applyBorder="1" applyAlignment="1">
      <alignment vertical="center"/>
    </xf>
    <xf numFmtId="191" fontId="0" fillId="4" borderId="0" xfId="0" applyNumberFormat="1" applyFill="1">
      <alignment vertical="center"/>
    </xf>
    <xf numFmtId="191" fontId="0" fillId="0" borderId="0" xfId="0" applyNumberFormat="1">
      <alignment vertical="center"/>
    </xf>
    <xf numFmtId="1" fontId="0" fillId="0" borderId="0" xfId="0" applyNumberFormat="1">
      <alignment vertical="center"/>
    </xf>
    <xf numFmtId="14" fontId="111" fillId="18" borderId="0" xfId="11" applyNumberFormat="1" applyFont="1" applyFill="1" applyAlignment="1">
      <alignment horizontal="center" vertical="center" wrapText="1"/>
    </xf>
    <xf numFmtId="0" fontId="111" fillId="29" borderId="0" xfId="11" applyFont="1" applyFill="1" applyAlignment="1">
      <alignment vertical="center" wrapText="1"/>
    </xf>
    <xf numFmtId="0" fontId="111" fillId="0" borderId="0" xfId="11" applyFont="1" applyAlignment="1">
      <alignment vertical="center" wrapText="1"/>
    </xf>
    <xf numFmtId="192" fontId="0" fillId="4" borderId="0" xfId="0" applyNumberFormat="1" applyFill="1">
      <alignment vertical="center"/>
    </xf>
    <xf numFmtId="189" fontId="0" fillId="0" borderId="0" xfId="0" applyNumberFormat="1">
      <alignment vertical="center"/>
    </xf>
    <xf numFmtId="0" fontId="165" fillId="6" borderId="27" xfId="0" applyFont="1" applyFill="1" applyBorder="1" applyAlignment="1">
      <alignment horizontal="center" vertical="center"/>
    </xf>
    <xf numFmtId="0" fontId="165" fillId="6" borderId="104" xfId="0" applyFont="1" applyFill="1" applyBorder="1" applyAlignment="1">
      <alignment horizontal="center" vertical="center"/>
    </xf>
    <xf numFmtId="0" fontId="165" fillId="6" borderId="7" xfId="0" applyFont="1" applyFill="1" applyBorder="1" applyAlignment="1" applyProtection="1">
      <alignment vertical="center" shrinkToFit="1"/>
      <protection locked="0"/>
    </xf>
    <xf numFmtId="38" fontId="171" fillId="6" borderId="27" xfId="2" applyFont="1" applyFill="1" applyBorder="1" applyProtection="1">
      <alignment vertical="center"/>
      <protection locked="0"/>
    </xf>
    <xf numFmtId="180" fontId="22" fillId="0" borderId="27" xfId="2" applyNumberFormat="1" applyFont="1" applyBorder="1">
      <alignment vertical="center"/>
    </xf>
    <xf numFmtId="180" fontId="22" fillId="0" borderId="27" xfId="2" applyNumberFormat="1" applyFont="1" applyBorder="1" applyAlignment="1">
      <alignment horizontal="center" vertical="center"/>
    </xf>
    <xf numFmtId="0" fontId="21" fillId="6" borderId="12" xfId="0" applyFont="1" applyFill="1" applyBorder="1" applyAlignment="1" applyProtection="1">
      <alignment horizontal="center" vertical="center"/>
      <protection locked="0"/>
    </xf>
    <xf numFmtId="0" fontId="22" fillId="0" borderId="12" xfId="2" applyNumberFormat="1" applyFont="1" applyBorder="1" applyAlignment="1">
      <alignment horizontal="center" vertical="center" wrapText="1"/>
    </xf>
    <xf numFmtId="0" fontId="18" fillId="0" borderId="0" xfId="0" quotePrefix="1" applyFont="1" applyAlignment="1">
      <alignment horizontal="center"/>
    </xf>
    <xf numFmtId="179" fontId="63" fillId="9" borderId="48" xfId="4" applyNumberFormat="1" applyFont="1" applyFill="1" applyBorder="1" applyAlignment="1" applyProtection="1">
      <alignment vertical="center"/>
      <protection locked="0"/>
    </xf>
    <xf numFmtId="184" fontId="69" fillId="9" borderId="48" xfId="10" applyNumberFormat="1" applyFont="1" applyFill="1" applyBorder="1" applyAlignment="1">
      <alignment vertical="center"/>
    </xf>
    <xf numFmtId="179" fontId="69" fillId="9" borderId="48" xfId="8" applyNumberFormat="1" applyFont="1" applyFill="1" applyBorder="1" applyAlignment="1">
      <alignment vertical="center"/>
    </xf>
    <xf numFmtId="0" fontId="186" fillId="0" borderId="0" xfId="3" applyFont="1" applyAlignment="1">
      <alignment vertical="center"/>
    </xf>
    <xf numFmtId="0" fontId="187" fillId="0" borderId="0" xfId="3" applyFont="1" applyAlignment="1">
      <alignment vertical="center"/>
    </xf>
    <xf numFmtId="0" fontId="188" fillId="0" borderId="0" xfId="3" applyFont="1" applyAlignment="1">
      <alignment vertical="center"/>
    </xf>
    <xf numFmtId="0" fontId="189" fillId="0" borderId="0" xfId="3" applyFont="1" applyAlignment="1">
      <alignment horizontal="right" vertical="center"/>
    </xf>
    <xf numFmtId="0" fontId="184" fillId="0" borderId="89" xfId="3" applyFont="1" applyBorder="1" applyAlignment="1">
      <alignment horizontal="center" vertical="center" shrinkToFit="1"/>
    </xf>
    <xf numFmtId="38" fontId="184" fillId="0" borderId="89" xfId="4" applyFont="1" applyBorder="1" applyAlignment="1">
      <alignment horizontal="center" vertical="center" wrapText="1" shrinkToFit="1"/>
    </xf>
    <xf numFmtId="0" fontId="190" fillId="12" borderId="18" xfId="3" applyFont="1" applyFill="1" applyBorder="1" applyAlignment="1">
      <alignment horizontal="center" vertical="center" shrinkToFit="1"/>
    </xf>
    <xf numFmtId="0" fontId="190" fillId="12" borderId="196" xfId="3" applyFont="1" applyFill="1" applyBorder="1" applyAlignment="1" applyProtection="1">
      <alignment vertical="center" shrinkToFit="1"/>
      <protection locked="0"/>
    </xf>
    <xf numFmtId="179" fontId="190" fillId="12" borderId="196" xfId="4" applyNumberFormat="1" applyFont="1" applyFill="1" applyBorder="1" applyAlignment="1" applyProtection="1">
      <alignment vertical="center" shrinkToFit="1"/>
      <protection locked="0"/>
    </xf>
    <xf numFmtId="38" fontId="190" fillId="12" borderId="196" xfId="4" applyFont="1" applyFill="1" applyBorder="1" applyAlignment="1">
      <alignment vertical="center" shrinkToFit="1"/>
    </xf>
    <xf numFmtId="40" fontId="190" fillId="12" borderId="196" xfId="4" applyNumberFormat="1" applyFont="1" applyFill="1" applyBorder="1" applyAlignment="1">
      <alignment vertical="center" shrinkToFit="1"/>
    </xf>
    <xf numFmtId="0" fontId="184" fillId="0" borderId="18" xfId="3" applyFont="1" applyBorder="1" applyAlignment="1">
      <alignment horizontal="center" vertical="center" shrinkToFit="1"/>
    </xf>
    <xf numFmtId="0" fontId="184" fillId="9" borderId="81" xfId="3" applyFont="1" applyFill="1" applyBorder="1" applyAlignment="1" applyProtection="1">
      <alignment vertical="center" shrinkToFit="1"/>
      <protection locked="0"/>
    </xf>
    <xf numFmtId="179" fontId="184" fillId="9" borderId="81" xfId="4" applyNumberFormat="1" applyFont="1" applyFill="1" applyBorder="1" applyAlignment="1" applyProtection="1">
      <alignment vertical="center" shrinkToFit="1"/>
      <protection locked="0"/>
    </xf>
    <xf numFmtId="190" fontId="184" fillId="9" borderId="196" xfId="4" applyNumberFormat="1" applyFont="1" applyFill="1" applyBorder="1" applyAlignment="1" applyProtection="1">
      <alignment vertical="center" shrinkToFit="1"/>
      <protection locked="0"/>
    </xf>
    <xf numFmtId="38" fontId="184" fillId="8" borderId="196" xfId="4" applyFont="1" applyFill="1" applyBorder="1" applyAlignment="1">
      <alignment vertical="center" shrinkToFit="1"/>
    </xf>
    <xf numFmtId="40" fontId="184" fillId="8" borderId="196" xfId="4" applyNumberFormat="1" applyFont="1" applyFill="1" applyBorder="1" applyAlignment="1">
      <alignment vertical="center" shrinkToFit="1"/>
    </xf>
    <xf numFmtId="0" fontId="184" fillId="0" borderId="81" xfId="3" applyFont="1" applyBorder="1" applyAlignment="1">
      <alignment horizontal="center" vertical="center" shrinkToFit="1"/>
    </xf>
    <xf numFmtId="179" fontId="184" fillId="9" borderId="196" xfId="4" applyNumberFormat="1" applyFont="1" applyFill="1" applyBorder="1" applyAlignment="1" applyProtection="1">
      <alignment vertical="center" shrinkToFit="1"/>
      <protection locked="0"/>
    </xf>
    <xf numFmtId="0" fontId="184" fillId="9" borderId="81" xfId="3" applyFont="1" applyFill="1" applyBorder="1" applyAlignment="1" applyProtection="1">
      <alignment vertical="center"/>
      <protection locked="0"/>
    </xf>
    <xf numFmtId="179" fontId="184" fillId="9" borderId="81" xfId="4" applyNumberFormat="1" applyFont="1" applyFill="1" applyBorder="1" applyProtection="1">
      <alignment vertical="center"/>
      <protection locked="0"/>
    </xf>
    <xf numFmtId="179" fontId="184" fillId="9" borderId="196" xfId="4" applyNumberFormat="1" applyFont="1" applyFill="1" applyBorder="1" applyProtection="1">
      <alignment vertical="center"/>
      <protection locked="0"/>
    </xf>
    <xf numFmtId="0" fontId="184" fillId="9" borderId="87" xfId="3" applyFont="1" applyFill="1" applyBorder="1" applyAlignment="1" applyProtection="1">
      <alignment vertical="center" shrinkToFit="1"/>
      <protection locked="0"/>
    </xf>
    <xf numFmtId="0" fontId="184" fillId="9" borderId="87" xfId="3" applyFont="1" applyFill="1" applyBorder="1" applyAlignment="1" applyProtection="1">
      <alignment vertical="center"/>
      <protection locked="0"/>
    </xf>
    <xf numFmtId="179" fontId="184" fillId="9" borderId="87" xfId="4" applyNumberFormat="1" applyFont="1" applyFill="1" applyBorder="1" applyProtection="1">
      <alignment vertical="center"/>
      <protection locked="0"/>
    </xf>
    <xf numFmtId="179" fontId="184" fillId="9" borderId="88" xfId="4" applyNumberFormat="1" applyFont="1" applyFill="1" applyBorder="1" applyProtection="1">
      <alignment vertical="center"/>
      <protection locked="0"/>
    </xf>
    <xf numFmtId="38" fontId="184" fillId="8" borderId="88" xfId="4" applyFont="1" applyFill="1" applyBorder="1" applyAlignment="1">
      <alignment vertical="center" shrinkToFit="1"/>
    </xf>
    <xf numFmtId="40" fontId="184" fillId="8" borderId="88" xfId="4" applyNumberFormat="1" applyFont="1" applyFill="1" applyBorder="1" applyAlignment="1">
      <alignment vertical="center" shrinkToFit="1"/>
    </xf>
    <xf numFmtId="0" fontId="184" fillId="0" borderId="82" xfId="3" applyFont="1" applyBorder="1" applyAlignment="1">
      <alignment horizontal="center" vertical="center" shrinkToFit="1"/>
    </xf>
    <xf numFmtId="0" fontId="184" fillId="9" borderId="82" xfId="3" applyFont="1" applyFill="1" applyBorder="1" applyAlignment="1" applyProtection="1">
      <alignment vertical="center" shrinkToFit="1"/>
      <protection locked="0"/>
    </xf>
    <xf numFmtId="0" fontId="184" fillId="9" borderId="82" xfId="3" applyFont="1" applyFill="1" applyBorder="1" applyAlignment="1" applyProtection="1">
      <alignment vertical="center"/>
      <protection locked="0"/>
    </xf>
    <xf numFmtId="179" fontId="184" fillId="9" borderId="82" xfId="4" applyNumberFormat="1" applyFont="1" applyFill="1" applyBorder="1" applyProtection="1">
      <alignment vertical="center"/>
      <protection locked="0"/>
    </xf>
    <xf numFmtId="38" fontId="184" fillId="8" borderId="82" xfId="4" applyFont="1" applyFill="1" applyBorder="1" applyAlignment="1">
      <alignment vertical="center" shrinkToFit="1"/>
    </xf>
    <xf numFmtId="40" fontId="184" fillId="8" borderId="82" xfId="4" applyNumberFormat="1" applyFont="1" applyFill="1" applyBorder="1" applyAlignment="1">
      <alignment vertical="center" shrinkToFit="1"/>
    </xf>
    <xf numFmtId="0" fontId="185" fillId="0" borderId="0" xfId="3" applyFont="1"/>
    <xf numFmtId="40" fontId="192" fillId="8" borderId="195" xfId="4" applyNumberFormat="1" applyFont="1" applyFill="1" applyBorder="1">
      <alignment vertical="center"/>
    </xf>
    <xf numFmtId="40" fontId="192" fillId="8" borderId="24" xfId="4" applyNumberFormat="1" applyFont="1" applyFill="1" applyBorder="1">
      <alignment vertical="center"/>
    </xf>
    <xf numFmtId="179" fontId="190" fillId="12" borderId="196" xfId="4" applyNumberFormat="1" applyFont="1" applyFill="1" applyBorder="1" applyAlignment="1">
      <alignment vertical="center" shrinkToFit="1"/>
    </xf>
    <xf numFmtId="9" fontId="190" fillId="12" borderId="196" xfId="5" applyFont="1" applyFill="1" applyBorder="1" applyAlignment="1">
      <alignment vertical="center" shrinkToFit="1"/>
    </xf>
    <xf numFmtId="179" fontId="184" fillId="8" borderId="196" xfId="4" applyNumberFormat="1" applyFont="1" applyFill="1" applyBorder="1" applyAlignment="1">
      <alignment vertical="center" shrinkToFit="1"/>
    </xf>
    <xf numFmtId="9" fontId="184" fillId="9" borderId="196" xfId="5" applyFont="1" applyFill="1" applyBorder="1" applyAlignment="1" applyProtection="1">
      <alignment vertical="center" shrinkToFit="1"/>
      <protection locked="0"/>
    </xf>
    <xf numFmtId="179" fontId="184" fillId="8" borderId="88" xfId="4" applyNumberFormat="1" applyFont="1" applyFill="1" applyBorder="1" applyAlignment="1">
      <alignment vertical="center" shrinkToFit="1"/>
    </xf>
    <xf numFmtId="9" fontId="184" fillId="9" borderId="88" xfId="5" applyFont="1" applyFill="1" applyBorder="1" applyAlignment="1" applyProtection="1">
      <alignment vertical="center" shrinkToFit="1"/>
      <protection locked="0"/>
    </xf>
    <xf numFmtId="179" fontId="184" fillId="8" borderId="82" xfId="4" applyNumberFormat="1" applyFont="1" applyFill="1" applyBorder="1" applyAlignment="1">
      <alignment vertical="center" shrinkToFit="1"/>
    </xf>
    <xf numFmtId="9" fontId="184" fillId="9" borderId="82" xfId="5" applyFont="1" applyFill="1" applyBorder="1" applyAlignment="1" applyProtection="1">
      <alignment vertical="center" shrinkToFit="1"/>
      <protection locked="0"/>
    </xf>
    <xf numFmtId="40" fontId="193" fillId="8" borderId="24" xfId="4" applyNumberFormat="1" applyFont="1" applyFill="1" applyBorder="1">
      <alignment vertical="center"/>
    </xf>
    <xf numFmtId="0" fontId="194" fillId="0" borderId="0" xfId="3" applyFont="1" applyAlignment="1">
      <alignment vertical="center"/>
    </xf>
    <xf numFmtId="183" fontId="187" fillId="0" borderId="0" xfId="3" applyNumberFormat="1" applyFont="1" applyAlignment="1">
      <alignment vertical="center"/>
    </xf>
    <xf numFmtId="183" fontId="187" fillId="0" borderId="0" xfId="3" applyNumberFormat="1" applyFont="1" applyAlignment="1" applyProtection="1">
      <alignment vertical="center"/>
      <protection locked="0"/>
    </xf>
    <xf numFmtId="0" fontId="189" fillId="0" borderId="0" xfId="3" applyFont="1" applyAlignment="1">
      <alignment horizontal="left" vertical="center"/>
    </xf>
    <xf numFmtId="0" fontId="184" fillId="0" borderId="0" xfId="3" applyFont="1" applyAlignment="1">
      <alignment vertical="center"/>
    </xf>
    <xf numFmtId="0" fontId="195" fillId="0" borderId="0" xfId="6" applyFont="1" applyAlignment="1">
      <alignment horizontal="left" vertical="center"/>
    </xf>
    <xf numFmtId="0" fontId="194" fillId="0" borderId="0" xfId="3" applyFont="1" applyAlignment="1">
      <alignment horizontal="center" vertical="center"/>
    </xf>
    <xf numFmtId="183" fontId="194" fillId="0" borderId="0" xfId="3" applyNumberFormat="1" applyFont="1" applyAlignment="1">
      <alignment vertical="center"/>
    </xf>
    <xf numFmtId="183" fontId="194" fillId="0" borderId="0" xfId="3" applyNumberFormat="1" applyFont="1" applyAlignment="1" applyProtection="1">
      <alignment vertical="center"/>
      <protection locked="0"/>
    </xf>
    <xf numFmtId="0" fontId="196" fillId="0" borderId="0" xfId="3" applyFont="1" applyAlignment="1">
      <alignment vertical="center"/>
    </xf>
    <xf numFmtId="38" fontId="191" fillId="13" borderId="88" xfId="4" applyFont="1" applyFill="1" applyBorder="1" applyAlignment="1">
      <alignment horizontal="center" vertical="center" shrinkToFit="1"/>
    </xf>
    <xf numFmtId="183" fontId="191" fillId="13" borderId="199" xfId="4" applyNumberFormat="1" applyFont="1" applyFill="1" applyBorder="1" applyAlignment="1">
      <alignment horizontal="center" vertical="center" shrinkToFit="1"/>
    </xf>
    <xf numFmtId="38" fontId="191" fillId="13" borderId="87" xfId="4" applyFont="1" applyFill="1" applyBorder="1" applyAlignment="1">
      <alignment horizontal="center" vertical="center" shrinkToFit="1"/>
    </xf>
    <xf numFmtId="38" fontId="191" fillId="14" borderId="88" xfId="4" applyFont="1" applyFill="1" applyBorder="1" applyAlignment="1">
      <alignment horizontal="center" vertical="center" shrinkToFit="1"/>
    </xf>
    <xf numFmtId="183" fontId="191" fillId="14" borderId="199" xfId="4" applyNumberFormat="1" applyFont="1" applyFill="1" applyBorder="1" applyAlignment="1">
      <alignment horizontal="center" vertical="center" shrinkToFit="1"/>
    </xf>
    <xf numFmtId="38" fontId="191" fillId="14" borderId="87" xfId="4" applyFont="1" applyFill="1" applyBorder="1" applyAlignment="1">
      <alignment horizontal="center" vertical="center" shrinkToFit="1"/>
    </xf>
    <xf numFmtId="0" fontId="197" fillId="0" borderId="0" xfId="3" applyFont="1" applyAlignment="1">
      <alignment horizontal="center" vertical="center"/>
    </xf>
    <xf numFmtId="0" fontId="184" fillId="0" borderId="13" xfId="3" applyFont="1" applyBorder="1" applyAlignment="1">
      <alignment horizontal="center" vertical="center"/>
    </xf>
    <xf numFmtId="0" fontId="184" fillId="0" borderId="79" xfId="3" applyFont="1" applyBorder="1" applyAlignment="1">
      <alignment horizontal="center" vertical="center"/>
    </xf>
    <xf numFmtId="0" fontId="190" fillId="2" borderId="200" xfId="3" applyFont="1" applyFill="1" applyBorder="1" applyAlignment="1">
      <alignment horizontal="center" vertical="center" shrinkToFit="1"/>
    </xf>
    <xf numFmtId="0" fontId="190" fillId="2" borderId="200" xfId="3" applyFont="1" applyFill="1" applyBorder="1" applyAlignment="1">
      <alignment vertical="center" shrinkToFit="1"/>
    </xf>
    <xf numFmtId="38" fontId="190" fillId="2" borderId="200" xfId="4" applyFont="1" applyFill="1" applyBorder="1" applyAlignment="1">
      <alignment vertical="center" shrinkToFit="1"/>
    </xf>
    <xf numFmtId="40" fontId="190" fillId="2" borderId="200" xfId="4" applyNumberFormat="1" applyFont="1" applyFill="1" applyBorder="1" applyAlignment="1">
      <alignment vertical="center" shrinkToFit="1"/>
    </xf>
    <xf numFmtId="179" fontId="190" fillId="2" borderId="200" xfId="4" applyNumberFormat="1" applyFont="1" applyFill="1" applyBorder="1" applyAlignment="1">
      <alignment vertical="center" shrinkToFit="1"/>
    </xf>
    <xf numFmtId="40" fontId="190" fillId="2" borderId="200" xfId="4" applyNumberFormat="1" applyFont="1" applyFill="1" applyBorder="1" applyAlignment="1" applyProtection="1">
      <alignment vertical="center" shrinkToFit="1"/>
      <protection locked="0"/>
    </xf>
    <xf numFmtId="179" fontId="190" fillId="2" borderId="200" xfId="4" applyNumberFormat="1" applyFont="1" applyFill="1" applyBorder="1" applyAlignment="1" applyProtection="1">
      <alignment vertical="center" shrinkToFit="1"/>
      <protection locked="0"/>
    </xf>
    <xf numFmtId="0" fontId="197" fillId="0" borderId="0" xfId="3" applyFont="1" applyAlignment="1">
      <alignment vertical="center"/>
    </xf>
    <xf numFmtId="0" fontId="184" fillId="0" borderId="84" xfId="3" applyFont="1" applyBorder="1" applyAlignment="1">
      <alignment horizontal="center" vertical="center"/>
    </xf>
    <xf numFmtId="0" fontId="184" fillId="9" borderId="80" xfId="3" applyFont="1" applyFill="1" applyBorder="1" applyAlignment="1" applyProtection="1">
      <alignment vertical="center"/>
      <protection locked="0"/>
    </xf>
    <xf numFmtId="0" fontId="184" fillId="0" borderId="196" xfId="3" applyFont="1" applyBorder="1" applyAlignment="1">
      <alignment horizontal="center" vertical="center" shrinkToFit="1"/>
    </xf>
    <xf numFmtId="0" fontId="184" fillId="9" borderId="196" xfId="3" applyFont="1" applyFill="1" applyBorder="1" applyAlignment="1" applyProtection="1">
      <alignment vertical="center" shrinkToFit="1"/>
      <protection locked="0"/>
    </xf>
    <xf numFmtId="38" fontId="184" fillId="9" borderId="196" xfId="4" applyFont="1" applyFill="1" applyBorder="1" applyAlignment="1" applyProtection="1">
      <alignment vertical="center" shrinkToFit="1"/>
      <protection locked="0"/>
    </xf>
    <xf numFmtId="40" fontId="184" fillId="9" borderId="196" xfId="4" applyNumberFormat="1" applyFont="1" applyFill="1" applyBorder="1" applyAlignment="1" applyProtection="1">
      <alignment vertical="center" shrinkToFit="1"/>
      <protection locked="0"/>
    </xf>
    <xf numFmtId="0" fontId="184" fillId="8" borderId="196" xfId="3" applyFont="1" applyFill="1" applyBorder="1" applyAlignment="1">
      <alignment vertical="center" shrinkToFit="1"/>
    </xf>
    <xf numFmtId="0" fontId="184" fillId="0" borderId="85" xfId="3" applyFont="1" applyBorder="1" applyAlignment="1">
      <alignment horizontal="center" vertical="center"/>
    </xf>
    <xf numFmtId="38" fontId="184" fillId="9" borderId="81" xfId="4" applyFont="1" applyFill="1" applyBorder="1" applyAlignment="1" applyProtection="1">
      <alignment vertical="center" shrinkToFit="1"/>
      <protection locked="0"/>
    </xf>
    <xf numFmtId="40" fontId="184" fillId="9" borderId="81" xfId="4" applyNumberFormat="1" applyFont="1" applyFill="1" applyBorder="1" applyAlignment="1" applyProtection="1">
      <alignment vertical="center" shrinkToFit="1"/>
      <protection locked="0"/>
    </xf>
    <xf numFmtId="179" fontId="184" fillId="8" borderId="81" xfId="4" applyNumberFormat="1" applyFont="1" applyFill="1" applyBorder="1" applyAlignment="1">
      <alignment vertical="center" shrinkToFit="1"/>
    </xf>
    <xf numFmtId="0" fontId="184" fillId="8" borderId="81" xfId="3" applyFont="1" applyFill="1" applyBorder="1" applyAlignment="1">
      <alignment vertical="center" shrinkToFit="1"/>
    </xf>
    <xf numFmtId="38" fontId="197" fillId="0" borderId="0" xfId="4" applyFont="1">
      <alignment vertical="center"/>
    </xf>
    <xf numFmtId="40" fontId="184" fillId="8" borderId="81" xfId="4" applyNumberFormat="1" applyFont="1" applyFill="1" applyBorder="1" applyAlignment="1">
      <alignment vertical="center" shrinkToFit="1"/>
    </xf>
    <xf numFmtId="38" fontId="184" fillId="8" borderId="81" xfId="4" applyFont="1" applyFill="1" applyBorder="1" applyAlignment="1">
      <alignment vertical="center" shrinkToFit="1"/>
    </xf>
    <xf numFmtId="0" fontId="189" fillId="0" borderId="0" xfId="3" applyFont="1"/>
    <xf numFmtId="0" fontId="184" fillId="0" borderId="199" xfId="3" applyFont="1" applyBorder="1" applyAlignment="1">
      <alignment horizontal="center" vertical="center"/>
    </xf>
    <xf numFmtId="0" fontId="184" fillId="9" borderId="199" xfId="3" applyFont="1" applyFill="1" applyBorder="1" applyAlignment="1" applyProtection="1">
      <alignment vertical="center"/>
      <protection locked="0"/>
    </xf>
    <xf numFmtId="0" fontId="184" fillId="0" borderId="201" xfId="3" applyFont="1" applyBorder="1" applyAlignment="1">
      <alignment horizontal="center" vertical="center"/>
    </xf>
    <xf numFmtId="0" fontId="184" fillId="0" borderId="89" xfId="3" applyFont="1" applyBorder="1" applyAlignment="1">
      <alignment horizontal="center" vertical="center"/>
    </xf>
    <xf numFmtId="0" fontId="184" fillId="0" borderId="18" xfId="3" applyFont="1" applyBorder="1" applyAlignment="1">
      <alignment horizontal="center" vertical="center"/>
    </xf>
    <xf numFmtId="0" fontId="184" fillId="9" borderId="196" xfId="3" applyFont="1" applyFill="1" applyBorder="1" applyAlignment="1" applyProtection="1">
      <alignment vertical="center"/>
      <protection locked="0"/>
    </xf>
    <xf numFmtId="0" fontId="191" fillId="0" borderId="48" xfId="3" applyFont="1" applyBorder="1" applyAlignment="1">
      <alignment vertical="center"/>
    </xf>
    <xf numFmtId="180" fontId="191" fillId="8" borderId="48" xfId="4" applyNumberFormat="1" applyFont="1" applyFill="1" applyBorder="1">
      <alignment vertical="center"/>
    </xf>
    <xf numFmtId="180" fontId="191" fillId="8" borderId="48" xfId="4" applyNumberFormat="1" applyFont="1" applyFill="1" applyBorder="1" applyAlignment="1">
      <alignment vertical="center" shrinkToFit="1"/>
    </xf>
    <xf numFmtId="0" fontId="184" fillId="0" borderId="20" xfId="3" applyFont="1" applyBorder="1" applyAlignment="1">
      <alignment horizontal="center" vertical="center"/>
    </xf>
    <xf numFmtId="0" fontId="191" fillId="4" borderId="37" xfId="3" applyFont="1" applyFill="1" applyBorder="1" applyAlignment="1">
      <alignment horizontal="center" vertical="center"/>
    </xf>
    <xf numFmtId="0" fontId="191" fillId="8" borderId="48" xfId="3" applyFont="1" applyFill="1" applyBorder="1" applyAlignment="1">
      <alignment vertical="center"/>
    </xf>
    <xf numFmtId="0" fontId="184" fillId="9" borderId="83" xfId="3" applyFont="1" applyFill="1" applyBorder="1" applyAlignment="1" applyProtection="1">
      <alignment vertical="center" shrinkToFit="1"/>
      <protection locked="0"/>
    </xf>
    <xf numFmtId="38" fontId="184" fillId="9" borderId="82" xfId="4" applyFont="1" applyFill="1" applyBorder="1" applyAlignment="1" applyProtection="1">
      <alignment vertical="center" shrinkToFit="1"/>
      <protection locked="0"/>
    </xf>
    <xf numFmtId="40" fontId="184" fillId="9" borderId="83" xfId="4" applyNumberFormat="1" applyFont="1" applyFill="1" applyBorder="1" applyAlignment="1" applyProtection="1">
      <alignment vertical="center" shrinkToFit="1"/>
      <protection locked="0"/>
    </xf>
    <xf numFmtId="40" fontId="184" fillId="9" borderId="82" xfId="4" applyNumberFormat="1" applyFont="1" applyFill="1" applyBorder="1" applyAlignment="1" applyProtection="1">
      <alignment vertical="center" shrinkToFit="1"/>
      <protection locked="0"/>
    </xf>
    <xf numFmtId="179" fontId="184" fillId="9" borderId="82" xfId="4" applyNumberFormat="1" applyFont="1" applyFill="1" applyBorder="1" applyAlignment="1" applyProtection="1">
      <alignment vertical="center" shrinkToFit="1"/>
      <protection locked="0"/>
    </xf>
    <xf numFmtId="38" fontId="184" fillId="8" borderId="83" xfId="4" applyFont="1" applyFill="1" applyBorder="1" applyAlignment="1">
      <alignment vertical="center" shrinkToFit="1"/>
    </xf>
    <xf numFmtId="0" fontId="184" fillId="8" borderId="83" xfId="3" applyFont="1" applyFill="1" applyBorder="1" applyAlignment="1">
      <alignment vertical="center" shrinkToFit="1"/>
    </xf>
    <xf numFmtId="179" fontId="184" fillId="9" borderId="83" xfId="4" applyNumberFormat="1" applyFont="1" applyFill="1" applyBorder="1" applyAlignment="1" applyProtection="1">
      <alignment vertical="center" shrinkToFit="1"/>
      <protection locked="0"/>
    </xf>
    <xf numFmtId="0" fontId="184" fillId="0" borderId="0" xfId="3" applyFont="1" applyAlignment="1">
      <alignment vertical="center" shrinkToFit="1"/>
    </xf>
    <xf numFmtId="183" fontId="198" fillId="0" borderId="0" xfId="3" applyNumberFormat="1" applyFont="1" applyAlignment="1">
      <alignment vertical="center" shrinkToFit="1"/>
    </xf>
    <xf numFmtId="183" fontId="198" fillId="0" borderId="0" xfId="4" applyNumberFormat="1" applyFont="1" applyAlignment="1">
      <alignment vertical="center" shrinkToFit="1"/>
    </xf>
    <xf numFmtId="185" fontId="78" fillId="0" borderId="0" xfId="3" applyNumberFormat="1" applyFont="1" applyAlignment="1">
      <alignment vertical="center"/>
    </xf>
    <xf numFmtId="184" fontId="199" fillId="0" borderId="0" xfId="3" applyNumberFormat="1" applyFont="1" applyAlignment="1">
      <alignment vertical="center" shrinkToFit="1"/>
    </xf>
    <xf numFmtId="0" fontId="200" fillId="0" borderId="0" xfId="3" applyFont="1" applyAlignment="1">
      <alignment vertical="center"/>
    </xf>
    <xf numFmtId="183" fontId="198" fillId="0" borderId="0" xfId="3" applyNumberFormat="1" applyFont="1" applyAlignment="1" applyProtection="1">
      <alignment vertical="center" shrinkToFit="1"/>
      <protection locked="0"/>
    </xf>
    <xf numFmtId="183" fontId="198" fillId="0" borderId="0" xfId="4" applyNumberFormat="1" applyFont="1" applyAlignment="1" applyProtection="1">
      <alignment vertical="center" shrinkToFit="1"/>
      <protection locked="0"/>
    </xf>
    <xf numFmtId="38" fontId="184" fillId="8" borderId="48" xfId="4" applyFont="1" applyFill="1" applyBorder="1">
      <alignment vertical="center"/>
    </xf>
    <xf numFmtId="38" fontId="184" fillId="8" borderId="83" xfId="4" applyFont="1" applyFill="1" applyBorder="1">
      <alignment vertical="center"/>
    </xf>
    <xf numFmtId="40" fontId="185" fillId="8" borderId="195" xfId="4" applyNumberFormat="1" applyFont="1" applyFill="1" applyBorder="1">
      <alignment vertical="center"/>
    </xf>
    <xf numFmtId="0" fontId="78" fillId="4" borderId="0" xfId="3" applyFont="1" applyFill="1" applyAlignment="1">
      <alignment vertical="center"/>
    </xf>
    <xf numFmtId="0" fontId="201" fillId="4" borderId="0" xfId="3" applyFont="1" applyFill="1" applyAlignment="1">
      <alignment vertical="center"/>
    </xf>
    <xf numFmtId="183" fontId="78" fillId="4" borderId="0" xfId="3" applyNumberFormat="1" applyFont="1" applyFill="1" applyAlignment="1">
      <alignment vertical="center"/>
    </xf>
    <xf numFmtId="183" fontId="78" fillId="4" borderId="0" xfId="3" applyNumberFormat="1" applyFont="1" applyFill="1" applyAlignment="1" applyProtection="1">
      <alignment vertical="center"/>
      <protection locked="0"/>
    </xf>
    <xf numFmtId="40" fontId="184" fillId="8" borderId="203" xfId="4" applyNumberFormat="1" applyFont="1" applyFill="1" applyBorder="1">
      <alignment vertical="center"/>
    </xf>
    <xf numFmtId="0" fontId="202" fillId="0" borderId="0" xfId="19" applyFont="1">
      <alignment vertical="center"/>
    </xf>
    <xf numFmtId="0" fontId="203" fillId="0" borderId="0" xfId="6" applyFont="1">
      <alignment vertical="center"/>
    </xf>
    <xf numFmtId="0" fontId="202" fillId="11" borderId="0" xfId="19" applyFont="1" applyFill="1">
      <alignment vertical="center"/>
    </xf>
    <xf numFmtId="0" fontId="187" fillId="0" borderId="0" xfId="19" applyFont="1">
      <alignment vertical="center"/>
    </xf>
    <xf numFmtId="0" fontId="194" fillId="0" borderId="0" xfId="19" applyFont="1">
      <alignment vertical="center"/>
    </xf>
    <xf numFmtId="0" fontId="188" fillId="0" borderId="0" xfId="19" applyFont="1">
      <alignment vertical="center"/>
    </xf>
    <xf numFmtId="0" fontId="189" fillId="0" borderId="0" xfId="19" applyFont="1">
      <alignment vertical="center"/>
    </xf>
    <xf numFmtId="0" fontId="184" fillId="0" borderId="0" xfId="19" applyFont="1">
      <alignment vertical="center"/>
    </xf>
    <xf numFmtId="0" fontId="204" fillId="0" borderId="0" xfId="9" applyFont="1">
      <alignment vertical="center"/>
    </xf>
    <xf numFmtId="0" fontId="184" fillId="0" borderId="0" xfId="19" applyFont="1" applyAlignment="1">
      <alignment horizontal="left" vertical="center" indent="1"/>
    </xf>
    <xf numFmtId="0" fontId="184" fillId="0" borderId="0" xfId="19" applyFont="1" applyAlignment="1">
      <alignment horizontal="left" vertical="center" indent="2"/>
    </xf>
    <xf numFmtId="0" fontId="195" fillId="0" borderId="0" xfId="6" applyFont="1">
      <alignment vertical="center"/>
    </xf>
    <xf numFmtId="0" fontId="194" fillId="11" borderId="0" xfId="19" applyFont="1" applyFill="1">
      <alignment vertical="center"/>
    </xf>
    <xf numFmtId="0" fontId="184" fillId="11" borderId="0" xfId="19" applyFont="1" applyFill="1" applyAlignment="1">
      <alignment horizontal="left" vertical="center" indent="1"/>
    </xf>
    <xf numFmtId="0" fontId="184" fillId="7" borderId="217" xfId="19" applyFont="1" applyFill="1" applyBorder="1" applyAlignment="1">
      <alignment horizontal="left" vertical="center"/>
    </xf>
    <xf numFmtId="0" fontId="184" fillId="7" borderId="217" xfId="19" applyFont="1" applyFill="1" applyBorder="1" applyAlignment="1">
      <alignment horizontal="centerContinuous" vertical="center"/>
    </xf>
    <xf numFmtId="0" fontId="184" fillId="7" borderId="217" xfId="19" applyFont="1" applyFill="1" applyBorder="1" applyAlignment="1">
      <alignment horizontal="center" vertical="center"/>
    </xf>
    <xf numFmtId="0" fontId="184" fillId="7" borderId="223" xfId="19" applyFont="1" applyFill="1" applyBorder="1" applyAlignment="1">
      <alignment horizontal="center" vertical="center"/>
    </xf>
    <xf numFmtId="0" fontId="184" fillId="7" borderId="218" xfId="19" applyFont="1" applyFill="1" applyBorder="1">
      <alignment vertical="center"/>
    </xf>
    <xf numFmtId="0" fontId="184" fillId="7" borderId="224" xfId="19" applyFont="1" applyFill="1" applyBorder="1">
      <alignment vertical="center"/>
    </xf>
    <xf numFmtId="0" fontId="184" fillId="7" borderId="216" xfId="19" applyFont="1" applyFill="1" applyBorder="1" applyAlignment="1">
      <alignment horizontal="center" vertical="center"/>
    </xf>
    <xf numFmtId="0" fontId="184" fillId="7" borderId="218" xfId="19" applyFont="1" applyFill="1" applyBorder="1" applyAlignment="1">
      <alignment horizontal="center" vertical="center"/>
    </xf>
    <xf numFmtId="0" fontId="184" fillId="9" borderId="223" xfId="20" applyNumberFormat="1" applyFont="1" applyFill="1" applyBorder="1" applyAlignment="1" applyProtection="1">
      <alignment vertical="center" shrinkToFit="1"/>
      <protection locked="0"/>
    </xf>
    <xf numFmtId="0" fontId="184" fillId="0" borderId="216" xfId="20" applyNumberFormat="1" applyFont="1" applyBorder="1">
      <alignment vertical="center"/>
    </xf>
    <xf numFmtId="0" fontId="184" fillId="7" borderId="223" xfId="19" applyFont="1" applyFill="1" applyBorder="1">
      <alignment vertical="center"/>
    </xf>
    <xf numFmtId="0" fontId="184" fillId="7" borderId="217" xfId="19" applyFont="1" applyFill="1" applyBorder="1">
      <alignment vertical="center"/>
    </xf>
    <xf numFmtId="38" fontId="184" fillId="9" borderId="217" xfId="20" applyFont="1" applyFill="1" applyBorder="1" applyProtection="1">
      <alignment vertical="center"/>
      <protection locked="0"/>
    </xf>
    <xf numFmtId="0" fontId="184" fillId="7" borderId="222" xfId="19" applyFont="1" applyFill="1" applyBorder="1">
      <alignment vertical="center"/>
    </xf>
    <xf numFmtId="0" fontId="184" fillId="7" borderId="221" xfId="19" applyFont="1" applyFill="1" applyBorder="1">
      <alignment vertical="center"/>
    </xf>
    <xf numFmtId="38" fontId="184" fillId="9" borderId="221" xfId="20" applyFont="1" applyFill="1" applyBorder="1" applyProtection="1">
      <alignment vertical="center"/>
      <protection locked="0"/>
    </xf>
    <xf numFmtId="180" fontId="184" fillId="0" borderId="221" xfId="20" applyNumberFormat="1" applyFont="1" applyBorder="1">
      <alignment vertical="center"/>
    </xf>
    <xf numFmtId="0" fontId="184" fillId="0" borderId="217" xfId="20" applyNumberFormat="1" applyFont="1" applyBorder="1">
      <alignment vertical="center"/>
    </xf>
    <xf numFmtId="182" fontId="184" fillId="0" borderId="217" xfId="20" applyNumberFormat="1" applyFont="1" applyBorder="1">
      <alignment vertical="center"/>
    </xf>
    <xf numFmtId="40" fontId="184" fillId="0" borderId="217" xfId="20" applyNumberFormat="1" applyFont="1" applyBorder="1">
      <alignment vertical="center"/>
    </xf>
    <xf numFmtId="40" fontId="184" fillId="0" borderId="217" xfId="19" applyNumberFormat="1" applyFont="1" applyBorder="1">
      <alignment vertical="center"/>
    </xf>
    <xf numFmtId="0" fontId="184" fillId="7" borderId="216" xfId="19" applyFont="1" applyFill="1" applyBorder="1">
      <alignment vertical="center"/>
    </xf>
    <xf numFmtId="0" fontId="184" fillId="0" borderId="218" xfId="19" applyFont="1" applyBorder="1" applyAlignment="1">
      <alignment horizontal="center" vertical="center"/>
    </xf>
    <xf numFmtId="40" fontId="184" fillId="0" borderId="220" xfId="19" applyNumberFormat="1" applyFont="1" applyBorder="1">
      <alignment vertical="center"/>
    </xf>
    <xf numFmtId="0" fontId="184" fillId="0" borderId="216" xfId="19" applyFont="1" applyBorder="1">
      <alignment vertical="center"/>
    </xf>
    <xf numFmtId="38" fontId="184" fillId="0" borderId="219" xfId="20" applyFont="1" applyBorder="1">
      <alignment vertical="center"/>
    </xf>
    <xf numFmtId="0" fontId="184" fillId="0" borderId="217" xfId="20" quotePrefix="1" applyNumberFormat="1" applyFont="1" applyBorder="1">
      <alignment vertical="center"/>
    </xf>
    <xf numFmtId="0" fontId="184" fillId="0" borderId="217" xfId="19" quotePrefix="1" applyFont="1" applyBorder="1">
      <alignment vertical="center"/>
    </xf>
    <xf numFmtId="0" fontId="184" fillId="0" borderId="216" xfId="19" quotePrefix="1" applyFont="1" applyBorder="1">
      <alignment vertical="center"/>
    </xf>
    <xf numFmtId="0" fontId="191" fillId="16" borderId="89" xfId="3" applyFont="1" applyFill="1" applyBorder="1" applyAlignment="1">
      <alignment horizontal="center" vertical="center" shrinkToFit="1"/>
    </xf>
    <xf numFmtId="38" fontId="191" fillId="16" borderId="89" xfId="4" applyFont="1" applyFill="1" applyBorder="1" applyAlignment="1">
      <alignment horizontal="center" vertical="center" wrapText="1" shrinkToFit="1"/>
    </xf>
    <xf numFmtId="186" fontId="191" fillId="16" borderId="89" xfId="4" applyNumberFormat="1" applyFont="1" applyFill="1" applyBorder="1" applyAlignment="1">
      <alignment horizontal="center" vertical="center" wrapText="1" shrinkToFit="1"/>
    </xf>
    <xf numFmtId="0" fontId="191" fillId="15" borderId="89" xfId="3" applyFont="1" applyFill="1" applyBorder="1" applyAlignment="1">
      <alignment horizontal="center" vertical="center" shrinkToFit="1"/>
    </xf>
    <xf numFmtId="38" fontId="191" fillId="15" borderId="89" xfId="4" applyFont="1" applyFill="1" applyBorder="1" applyAlignment="1">
      <alignment horizontal="center" vertical="center" wrapText="1" shrinkToFit="1"/>
    </xf>
    <xf numFmtId="186" fontId="191" fillId="14" borderId="89" xfId="4" applyNumberFormat="1" applyFont="1" applyFill="1" applyBorder="1" applyAlignment="1">
      <alignment horizontal="center" vertical="center" wrapText="1" shrinkToFit="1"/>
    </xf>
    <xf numFmtId="180" fontId="190" fillId="12" borderId="196" xfId="4" applyNumberFormat="1" applyFont="1" applyFill="1" applyBorder="1" applyAlignment="1">
      <alignment vertical="center" shrinkToFit="1"/>
    </xf>
    <xf numFmtId="0" fontId="190" fillId="12" borderId="196" xfId="3" applyFont="1" applyFill="1" applyBorder="1" applyAlignment="1">
      <alignment vertical="center" shrinkToFit="1"/>
    </xf>
    <xf numFmtId="180" fontId="190" fillId="2" borderId="200" xfId="4" applyNumberFormat="1" applyFont="1" applyFill="1" applyBorder="1" applyAlignment="1">
      <alignment vertical="center" shrinkToFit="1"/>
    </xf>
    <xf numFmtId="40" fontId="197" fillId="0" borderId="0" xfId="4" applyNumberFormat="1" applyFont="1">
      <alignment vertical="center"/>
    </xf>
    <xf numFmtId="180" fontId="184" fillId="8" borderId="196" xfId="4" applyNumberFormat="1" applyFont="1" applyFill="1" applyBorder="1" applyAlignment="1">
      <alignment vertical="center" shrinkToFit="1"/>
    </xf>
    <xf numFmtId="2" fontId="184" fillId="8" borderId="196" xfId="3" applyNumberFormat="1" applyFont="1" applyFill="1" applyBorder="1" applyAlignment="1">
      <alignment vertical="center" shrinkToFit="1"/>
    </xf>
    <xf numFmtId="38" fontId="184" fillId="8" borderId="19" xfId="4" applyFont="1" applyFill="1" applyBorder="1" applyAlignment="1">
      <alignment vertical="center" shrinkToFit="1"/>
    </xf>
    <xf numFmtId="180" fontId="184" fillId="8" borderId="19" xfId="4" applyNumberFormat="1" applyFont="1" applyFill="1" applyBorder="1" applyAlignment="1">
      <alignment vertical="center" shrinkToFit="1"/>
    </xf>
    <xf numFmtId="38" fontId="191" fillId="8" borderId="89" xfId="4" applyFont="1" applyFill="1" applyBorder="1" applyAlignment="1">
      <alignment horizontal="center" vertical="center"/>
    </xf>
    <xf numFmtId="0" fontId="191" fillId="0" borderId="197" xfId="3" applyFont="1" applyBorder="1" applyAlignment="1">
      <alignment vertical="center"/>
    </xf>
    <xf numFmtId="38" fontId="191" fillId="8" borderId="197" xfId="4" applyFont="1" applyFill="1" applyBorder="1">
      <alignment vertical="center"/>
    </xf>
    <xf numFmtId="38" fontId="191" fillId="8" borderId="197" xfId="4" applyFont="1" applyFill="1" applyBorder="1" applyAlignment="1">
      <alignment vertical="center" shrinkToFit="1"/>
    </xf>
    <xf numFmtId="0" fontId="197" fillId="0" borderId="48" xfId="3" applyFont="1" applyBorder="1" applyAlignment="1">
      <alignment vertical="center"/>
    </xf>
    <xf numFmtId="0" fontId="205" fillId="0" borderId="0" xfId="3" applyFont="1" applyAlignment="1">
      <alignment vertical="center"/>
    </xf>
    <xf numFmtId="38" fontId="185" fillId="8" borderId="48" xfId="4" applyFont="1" applyFill="1" applyBorder="1">
      <alignment vertical="center"/>
    </xf>
    <xf numFmtId="38" fontId="185" fillId="8" borderId="83" xfId="4" applyFont="1" applyFill="1" applyBorder="1">
      <alignment vertical="center"/>
    </xf>
    <xf numFmtId="180" fontId="185" fillId="8" borderId="195" xfId="4" applyNumberFormat="1" applyFont="1" applyFill="1" applyBorder="1">
      <alignment vertical="center"/>
    </xf>
    <xf numFmtId="180" fontId="185" fillId="8" borderId="203" xfId="4" applyNumberFormat="1" applyFont="1" applyFill="1" applyBorder="1">
      <alignment vertical="center"/>
    </xf>
    <xf numFmtId="38" fontId="163" fillId="6" borderId="34" xfId="2" applyFont="1" applyFill="1" applyBorder="1" applyProtection="1">
      <alignment vertical="center"/>
      <protection locked="0"/>
    </xf>
    <xf numFmtId="38" fontId="163" fillId="6" borderId="29" xfId="2" applyFont="1" applyFill="1" applyBorder="1" applyProtection="1">
      <alignment vertical="center"/>
      <protection locked="0"/>
    </xf>
    <xf numFmtId="0" fontId="207" fillId="0" borderId="0" xfId="3" applyFont="1" applyAlignment="1">
      <alignment vertical="center"/>
    </xf>
    <xf numFmtId="9" fontId="69" fillId="8" borderId="81" xfId="5" applyFont="1" applyFill="1" applyBorder="1" applyAlignment="1" applyProtection="1">
      <alignment horizontal="center" vertical="center" shrinkToFit="1"/>
    </xf>
    <xf numFmtId="179" fontId="69" fillId="9" borderId="12" xfId="4" applyNumberFormat="1" applyFont="1" applyFill="1" applyBorder="1" applyAlignment="1" applyProtection="1">
      <alignment vertical="center" shrinkToFit="1"/>
      <protection locked="0"/>
    </xf>
    <xf numFmtId="38" fontId="69" fillId="9" borderId="1" xfId="4" applyFont="1" applyFill="1" applyBorder="1" applyAlignment="1" applyProtection="1">
      <alignment vertical="center" shrinkToFit="1"/>
      <protection locked="0"/>
    </xf>
    <xf numFmtId="38" fontId="69" fillId="9" borderId="3" xfId="4" applyFont="1" applyFill="1" applyBorder="1" applyAlignment="1" applyProtection="1">
      <alignment vertical="center" shrinkToFit="1"/>
      <protection locked="0"/>
    </xf>
    <xf numFmtId="195" fontId="0" fillId="0" borderId="0" xfId="0" applyNumberFormat="1">
      <alignment vertical="center"/>
    </xf>
    <xf numFmtId="195" fontId="0" fillId="9" borderId="0" xfId="0" applyNumberFormat="1" applyFill="1">
      <alignment vertical="center"/>
    </xf>
    <xf numFmtId="40" fontId="69" fillId="9" borderId="81" xfId="4" applyNumberFormat="1" applyFont="1" applyFill="1" applyBorder="1" applyAlignment="1" applyProtection="1">
      <alignment vertical="center"/>
      <protection locked="0"/>
    </xf>
    <xf numFmtId="40" fontId="69" fillId="9" borderId="196" xfId="4" applyNumberFormat="1" applyFont="1" applyFill="1" applyBorder="1" applyAlignment="1" applyProtection="1">
      <alignment vertical="center"/>
      <protection locked="0"/>
    </xf>
    <xf numFmtId="40" fontId="69" fillId="9" borderId="87" xfId="4" applyNumberFormat="1" applyFont="1" applyFill="1" applyBorder="1" applyAlignment="1" applyProtection="1">
      <alignment vertical="center"/>
      <protection locked="0"/>
    </xf>
    <xf numFmtId="40" fontId="69" fillId="9" borderId="88" xfId="4" applyNumberFormat="1" applyFont="1" applyFill="1" applyBorder="1" applyAlignment="1" applyProtection="1">
      <alignment vertical="center"/>
      <protection locked="0"/>
    </xf>
    <xf numFmtId="40" fontId="69" fillId="9" borderId="82" xfId="4" applyNumberFormat="1" applyFont="1" applyFill="1" applyBorder="1" applyAlignment="1" applyProtection="1">
      <alignment vertical="center"/>
      <protection locked="0"/>
    </xf>
    <xf numFmtId="0" fontId="10" fillId="6" borderId="1" xfId="0" applyFont="1" applyFill="1" applyBorder="1" applyAlignment="1" applyProtection="1">
      <alignment horizontal="center" vertical="center"/>
      <protection locked="0"/>
    </xf>
    <xf numFmtId="0" fontId="14" fillId="4" borderId="4" xfId="0" applyFont="1" applyFill="1" applyBorder="1" applyAlignment="1">
      <alignment horizontal="left" vertical="center"/>
    </xf>
    <xf numFmtId="0" fontId="10" fillId="4" borderId="4" xfId="0" applyFont="1" applyFill="1" applyBorder="1" applyAlignment="1">
      <alignment horizontal="left" vertical="center"/>
    </xf>
    <xf numFmtId="0" fontId="14" fillId="4" borderId="7" xfId="0" applyFont="1" applyFill="1" applyBorder="1" applyAlignment="1">
      <alignment horizontal="left" vertical="center"/>
    </xf>
    <xf numFmtId="0" fontId="10" fillId="4" borderId="2" xfId="0" applyFont="1" applyFill="1" applyBorder="1" applyAlignment="1">
      <alignment horizontal="left" vertical="center"/>
    </xf>
    <xf numFmtId="0" fontId="33" fillId="10" borderId="10" xfId="0" applyFont="1" applyFill="1" applyBorder="1" applyAlignment="1">
      <alignment horizontal="left" vertical="center"/>
    </xf>
    <xf numFmtId="0" fontId="10" fillId="4" borderId="1" xfId="0" applyFont="1" applyFill="1" applyBorder="1" applyAlignment="1">
      <alignment horizontal="left" vertical="center"/>
    </xf>
    <xf numFmtId="0" fontId="15" fillId="4" borderId="0" xfId="0" applyFont="1" applyFill="1">
      <alignment vertical="center"/>
    </xf>
    <xf numFmtId="0" fontId="16" fillId="4" borderId="0" xfId="0" applyFont="1" applyFill="1" applyAlignment="1">
      <alignment horizontal="left" vertical="center"/>
    </xf>
    <xf numFmtId="0" fontId="14" fillId="4" borderId="0" xfId="0" applyFont="1" applyFill="1">
      <alignment vertical="center"/>
    </xf>
    <xf numFmtId="0" fontId="9" fillId="0" borderId="0" xfId="0" applyFont="1" applyAlignment="1">
      <alignment vertical="center" shrinkToFit="1"/>
    </xf>
    <xf numFmtId="0" fontId="177" fillId="4" borderId="0" xfId="0" applyFont="1" applyFill="1">
      <alignment vertical="center"/>
    </xf>
    <xf numFmtId="0" fontId="10" fillId="6" borderId="1" xfId="0" applyFont="1" applyFill="1" applyBorder="1" applyAlignment="1">
      <alignment horizontal="center" vertical="center"/>
    </xf>
    <xf numFmtId="0" fontId="10" fillId="4" borderId="2" xfId="0" applyFont="1" applyFill="1" applyBorder="1" applyAlignment="1">
      <alignment horizontal="left" vertical="center" shrinkToFit="1"/>
    </xf>
    <xf numFmtId="0" fontId="10" fillId="4" borderId="2" xfId="0" applyFont="1" applyFill="1" applyBorder="1" applyAlignment="1">
      <alignment horizontal="center" vertical="center"/>
    </xf>
    <xf numFmtId="0" fontId="46" fillId="0" borderId="0" xfId="0" applyFont="1" applyAlignment="1">
      <alignment vertical="center" wrapText="1"/>
    </xf>
    <xf numFmtId="0" fontId="10" fillId="4" borderId="6" xfId="0" applyFont="1" applyFill="1" applyBorder="1" applyAlignment="1">
      <alignment horizontal="center" vertical="center"/>
    </xf>
    <xf numFmtId="0" fontId="14" fillId="4" borderId="0" xfId="0" applyFont="1" applyFill="1" applyAlignment="1">
      <alignment horizontal="right"/>
    </xf>
    <xf numFmtId="0" fontId="10" fillId="10" borderId="6" xfId="0" applyFont="1" applyFill="1" applyBorder="1" applyAlignment="1">
      <alignment horizontal="left" vertical="center"/>
    </xf>
    <xf numFmtId="0" fontId="10" fillId="10" borderId="6" xfId="0" applyFont="1" applyFill="1" applyBorder="1">
      <alignment vertical="center"/>
    </xf>
    <xf numFmtId="0" fontId="10" fillId="10" borderId="11" xfId="0" applyFont="1" applyFill="1" applyBorder="1">
      <alignment vertical="center"/>
    </xf>
    <xf numFmtId="0" fontId="10" fillId="10" borderId="4" xfId="0" applyFont="1" applyFill="1" applyBorder="1" applyAlignment="1">
      <alignment horizontal="left" vertical="center"/>
    </xf>
    <xf numFmtId="0" fontId="33" fillId="4" borderId="10" xfId="0" applyFont="1" applyFill="1" applyBorder="1" applyAlignment="1">
      <alignment horizontal="left" vertical="center"/>
    </xf>
    <xf numFmtId="0" fontId="10" fillId="4" borderId="6" xfId="0" applyFont="1" applyFill="1" applyBorder="1" applyAlignment="1">
      <alignment horizontal="left" vertical="center"/>
    </xf>
    <xf numFmtId="0" fontId="10" fillId="4" borderId="6" xfId="0" applyFont="1" applyFill="1" applyBorder="1">
      <alignment vertical="center"/>
    </xf>
    <xf numFmtId="0" fontId="10" fillId="4" borderId="11" xfId="0" applyFont="1" applyFill="1" applyBorder="1">
      <alignment vertical="center"/>
    </xf>
    <xf numFmtId="0" fontId="33" fillId="4" borderId="4" xfId="0" applyFont="1" applyFill="1" applyBorder="1" applyAlignment="1">
      <alignment horizontal="left" vertical="center"/>
    </xf>
    <xf numFmtId="0" fontId="10" fillId="4" borderId="5" xfId="0" applyFont="1" applyFill="1" applyBorder="1">
      <alignment vertical="center"/>
    </xf>
    <xf numFmtId="0" fontId="10" fillId="4" borderId="10" xfId="0" applyFont="1" applyFill="1" applyBorder="1" applyAlignment="1">
      <alignment horizontal="left" vertical="center"/>
    </xf>
    <xf numFmtId="0" fontId="11" fillId="4" borderId="4" xfId="0" applyFont="1" applyFill="1" applyBorder="1" applyAlignment="1">
      <alignment horizontal="left" vertical="top"/>
    </xf>
    <xf numFmtId="0" fontId="11" fillId="4" borderId="7" xfId="0" applyFont="1" applyFill="1" applyBorder="1" applyAlignment="1">
      <alignment horizontal="left" vertical="top"/>
    </xf>
    <xf numFmtId="0" fontId="10" fillId="10" borderId="35" xfId="0" applyFont="1" applyFill="1" applyBorder="1" applyAlignment="1">
      <alignment horizontal="left" vertical="center"/>
    </xf>
    <xf numFmtId="0" fontId="91" fillId="0" borderId="0" xfId="6" applyProtection="1">
      <alignment vertical="center"/>
    </xf>
    <xf numFmtId="0" fontId="14" fillId="4" borderId="4" xfId="0" applyFont="1" applyFill="1" applyBorder="1">
      <alignment vertical="center"/>
    </xf>
    <xf numFmtId="0" fontId="11" fillId="4" borderId="0" xfId="0" applyFont="1" applyFill="1">
      <alignment vertical="center"/>
    </xf>
    <xf numFmtId="0" fontId="10" fillId="10" borderId="4" xfId="0" applyFont="1" applyFill="1" applyBorder="1">
      <alignment vertical="center"/>
    </xf>
    <xf numFmtId="0" fontId="11" fillId="4" borderId="0" xfId="0" applyFont="1" applyFill="1" applyAlignment="1">
      <alignment vertical="top"/>
    </xf>
    <xf numFmtId="0" fontId="10" fillId="4" borderId="7" xfId="0" applyFont="1" applyFill="1" applyBorder="1" applyAlignment="1">
      <alignment horizontal="left" vertical="center"/>
    </xf>
    <xf numFmtId="0" fontId="11" fillId="4" borderId="8" xfId="0" applyFont="1" applyFill="1" applyBorder="1">
      <alignment vertical="center"/>
    </xf>
    <xf numFmtId="0" fontId="33" fillId="4" borderId="4" xfId="0" applyFont="1" applyFill="1" applyBorder="1">
      <alignment vertical="center"/>
    </xf>
    <xf numFmtId="0" fontId="10" fillId="4" borderId="4" xfId="0" applyFont="1" applyFill="1" applyBorder="1">
      <alignment vertical="center"/>
    </xf>
    <xf numFmtId="0" fontId="10" fillId="4" borderId="4" xfId="0" applyFont="1" applyFill="1" applyBorder="1" applyAlignment="1">
      <alignment vertical="center" wrapText="1"/>
    </xf>
    <xf numFmtId="0" fontId="10" fillId="6" borderId="10" xfId="0" applyFont="1" applyFill="1" applyBorder="1" applyAlignment="1">
      <alignment horizontal="center" vertical="top"/>
    </xf>
    <xf numFmtId="0" fontId="10" fillId="4" borderId="6" xfId="0" applyFont="1" applyFill="1" applyBorder="1" applyAlignment="1">
      <alignment horizontal="left" vertical="top" wrapText="1"/>
    </xf>
    <xf numFmtId="0" fontId="10" fillId="4" borderId="2" xfId="0" applyFont="1" applyFill="1" applyBorder="1" applyAlignment="1">
      <alignment horizontal="left" vertical="top" wrapText="1"/>
    </xf>
    <xf numFmtId="0" fontId="10" fillId="10" borderId="35" xfId="0" applyFont="1" applyFill="1" applyBorder="1">
      <alignment vertical="center"/>
    </xf>
    <xf numFmtId="0" fontId="10" fillId="4" borderId="27" xfId="0" applyFont="1" applyFill="1" applyBorder="1" applyAlignment="1">
      <alignment vertical="center" wrapText="1"/>
    </xf>
    <xf numFmtId="0" fontId="10" fillId="4" borderId="7" xfId="0" applyFont="1" applyFill="1" applyBorder="1" applyAlignment="1">
      <alignment vertical="top"/>
    </xf>
    <xf numFmtId="0" fontId="10" fillId="4" borderId="8" xfId="0" applyFont="1" applyFill="1" applyBorder="1" applyAlignment="1">
      <alignment horizontal="left" vertical="top" wrapText="1"/>
    </xf>
    <xf numFmtId="0" fontId="150" fillId="4" borderId="0" xfId="0" applyFont="1" applyFill="1">
      <alignment vertical="center"/>
    </xf>
    <xf numFmtId="0" fontId="151" fillId="10" borderId="35" xfId="0" applyFont="1" applyFill="1" applyBorder="1">
      <alignment vertical="center"/>
    </xf>
    <xf numFmtId="0" fontId="152" fillId="0" borderId="10" xfId="0" applyFont="1" applyBorder="1">
      <alignment vertical="center"/>
    </xf>
    <xf numFmtId="0" fontId="150" fillId="0" borderId="0" xfId="0" applyFont="1">
      <alignment vertical="center"/>
    </xf>
    <xf numFmtId="0" fontId="151" fillId="0" borderId="6" xfId="0" applyFont="1" applyBorder="1">
      <alignment vertical="center"/>
    </xf>
    <xf numFmtId="0" fontId="151" fillId="6" borderId="1" xfId="0" applyFont="1" applyFill="1" applyBorder="1">
      <alignment vertical="center"/>
    </xf>
    <xf numFmtId="0" fontId="153" fillId="4" borderId="2" xfId="0" applyFont="1" applyFill="1" applyBorder="1" applyAlignment="1">
      <alignment horizontal="left" vertical="center" shrinkToFit="1"/>
    </xf>
    <xf numFmtId="0" fontId="153" fillId="4" borderId="3" xfId="0" applyFont="1" applyFill="1" applyBorder="1" applyAlignment="1">
      <alignment horizontal="left" vertical="center" shrinkToFit="1"/>
    </xf>
    <xf numFmtId="0" fontId="164" fillId="6" borderId="1" xfId="0" applyFont="1" applyFill="1" applyBorder="1">
      <alignment vertical="center"/>
    </xf>
    <xf numFmtId="0" fontId="131" fillId="0" borderId="0" xfId="0" applyFont="1">
      <alignment vertical="center"/>
    </xf>
    <xf numFmtId="0" fontId="151" fillId="10" borderId="4" xfId="0" applyFont="1" applyFill="1" applyBorder="1">
      <alignment vertical="center"/>
    </xf>
    <xf numFmtId="0" fontId="151" fillId="4" borderId="4" xfId="0" applyFont="1" applyFill="1" applyBorder="1">
      <alignment vertical="center"/>
    </xf>
    <xf numFmtId="0" fontId="154" fillId="0" borderId="0" xfId="0" applyFont="1" applyAlignment="1">
      <alignment vertical="top"/>
    </xf>
    <xf numFmtId="0" fontId="165" fillId="6" borderId="1" xfId="0" applyFont="1" applyFill="1" applyBorder="1">
      <alignment vertical="center"/>
    </xf>
    <xf numFmtId="0" fontId="151" fillId="0" borderId="0" xfId="0" applyFont="1">
      <alignment vertical="center"/>
    </xf>
    <xf numFmtId="0" fontId="154" fillId="0" borderId="8" xfId="0" applyFont="1" applyBorder="1" applyAlignment="1">
      <alignment vertical="top"/>
    </xf>
    <xf numFmtId="0" fontId="154" fillId="0" borderId="8" xfId="0" applyFont="1" applyBorder="1">
      <alignment vertical="center"/>
    </xf>
    <xf numFmtId="0" fontId="151" fillId="0" borderId="8" xfId="0" applyFont="1" applyBorder="1">
      <alignment vertical="center"/>
    </xf>
    <xf numFmtId="0" fontId="155" fillId="0" borderId="8" xfId="0" applyFont="1" applyBorder="1">
      <alignment vertical="center"/>
    </xf>
    <xf numFmtId="0" fontId="151" fillId="0" borderId="2" xfId="0" applyFont="1" applyBorder="1">
      <alignment vertical="center"/>
    </xf>
    <xf numFmtId="0" fontId="155" fillId="0" borderId="0" xfId="0" applyFont="1">
      <alignment vertical="center"/>
    </xf>
    <xf numFmtId="0" fontId="151" fillId="4" borderId="7" xfId="0" applyFont="1" applyFill="1" applyBorder="1">
      <alignment vertical="center"/>
    </xf>
    <xf numFmtId="0" fontId="10" fillId="4" borderId="2" xfId="0" applyFont="1" applyFill="1" applyBorder="1" applyAlignment="1">
      <alignment vertical="center" wrapText="1"/>
    </xf>
    <xf numFmtId="0" fontId="10" fillId="4" borderId="2" xfId="0" applyFont="1" applyFill="1" applyBorder="1" applyAlignment="1">
      <alignment vertical="top"/>
    </xf>
    <xf numFmtId="0" fontId="33" fillId="10" borderId="4" xfId="0" applyFont="1" applyFill="1" applyBorder="1" applyAlignment="1">
      <alignment horizontal="left" vertical="center"/>
    </xf>
    <xf numFmtId="0" fontId="10" fillId="10" borderId="0" xfId="0" applyFont="1" applyFill="1" applyAlignment="1">
      <alignment horizontal="left" vertical="center"/>
    </xf>
    <xf numFmtId="0" fontId="10" fillId="10" borderId="0" xfId="0" applyFont="1" applyFill="1">
      <alignment vertical="center"/>
    </xf>
    <xf numFmtId="0" fontId="10" fillId="10" borderId="8" xfId="0" applyFont="1" applyFill="1" applyBorder="1">
      <alignment vertical="center"/>
    </xf>
    <xf numFmtId="0" fontId="10" fillId="10" borderId="9" xfId="0" applyFont="1" applyFill="1" applyBorder="1">
      <alignment vertical="center"/>
    </xf>
    <xf numFmtId="0" fontId="10" fillId="4" borderId="35" xfId="0" applyFont="1" applyFill="1" applyBorder="1" applyAlignment="1">
      <alignment horizontal="left" vertical="center"/>
    </xf>
    <xf numFmtId="0" fontId="125" fillId="4" borderId="2" xfId="0" applyFont="1" applyFill="1" applyBorder="1">
      <alignment vertical="center"/>
    </xf>
    <xf numFmtId="0" fontId="10" fillId="4" borderId="3" xfId="0" applyFont="1" applyFill="1" applyBorder="1">
      <alignment vertical="center"/>
    </xf>
    <xf numFmtId="0" fontId="126" fillId="4" borderId="2" xfId="0" applyFont="1" applyFill="1" applyBorder="1">
      <alignment vertical="center"/>
    </xf>
    <xf numFmtId="0" fontId="14" fillId="4" borderId="6" xfId="0" applyFont="1" applyFill="1" applyBorder="1">
      <alignment vertical="center"/>
    </xf>
    <xf numFmtId="0" fontId="10" fillId="6" borderId="1" xfId="0" applyFont="1" applyFill="1" applyBorder="1">
      <alignment vertical="center"/>
    </xf>
    <xf numFmtId="0" fontId="10" fillId="6" borderId="3" xfId="0" applyFont="1" applyFill="1" applyBorder="1" applyAlignment="1">
      <alignment horizontal="right" vertical="center"/>
    </xf>
    <xf numFmtId="0" fontId="14" fillId="4" borderId="7" xfId="0" applyFont="1" applyFill="1" applyBorder="1">
      <alignment vertical="center"/>
    </xf>
    <xf numFmtId="0" fontId="14" fillId="4" borderId="8" xfId="0" applyFont="1" applyFill="1" applyBorder="1">
      <alignment vertical="center"/>
    </xf>
    <xf numFmtId="0" fontId="10" fillId="4" borderId="8" xfId="0" applyFont="1" applyFill="1" applyBorder="1">
      <alignment vertical="center"/>
    </xf>
    <xf numFmtId="0" fontId="10" fillId="4" borderId="9" xfId="0" applyFont="1" applyFill="1" applyBorder="1">
      <alignment vertical="center"/>
    </xf>
    <xf numFmtId="0" fontId="10" fillId="4" borderId="27" xfId="0" applyFont="1" applyFill="1" applyBorder="1" applyAlignment="1">
      <alignment horizontal="left" vertical="center"/>
    </xf>
    <xf numFmtId="0" fontId="10" fillId="4" borderId="1" xfId="0" applyFont="1" applyFill="1" applyBorder="1">
      <alignment vertical="center"/>
    </xf>
    <xf numFmtId="0" fontId="10" fillId="4" borderId="36" xfId="0" applyFont="1" applyFill="1" applyBorder="1">
      <alignment vertical="center"/>
    </xf>
    <xf numFmtId="0" fontId="10" fillId="4" borderId="35" xfId="0" applyFont="1" applyFill="1" applyBorder="1">
      <alignment vertical="center"/>
    </xf>
    <xf numFmtId="0" fontId="10" fillId="4" borderId="10" xfId="0" applyFont="1" applyFill="1" applyBorder="1">
      <alignment vertical="center"/>
    </xf>
    <xf numFmtId="0" fontId="162" fillId="6" borderId="2" xfId="0" applyFont="1" applyFill="1" applyBorder="1">
      <alignment vertical="center"/>
    </xf>
    <xf numFmtId="0" fontId="11" fillId="4" borderId="6" xfId="0" applyFont="1" applyFill="1" applyBorder="1">
      <alignment vertical="center"/>
    </xf>
    <xf numFmtId="0" fontId="11" fillId="4" borderId="4" xfId="0" applyFont="1" applyFill="1" applyBorder="1">
      <alignment vertical="center"/>
    </xf>
    <xf numFmtId="9" fontId="10" fillId="4" borderId="6" xfId="1" applyFont="1" applyFill="1" applyBorder="1" applyAlignment="1" applyProtection="1">
      <alignment vertical="center"/>
    </xf>
    <xf numFmtId="9" fontId="10" fillId="4" borderId="0" xfId="1" applyFont="1" applyFill="1" applyBorder="1" applyAlignment="1" applyProtection="1">
      <alignment vertical="center"/>
    </xf>
    <xf numFmtId="179" fontId="10" fillId="4" borderId="0" xfId="2" applyNumberFormat="1" applyFont="1" applyFill="1" applyBorder="1" applyAlignment="1" applyProtection="1">
      <alignment vertical="center"/>
    </xf>
    <xf numFmtId="0" fontId="10" fillId="4" borderId="7" xfId="0" applyFont="1" applyFill="1" applyBorder="1">
      <alignment vertical="center"/>
    </xf>
    <xf numFmtId="9" fontId="10" fillId="4" borderId="8" xfId="1" applyFont="1" applyFill="1" applyBorder="1" applyAlignment="1" applyProtection="1">
      <alignment vertical="center"/>
    </xf>
    <xf numFmtId="0" fontId="33" fillId="4" borderId="10" xfId="0" applyFont="1" applyFill="1" applyBorder="1">
      <alignment vertical="center"/>
    </xf>
    <xf numFmtId="0" fontId="10" fillId="4" borderId="6" xfId="0" applyFont="1" applyFill="1" applyBorder="1" applyAlignment="1">
      <alignment vertical="center" shrinkToFit="1"/>
    </xf>
    <xf numFmtId="0" fontId="10" fillId="6" borderId="10" xfId="0" applyFont="1" applyFill="1" applyBorder="1" applyAlignment="1">
      <alignment vertical="top"/>
    </xf>
    <xf numFmtId="0" fontId="10" fillId="4" borderId="4" xfId="0" applyFont="1" applyFill="1" applyBorder="1" applyAlignment="1">
      <alignment vertical="top"/>
    </xf>
    <xf numFmtId="0" fontId="10" fillId="4" borderId="6" xfId="0" applyFont="1" applyFill="1" applyBorder="1" applyAlignment="1">
      <alignment vertical="top"/>
    </xf>
    <xf numFmtId="0" fontId="10" fillId="4" borderId="8" xfId="0" applyFont="1" applyFill="1" applyBorder="1" applyAlignment="1">
      <alignment vertical="top"/>
    </xf>
    <xf numFmtId="0" fontId="10" fillId="10" borderId="3" xfId="0" applyFont="1" applyFill="1" applyBorder="1">
      <alignment vertical="center"/>
    </xf>
    <xf numFmtId="0" fontId="162" fillId="6" borderId="1" xfId="0" applyFont="1" applyFill="1" applyBorder="1">
      <alignment vertical="center"/>
    </xf>
    <xf numFmtId="0" fontId="162" fillId="6" borderId="3" xfId="0" applyFont="1" applyFill="1" applyBorder="1" applyAlignment="1">
      <alignment horizontal="right" vertical="center"/>
    </xf>
    <xf numFmtId="0" fontId="10" fillId="0" borderId="6" xfId="0" applyFont="1" applyBorder="1">
      <alignment vertical="center"/>
    </xf>
    <xf numFmtId="0" fontId="10" fillId="0" borderId="11" xfId="0" applyFont="1" applyBorder="1">
      <alignment vertical="center"/>
    </xf>
    <xf numFmtId="179" fontId="10" fillId="4" borderId="8" xfId="2" applyNumberFormat="1" applyFont="1" applyFill="1" applyBorder="1" applyAlignment="1" applyProtection="1">
      <alignment vertical="center"/>
    </xf>
    <xf numFmtId="0" fontId="15" fillId="0" borderId="0" xfId="0" applyFont="1">
      <alignment vertical="center"/>
    </xf>
    <xf numFmtId="0" fontId="10" fillId="6" borderId="10" xfId="0" applyFont="1" applyFill="1" applyBorder="1" applyAlignment="1">
      <alignment horizontal="center" vertical="center"/>
    </xf>
    <xf numFmtId="0" fontId="10" fillId="4" borderId="4" xfId="0" applyFont="1" applyFill="1" applyBorder="1" applyAlignment="1">
      <alignment vertical="top" wrapText="1"/>
    </xf>
    <xf numFmtId="0" fontId="10" fillId="4" borderId="0" xfId="0" applyFont="1" applyFill="1" applyAlignment="1">
      <alignment horizontal="left" vertical="top" wrapText="1"/>
    </xf>
    <xf numFmtId="179" fontId="10" fillId="4" borderId="6" xfId="2" applyNumberFormat="1" applyFont="1" applyFill="1" applyBorder="1" applyAlignment="1" applyProtection="1">
      <alignment vertical="center"/>
    </xf>
    <xf numFmtId="0" fontId="13" fillId="10" borderId="2" xfId="0" applyFont="1" applyFill="1" applyBorder="1">
      <alignment vertical="center"/>
    </xf>
    <xf numFmtId="0" fontId="13" fillId="10" borderId="3" xfId="0" applyFont="1" applyFill="1" applyBorder="1">
      <alignment vertical="center"/>
    </xf>
    <xf numFmtId="0" fontId="15" fillId="10" borderId="2" xfId="0" applyFont="1" applyFill="1" applyBorder="1">
      <alignment vertical="center"/>
    </xf>
    <xf numFmtId="0" fontId="13" fillId="4" borderId="2" xfId="0" applyFont="1" applyFill="1" applyBorder="1">
      <alignment vertical="center"/>
    </xf>
    <xf numFmtId="0" fontId="15" fillId="4" borderId="2" xfId="0" applyFont="1" applyFill="1" applyBorder="1">
      <alignment vertical="center"/>
    </xf>
    <xf numFmtId="0" fontId="13" fillId="4" borderId="5" xfId="0" applyFont="1" applyFill="1" applyBorder="1">
      <alignment vertical="center"/>
    </xf>
    <xf numFmtId="0" fontId="15" fillId="4" borderId="3" xfId="0" applyFont="1" applyFill="1" applyBorder="1">
      <alignment vertical="center"/>
    </xf>
    <xf numFmtId="0" fontId="15" fillId="4" borderId="6" xfId="0" applyFont="1" applyFill="1" applyBorder="1">
      <alignment vertical="center"/>
    </xf>
    <xf numFmtId="0" fontId="15" fillId="4" borderId="11" xfId="0" applyFont="1" applyFill="1" applyBorder="1">
      <alignment vertical="center"/>
    </xf>
    <xf numFmtId="0" fontId="15" fillId="4" borderId="8" xfId="0" applyFont="1" applyFill="1" applyBorder="1">
      <alignment vertical="center"/>
    </xf>
    <xf numFmtId="0" fontId="13" fillId="4" borderId="36" xfId="0" applyFont="1" applyFill="1" applyBorder="1">
      <alignment vertical="center"/>
    </xf>
    <xf numFmtId="0" fontId="13" fillId="4" borderId="11" xfId="0" applyFont="1" applyFill="1" applyBorder="1">
      <alignment vertical="center"/>
    </xf>
    <xf numFmtId="0" fontId="13" fillId="10" borderId="4" xfId="0" applyFont="1" applyFill="1" applyBorder="1">
      <alignment vertical="center"/>
    </xf>
    <xf numFmtId="0" fontId="27" fillId="4" borderId="35" xfId="0" applyFont="1" applyFill="1" applyBorder="1">
      <alignment vertical="center"/>
    </xf>
    <xf numFmtId="0" fontId="11" fillId="4" borderId="0" xfId="0" applyFont="1" applyFill="1" applyAlignment="1">
      <alignment horizontal="center" vertical="center" shrinkToFit="1"/>
    </xf>
    <xf numFmtId="0" fontId="11" fillId="4" borderId="5" xfId="0" applyFont="1" applyFill="1" applyBorder="1" applyAlignment="1">
      <alignment horizontal="center" vertical="center" shrinkToFit="1"/>
    </xf>
    <xf numFmtId="0" fontId="127" fillId="0" borderId="0" xfId="6" applyFont="1" applyProtection="1">
      <alignment vertical="center"/>
    </xf>
    <xf numFmtId="0" fontId="50" fillId="4" borderId="6" xfId="0" applyFont="1" applyFill="1" applyBorder="1" applyAlignment="1">
      <alignment horizontal="left" vertical="center"/>
    </xf>
    <xf numFmtId="0" fontId="50" fillId="4" borderId="6" xfId="0" applyFont="1" applyFill="1" applyBorder="1">
      <alignment vertical="center"/>
    </xf>
    <xf numFmtId="0" fontId="56" fillId="4" borderId="6" xfId="0" applyFont="1" applyFill="1" applyBorder="1">
      <alignment vertical="center"/>
    </xf>
    <xf numFmtId="0" fontId="50" fillId="4" borderId="6" xfId="0" applyFont="1" applyFill="1" applyBorder="1" applyAlignment="1">
      <alignment horizontal="left" vertical="top" wrapText="1"/>
    </xf>
    <xf numFmtId="0" fontId="129" fillId="0" borderId="0" xfId="0" applyFont="1">
      <alignment vertical="center"/>
    </xf>
    <xf numFmtId="0" fontId="9" fillId="10" borderId="2" xfId="0" applyFont="1" applyFill="1" applyBorder="1">
      <alignment vertical="center"/>
    </xf>
    <xf numFmtId="0" fontId="128" fillId="0" borderId="0" xfId="0" applyFont="1">
      <alignment vertical="center"/>
    </xf>
    <xf numFmtId="0" fontId="10" fillId="10" borderId="7" xfId="0" applyFont="1" applyFill="1" applyBorder="1">
      <alignment vertical="center"/>
    </xf>
    <xf numFmtId="0" fontId="10" fillId="4" borderId="27" xfId="0" applyFont="1" applyFill="1" applyBorder="1">
      <alignment vertical="center"/>
    </xf>
    <xf numFmtId="0" fontId="10" fillId="0" borderId="8" xfId="0" applyFont="1" applyBorder="1" applyAlignment="1">
      <alignment horizontal="left" vertical="center"/>
    </xf>
    <xf numFmtId="0" fontId="10" fillId="4" borderId="8" xfId="0" applyFont="1" applyFill="1" applyBorder="1" applyAlignment="1">
      <alignment horizontal="left" vertical="center"/>
    </xf>
    <xf numFmtId="0" fontId="13" fillId="10" borderId="6" xfId="0" applyFont="1" applyFill="1" applyBorder="1">
      <alignment vertical="center"/>
    </xf>
    <xf numFmtId="0" fontId="15" fillId="10" borderId="6" xfId="0" applyFont="1" applyFill="1" applyBorder="1">
      <alignment vertical="center"/>
    </xf>
    <xf numFmtId="0" fontId="13" fillId="10" borderId="11" xfId="0" applyFont="1" applyFill="1" applyBorder="1">
      <alignment vertical="center"/>
    </xf>
    <xf numFmtId="38" fontId="13" fillId="0" borderId="0" xfId="2" applyFont="1" applyProtection="1">
      <alignment vertical="center"/>
    </xf>
    <xf numFmtId="0" fontId="13" fillId="4" borderId="6" xfId="0" applyFont="1" applyFill="1" applyBorder="1">
      <alignment vertical="center"/>
    </xf>
    <xf numFmtId="0" fontId="13" fillId="4" borderId="35" xfId="0" applyFont="1" applyFill="1" applyBorder="1">
      <alignment vertical="center"/>
    </xf>
    <xf numFmtId="0" fontId="15" fillId="4" borderId="4" xfId="0" applyFont="1" applyFill="1" applyBorder="1">
      <alignment vertical="center"/>
    </xf>
    <xf numFmtId="0" fontId="13" fillId="4" borderId="27" xfId="0" applyFont="1" applyFill="1" applyBorder="1">
      <alignment vertical="center"/>
    </xf>
    <xf numFmtId="0" fontId="13" fillId="4" borderId="7" xfId="0" applyFont="1" applyFill="1" applyBorder="1">
      <alignment vertical="center"/>
    </xf>
    <xf numFmtId="0" fontId="13" fillId="4" borderId="8" xfId="0" applyFont="1" applyFill="1" applyBorder="1" applyAlignment="1">
      <alignment vertical="center" wrapText="1"/>
    </xf>
    <xf numFmtId="0" fontId="13" fillId="4" borderId="9" xfId="0" applyFont="1" applyFill="1" applyBorder="1">
      <alignment vertical="center"/>
    </xf>
    <xf numFmtId="0" fontId="13" fillId="4" borderId="3" xfId="0" applyFont="1" applyFill="1" applyBorder="1">
      <alignment vertical="center"/>
    </xf>
    <xf numFmtId="0" fontId="10" fillId="4" borderId="35" xfId="0" applyFont="1" applyFill="1" applyBorder="1" applyAlignment="1">
      <alignment vertical="center" wrapText="1"/>
    </xf>
    <xf numFmtId="0" fontId="13" fillId="6" borderId="1" xfId="0" applyFont="1" applyFill="1" applyBorder="1" applyAlignment="1">
      <alignment horizontal="left" vertical="center"/>
    </xf>
    <xf numFmtId="0" fontId="13" fillId="4" borderId="26" xfId="0" applyFont="1" applyFill="1" applyBorder="1">
      <alignment vertical="center"/>
    </xf>
    <xf numFmtId="0" fontId="13" fillId="6" borderId="1" xfId="0" applyFont="1" applyFill="1" applyBorder="1">
      <alignment vertical="center"/>
    </xf>
    <xf numFmtId="0" fontId="9" fillId="4" borderId="4" xfId="0" applyFont="1" applyFill="1" applyBorder="1" applyAlignment="1">
      <alignment vertical="center" wrapText="1"/>
    </xf>
    <xf numFmtId="0" fontId="9" fillId="4" borderId="6" xfId="0" applyFont="1" applyFill="1" applyBorder="1">
      <alignment vertical="center"/>
    </xf>
    <xf numFmtId="0" fontId="13" fillId="4" borderId="4" xfId="0" applyFont="1" applyFill="1" applyBorder="1" applyAlignment="1">
      <alignment vertical="center" wrapText="1"/>
    </xf>
    <xf numFmtId="0" fontId="9" fillId="4" borderId="35" xfId="0" applyFont="1" applyFill="1" applyBorder="1" applyAlignment="1">
      <alignment vertical="center" wrapText="1"/>
    </xf>
    <xf numFmtId="0" fontId="9" fillId="4" borderId="0" xfId="0" applyFont="1" applyFill="1">
      <alignment vertical="center"/>
    </xf>
    <xf numFmtId="0" fontId="9" fillId="4" borderId="35" xfId="0" applyFont="1" applyFill="1" applyBorder="1">
      <alignment vertical="center"/>
    </xf>
    <xf numFmtId="0" fontId="27" fillId="4" borderId="6" xfId="0" applyFont="1" applyFill="1" applyBorder="1">
      <alignment vertical="center"/>
    </xf>
    <xf numFmtId="20" fontId="15" fillId="4" borderId="6" xfId="0" applyNumberFormat="1" applyFont="1" applyFill="1" applyBorder="1">
      <alignment vertical="center"/>
    </xf>
    <xf numFmtId="0" fontId="11" fillId="4" borderId="4" xfId="0" applyFont="1" applyFill="1" applyBorder="1" applyAlignment="1">
      <alignment vertical="center" wrapText="1"/>
    </xf>
    <xf numFmtId="0" fontId="13" fillId="4" borderId="4" xfId="0" applyFont="1" applyFill="1" applyBorder="1">
      <alignment vertical="center"/>
    </xf>
    <xf numFmtId="0" fontId="11" fillId="4" borderId="7" xfId="0" applyFont="1" applyFill="1" applyBorder="1">
      <alignment vertical="center"/>
    </xf>
    <xf numFmtId="0" fontId="9" fillId="4" borderId="2" xfId="0" applyFont="1" applyFill="1" applyBorder="1">
      <alignment vertical="center"/>
    </xf>
    <xf numFmtId="0" fontId="11" fillId="4" borderId="2" xfId="0" applyFont="1" applyFill="1" applyBorder="1">
      <alignment vertical="center"/>
    </xf>
    <xf numFmtId="0" fontId="27" fillId="4" borderId="4" xfId="0" applyFont="1" applyFill="1" applyBorder="1">
      <alignment vertical="center"/>
    </xf>
    <xf numFmtId="0" fontId="25" fillId="4" borderId="0" xfId="0" applyFont="1" applyFill="1">
      <alignment vertical="center"/>
    </xf>
    <xf numFmtId="0" fontId="40" fillId="10" borderId="27" xfId="0" applyFont="1" applyFill="1" applyBorder="1">
      <alignment vertical="center"/>
    </xf>
    <xf numFmtId="0" fontId="58" fillId="4" borderId="27" xfId="0" applyFont="1" applyFill="1" applyBorder="1">
      <alignment vertical="center"/>
    </xf>
    <xf numFmtId="0" fontId="5" fillId="6" borderId="1" xfId="0" applyFont="1" applyFill="1" applyBorder="1" applyAlignment="1">
      <alignment horizontal="center" vertical="center"/>
    </xf>
    <xf numFmtId="0" fontId="5" fillId="4" borderId="2" xfId="0" applyFont="1" applyFill="1" applyBorder="1">
      <alignment vertical="center"/>
    </xf>
    <xf numFmtId="0" fontId="50" fillId="4" borderId="2" xfId="0" applyFont="1" applyFill="1" applyBorder="1">
      <alignment vertical="center"/>
    </xf>
    <xf numFmtId="0" fontId="50" fillId="4" borderId="3" xfId="0" applyFont="1" applyFill="1" applyBorder="1">
      <alignment vertical="center"/>
    </xf>
    <xf numFmtId="0" fontId="40" fillId="10" borderId="11" xfId="0" applyFont="1" applyFill="1" applyBorder="1">
      <alignment vertical="center"/>
    </xf>
    <xf numFmtId="0" fontId="57" fillId="10" borderId="6" xfId="0" applyFont="1" applyFill="1" applyBorder="1">
      <alignment vertical="center"/>
    </xf>
    <xf numFmtId="0" fontId="40" fillId="4" borderId="11" xfId="0" applyFont="1" applyFill="1" applyBorder="1">
      <alignment vertical="center"/>
    </xf>
    <xf numFmtId="0" fontId="57" fillId="4" borderId="6" xfId="0" applyFont="1" applyFill="1" applyBorder="1">
      <alignment vertical="center"/>
    </xf>
    <xf numFmtId="0" fontId="40" fillId="4" borderId="5" xfId="0" applyFont="1" applyFill="1" applyBorder="1">
      <alignment vertical="center"/>
    </xf>
    <xf numFmtId="0" fontId="50" fillId="4" borderId="5" xfId="0" applyFont="1" applyFill="1" applyBorder="1">
      <alignment vertical="center"/>
    </xf>
    <xf numFmtId="0" fontId="146" fillId="4" borderId="10" xfId="0" applyFont="1" applyFill="1" applyBorder="1">
      <alignment vertical="center"/>
    </xf>
    <xf numFmtId="0" fontId="13" fillId="4" borderId="6" xfId="0" applyFont="1" applyFill="1" applyBorder="1" applyAlignment="1">
      <alignment vertical="center" wrapText="1"/>
    </xf>
    <xf numFmtId="0" fontId="13" fillId="4" borderId="21" xfId="0" applyFont="1" applyFill="1" applyBorder="1" applyAlignment="1">
      <alignment vertical="center" wrapText="1"/>
    </xf>
    <xf numFmtId="0" fontId="146" fillId="4" borderId="4" xfId="0" applyFont="1" applyFill="1" applyBorder="1">
      <alignment vertical="center"/>
    </xf>
    <xf numFmtId="0" fontId="13" fillId="4" borderId="0" xfId="0" applyFont="1" applyFill="1" applyAlignment="1">
      <alignment vertical="center" wrapText="1"/>
    </xf>
    <xf numFmtId="0" fontId="50" fillId="4" borderId="0" xfId="0" applyFont="1" applyFill="1">
      <alignment vertical="center"/>
    </xf>
    <xf numFmtId="0" fontId="9" fillId="4" borderId="7" xfId="0" applyFont="1" applyFill="1" applyBorder="1">
      <alignment vertical="center"/>
    </xf>
    <xf numFmtId="0" fontId="9" fillId="4" borderId="8" xfId="0" applyFont="1" applyFill="1" applyBorder="1" applyAlignment="1">
      <alignment vertical="center" wrapText="1"/>
    </xf>
    <xf numFmtId="0" fontId="50" fillId="4" borderId="9" xfId="0" applyFont="1" applyFill="1" applyBorder="1">
      <alignment vertical="center"/>
    </xf>
    <xf numFmtId="0" fontId="50" fillId="10" borderId="4" xfId="0" applyFont="1" applyFill="1" applyBorder="1" applyAlignment="1">
      <alignment horizontal="left" vertical="center"/>
    </xf>
    <xf numFmtId="0" fontId="40" fillId="4" borderId="3" xfId="0" applyFont="1" applyFill="1" applyBorder="1">
      <alignment vertical="center"/>
    </xf>
    <xf numFmtId="0" fontId="40" fillId="10" borderId="4" xfId="0" applyFont="1" applyFill="1" applyBorder="1">
      <alignment vertical="center"/>
    </xf>
    <xf numFmtId="0" fontId="27" fillId="4" borderId="0" xfId="0" applyFont="1" applyFill="1">
      <alignment vertical="center"/>
    </xf>
    <xf numFmtId="0" fontId="29" fillId="4" borderId="0" xfId="0" applyFont="1" applyFill="1">
      <alignment vertical="center"/>
    </xf>
    <xf numFmtId="0" fontId="11" fillId="0" borderId="0" xfId="0" applyFont="1">
      <alignment vertical="center"/>
    </xf>
    <xf numFmtId="0" fontId="11" fillId="4" borderId="0" xfId="0" applyFont="1" applyFill="1" applyAlignment="1">
      <alignment vertical="top" wrapText="1"/>
    </xf>
    <xf numFmtId="0" fontId="11" fillId="4" borderId="8" xfId="0" applyFont="1" applyFill="1" applyBorder="1" applyAlignment="1">
      <alignment vertical="top" wrapText="1"/>
    </xf>
    <xf numFmtId="0" fontId="40" fillId="4" borderId="35" xfId="0" applyFont="1" applyFill="1" applyBorder="1">
      <alignment vertical="center"/>
    </xf>
    <xf numFmtId="0" fontId="40" fillId="4" borderId="9" xfId="0" applyFont="1" applyFill="1" applyBorder="1">
      <alignment vertical="center"/>
    </xf>
    <xf numFmtId="0" fontId="11" fillId="4" borderId="0" xfId="0" applyFont="1" applyFill="1" applyAlignment="1"/>
    <xf numFmtId="0" fontId="11" fillId="4" borderId="5" xfId="0" applyFont="1" applyFill="1" applyBorder="1">
      <alignment vertical="center"/>
    </xf>
    <xf numFmtId="0" fontId="40" fillId="4" borderId="4" xfId="0" applyFont="1" applyFill="1" applyBorder="1">
      <alignment vertical="center"/>
    </xf>
    <xf numFmtId="0" fontId="52" fillId="4" borderId="4" xfId="0" applyFont="1" applyFill="1" applyBorder="1">
      <alignment vertical="center"/>
    </xf>
    <xf numFmtId="0" fontId="58" fillId="4" borderId="4" xfId="0" applyFont="1" applyFill="1" applyBorder="1">
      <alignment vertical="center"/>
    </xf>
    <xf numFmtId="0" fontId="11" fillId="4" borderId="8" xfId="0" applyFont="1" applyFill="1" applyBorder="1" applyAlignment="1">
      <alignment vertical="top"/>
    </xf>
    <xf numFmtId="0" fontId="58" fillId="4" borderId="35" xfId="0" applyFont="1" applyFill="1" applyBorder="1">
      <alignment vertical="center"/>
    </xf>
    <xf numFmtId="0" fontId="50" fillId="10" borderId="35" xfId="0" applyFont="1" applyFill="1" applyBorder="1">
      <alignment vertical="center"/>
    </xf>
    <xf numFmtId="0" fontId="50" fillId="4" borderId="11" xfId="0" applyFont="1" applyFill="1" applyBorder="1">
      <alignment vertical="center"/>
    </xf>
    <xf numFmtId="0" fontId="50" fillId="10" borderId="4" xfId="0" applyFont="1" applyFill="1" applyBorder="1">
      <alignment vertical="center"/>
    </xf>
    <xf numFmtId="0" fontId="11" fillId="4" borderId="8" xfId="0" applyFont="1" applyFill="1" applyBorder="1" applyAlignment="1">
      <alignment vertical="top" shrinkToFit="1"/>
    </xf>
    <xf numFmtId="0" fontId="52" fillId="4" borderId="8" xfId="0" applyFont="1" applyFill="1" applyBorder="1" applyAlignment="1">
      <alignment vertical="top" shrinkToFit="1"/>
    </xf>
    <xf numFmtId="0" fontId="52" fillId="4" borderId="9" xfId="0" applyFont="1" applyFill="1" applyBorder="1" applyAlignment="1">
      <alignment vertical="top" shrinkToFit="1"/>
    </xf>
    <xf numFmtId="0" fontId="11" fillId="4" borderId="9" xfId="0" applyFont="1" applyFill="1" applyBorder="1" applyAlignment="1">
      <alignment vertical="top" shrinkToFit="1"/>
    </xf>
    <xf numFmtId="0" fontId="50" fillId="4" borderId="4" xfId="0" applyFont="1" applyFill="1" applyBorder="1" applyAlignment="1">
      <alignment vertical="center" wrapText="1"/>
    </xf>
    <xf numFmtId="0" fontId="50" fillId="4" borderId="4" xfId="0" applyFont="1" applyFill="1" applyBorder="1">
      <alignment vertical="center"/>
    </xf>
    <xf numFmtId="0" fontId="40" fillId="10" borderId="35" xfId="0" applyFont="1" applyFill="1" applyBorder="1">
      <alignment vertical="center"/>
    </xf>
    <xf numFmtId="0" fontId="58" fillId="4" borderId="0" xfId="0" applyFont="1" applyFill="1">
      <alignment vertical="center"/>
    </xf>
    <xf numFmtId="0" fontId="10" fillId="0" borderId="4" xfId="0" applyFont="1" applyBorder="1" applyAlignment="1">
      <alignment horizontal="center" vertical="top"/>
    </xf>
    <xf numFmtId="0" fontId="14" fillId="4" borderId="2" xfId="0" applyFont="1" applyFill="1" applyBorder="1" applyAlignment="1">
      <alignment vertical="top"/>
    </xf>
    <xf numFmtId="0" fontId="10" fillId="4" borderId="3" xfId="0" applyFont="1" applyFill="1" applyBorder="1" applyAlignment="1">
      <alignment vertical="top"/>
    </xf>
    <xf numFmtId="0" fontId="14" fillId="4" borderId="9" xfId="0" applyFont="1" applyFill="1" applyBorder="1">
      <alignment vertical="center"/>
    </xf>
    <xf numFmtId="0" fontId="10" fillId="6" borderId="7" xfId="0" applyFont="1" applyFill="1" applyBorder="1" applyAlignment="1">
      <alignment horizontal="center" vertical="center"/>
    </xf>
    <xf numFmtId="0" fontId="58" fillId="4" borderId="7" xfId="0" applyFont="1" applyFill="1" applyBorder="1">
      <alignment vertical="center"/>
    </xf>
    <xf numFmtId="0" fontId="27" fillId="4" borderId="7" xfId="0" applyFont="1" applyFill="1" applyBorder="1">
      <alignment vertical="center"/>
    </xf>
    <xf numFmtId="0" fontId="40" fillId="0" borderId="0" xfId="0" applyFont="1">
      <alignment vertical="center"/>
    </xf>
    <xf numFmtId="0" fontId="50" fillId="4" borderId="8" xfId="0" applyFont="1" applyFill="1" applyBorder="1">
      <alignment vertical="center"/>
    </xf>
    <xf numFmtId="0" fontId="50" fillId="4" borderId="8" xfId="0" applyFont="1" applyFill="1" applyBorder="1" applyAlignment="1">
      <alignment horizontal="left" vertical="top" wrapText="1"/>
    </xf>
    <xf numFmtId="0" fontId="27" fillId="4" borderId="8" xfId="0" applyFont="1" applyFill="1" applyBorder="1">
      <alignment vertical="center"/>
    </xf>
    <xf numFmtId="0" fontId="10" fillId="4" borderId="8" xfId="0" applyFont="1" applyFill="1" applyBorder="1" applyAlignment="1">
      <alignment horizontal="center" vertical="center"/>
    </xf>
    <xf numFmtId="0" fontId="33" fillId="10" borderId="10" xfId="0" applyFont="1" applyFill="1" applyBorder="1">
      <alignment vertical="center"/>
    </xf>
    <xf numFmtId="0" fontId="11" fillId="10" borderId="6" xfId="0" applyFont="1" applyFill="1" applyBorder="1">
      <alignment vertical="center"/>
    </xf>
    <xf numFmtId="0" fontId="27" fillId="10" borderId="6" xfId="0" applyFont="1" applyFill="1" applyBorder="1">
      <alignment vertical="center"/>
    </xf>
    <xf numFmtId="0" fontId="10" fillId="6" borderId="1" xfId="0" applyFont="1" applyFill="1" applyBorder="1" applyAlignment="1">
      <alignment horizontal="left" vertical="center"/>
    </xf>
    <xf numFmtId="0" fontId="15" fillId="4" borderId="7" xfId="0" applyFont="1" applyFill="1" applyBorder="1">
      <alignment vertical="center"/>
    </xf>
    <xf numFmtId="0" fontId="25" fillId="4" borderId="8" xfId="0" applyFont="1" applyFill="1" applyBorder="1">
      <alignment vertical="center"/>
    </xf>
    <xf numFmtId="0" fontId="25" fillId="4" borderId="2" xfId="0" applyFont="1" applyFill="1" applyBorder="1">
      <alignment vertical="center"/>
    </xf>
    <xf numFmtId="0" fontId="10" fillId="4" borderId="6" xfId="0" applyFont="1" applyFill="1" applyBorder="1" applyAlignment="1">
      <alignment horizontal="left" vertical="center" shrinkToFit="1"/>
    </xf>
    <xf numFmtId="0" fontId="10" fillId="4" borderId="11" xfId="0" applyFont="1" applyFill="1" applyBorder="1" applyAlignment="1">
      <alignment horizontal="left" vertical="center" shrinkToFit="1"/>
    </xf>
    <xf numFmtId="0" fontId="14" fillId="4" borderId="4" xfId="0" applyFont="1" applyFill="1" applyBorder="1" applyAlignment="1">
      <alignment horizontal="left" vertical="top"/>
    </xf>
    <xf numFmtId="0" fontId="119" fillId="6" borderId="1" xfId="0" applyFont="1" applyFill="1" applyBorder="1">
      <alignment vertical="center"/>
    </xf>
    <xf numFmtId="0" fontId="11" fillId="4" borderId="0" xfId="0" applyFont="1" applyFill="1" applyAlignment="1">
      <alignment vertical="center" wrapText="1"/>
    </xf>
    <xf numFmtId="0" fontId="10" fillId="10" borderId="27" xfId="0" applyFont="1" applyFill="1" applyBorder="1" applyAlignment="1">
      <alignment horizontal="left" vertical="center"/>
    </xf>
    <xf numFmtId="0" fontId="14" fillId="4" borderId="2" xfId="0" applyFont="1" applyFill="1" applyBorder="1">
      <alignment vertical="center"/>
    </xf>
    <xf numFmtId="0" fontId="10" fillId="10" borderId="27" xfId="0" applyFont="1" applyFill="1" applyBorder="1">
      <alignment vertical="center"/>
    </xf>
    <xf numFmtId="40" fontId="10" fillId="4" borderId="6" xfId="2" applyNumberFormat="1" applyFont="1" applyFill="1" applyBorder="1" applyAlignment="1" applyProtection="1">
      <alignment vertical="center"/>
    </xf>
    <xf numFmtId="0" fontId="13" fillId="10" borderId="7" xfId="0" applyFont="1" applyFill="1" applyBorder="1">
      <alignment vertical="center"/>
    </xf>
    <xf numFmtId="0" fontId="30" fillId="4" borderId="8" xfId="0" applyFont="1" applyFill="1" applyBorder="1">
      <alignment vertical="center"/>
    </xf>
    <xf numFmtId="0" fontId="151" fillId="6" borderId="1" xfId="0" applyFont="1" applyFill="1" applyBorder="1" applyProtection="1">
      <alignment vertical="center"/>
      <protection locked="0"/>
    </xf>
    <xf numFmtId="0" fontId="10" fillId="6" borderId="2" xfId="0" applyFont="1" applyFill="1" applyBorder="1" applyProtection="1">
      <alignment vertical="center"/>
      <protection locked="0"/>
    </xf>
    <xf numFmtId="0" fontId="10" fillId="6" borderId="10" xfId="0" applyFont="1" applyFill="1" applyBorder="1" applyAlignment="1" applyProtection="1">
      <alignment vertical="top"/>
      <protection locked="0"/>
    </xf>
    <xf numFmtId="0" fontId="10" fillId="6" borderId="10" xfId="0" applyFont="1" applyFill="1" applyBorder="1" applyAlignment="1" applyProtection="1">
      <alignment horizontal="center" vertical="center"/>
      <protection locked="0"/>
    </xf>
    <xf numFmtId="0" fontId="13" fillId="6" borderId="1" xfId="0" applyFont="1" applyFill="1" applyBorder="1" applyAlignment="1" applyProtection="1">
      <alignment horizontal="left" vertical="center"/>
      <protection locked="0"/>
    </xf>
    <xf numFmtId="0" fontId="10" fillId="6" borderId="1" xfId="0" applyFont="1" applyFill="1" applyBorder="1" applyProtection="1">
      <alignment vertical="center"/>
      <protection locked="0"/>
    </xf>
    <xf numFmtId="0" fontId="10" fillId="6" borderId="3" xfId="0" applyFont="1" applyFill="1" applyBorder="1" applyAlignment="1" applyProtection="1">
      <alignment horizontal="right" vertical="center"/>
      <protection locked="0"/>
    </xf>
    <xf numFmtId="0" fontId="10" fillId="6" borderId="1" xfId="0" applyFont="1" applyFill="1" applyBorder="1" applyAlignment="1" applyProtection="1">
      <alignment horizontal="left" vertical="center"/>
      <protection locked="0"/>
    </xf>
    <xf numFmtId="0" fontId="167" fillId="0" borderId="0" xfId="6" applyFont="1" applyProtection="1">
      <alignment vertical="center"/>
    </xf>
    <xf numFmtId="0" fontId="165" fillId="6" borderId="12" xfId="0" applyFont="1" applyFill="1" applyBorder="1" applyAlignment="1">
      <alignment horizontal="center" vertical="center"/>
    </xf>
    <xf numFmtId="0" fontId="165" fillId="6" borderId="12" xfId="0" applyFont="1" applyFill="1" applyBorder="1" applyProtection="1">
      <alignment vertical="center"/>
      <protection locked="0"/>
    </xf>
    <xf numFmtId="0" fontId="165" fillId="6" borderId="12" xfId="0" applyFont="1" applyFill="1" applyBorder="1" applyAlignment="1" applyProtection="1">
      <alignment vertical="center" shrinkToFit="1"/>
      <protection locked="0"/>
    </xf>
    <xf numFmtId="40" fontId="171" fillId="6" borderId="12" xfId="2" applyNumberFormat="1" applyFont="1" applyFill="1" applyBorder="1" applyProtection="1">
      <alignment vertical="center"/>
      <protection locked="0"/>
    </xf>
    <xf numFmtId="0" fontId="165" fillId="6" borderId="106" xfId="0" applyFont="1" applyFill="1" applyBorder="1" applyAlignment="1">
      <alignment horizontal="center" vertical="center"/>
    </xf>
    <xf numFmtId="0" fontId="165" fillId="6" borderId="106" xfId="0" applyFont="1" applyFill="1" applyBorder="1" applyAlignment="1" applyProtection="1">
      <alignment vertical="center" shrinkToFit="1"/>
      <protection locked="0"/>
    </xf>
    <xf numFmtId="0" fontId="171" fillId="6" borderId="3" xfId="0" applyFont="1" applyFill="1" applyBorder="1" applyProtection="1">
      <alignment vertical="center"/>
      <protection locked="0"/>
    </xf>
    <xf numFmtId="38" fontId="22" fillId="0" borderId="235" xfId="2" applyFont="1" applyBorder="1">
      <alignment vertical="center"/>
    </xf>
    <xf numFmtId="179" fontId="41" fillId="0" borderId="110" xfId="2" applyNumberFormat="1" applyFont="1" applyBorder="1">
      <alignment vertical="center"/>
    </xf>
    <xf numFmtId="0" fontId="41" fillId="0" borderId="12" xfId="2" applyNumberFormat="1" applyFont="1" applyBorder="1" applyAlignment="1">
      <alignment horizontal="center" vertical="center"/>
    </xf>
    <xf numFmtId="38" fontId="22" fillId="0" borderId="111" xfId="2" applyFont="1" applyBorder="1">
      <alignment vertical="center"/>
    </xf>
    <xf numFmtId="179" fontId="41" fillId="0" borderId="236" xfId="2" applyNumberFormat="1" applyFont="1" applyBorder="1">
      <alignment vertical="center"/>
    </xf>
    <xf numFmtId="0" fontId="41" fillId="0" borderId="63" xfId="2" applyNumberFormat="1" applyFont="1" applyBorder="1" applyAlignment="1">
      <alignment horizontal="center" vertical="center"/>
    </xf>
    <xf numFmtId="0" fontId="22" fillId="0" borderId="63" xfId="2" applyNumberFormat="1" applyFont="1" applyBorder="1" applyAlignment="1">
      <alignment horizontal="center" vertical="center" wrapText="1"/>
    </xf>
    <xf numFmtId="0" fontId="165" fillId="6" borderId="27" xfId="0" applyFont="1" applyFill="1" applyBorder="1" applyAlignment="1" applyProtection="1">
      <alignment vertical="center" shrinkToFit="1"/>
      <protection locked="0"/>
    </xf>
    <xf numFmtId="0" fontId="21" fillId="6" borderId="27" xfId="0" applyFont="1" applyFill="1" applyBorder="1" applyAlignment="1" applyProtection="1">
      <alignment horizontal="center" vertical="center"/>
      <protection locked="0"/>
    </xf>
    <xf numFmtId="179" fontId="41" fillId="0" borderId="112" xfId="2" applyNumberFormat="1" applyFont="1" applyBorder="1">
      <alignment vertical="center"/>
    </xf>
    <xf numFmtId="0" fontId="41" fillId="0" borderId="27" xfId="2" applyNumberFormat="1" applyFont="1" applyBorder="1" applyAlignment="1">
      <alignment horizontal="center" vertical="center"/>
    </xf>
    <xf numFmtId="0" fontId="22" fillId="0" borderId="27" xfId="2" applyNumberFormat="1" applyFont="1" applyBorder="1" applyAlignment="1">
      <alignment horizontal="center" vertical="center" wrapText="1"/>
    </xf>
    <xf numFmtId="0" fontId="22" fillId="0" borderId="177" xfId="0" applyFont="1" applyBorder="1">
      <alignment vertical="center"/>
    </xf>
    <xf numFmtId="0" fontId="213" fillId="0" borderId="0" xfId="3" applyFont="1" applyAlignment="1">
      <alignment horizontal="center" vertical="center"/>
    </xf>
    <xf numFmtId="180" fontId="184" fillId="8" borderId="83" xfId="4" applyNumberFormat="1" applyFont="1" applyFill="1" applyBorder="1" applyAlignment="1">
      <alignment vertical="center" shrinkToFit="1"/>
    </xf>
    <xf numFmtId="2" fontId="184" fillId="8" borderId="83" xfId="3" applyNumberFormat="1" applyFont="1" applyFill="1" applyBorder="1" applyAlignment="1">
      <alignment vertical="center" shrinkToFit="1"/>
    </xf>
    <xf numFmtId="38" fontId="184" fillId="8" borderId="24" xfId="4" applyFont="1" applyFill="1" applyBorder="1" applyAlignment="1">
      <alignment vertical="center" shrinkToFit="1"/>
    </xf>
    <xf numFmtId="180" fontId="184" fillId="8" borderId="24" xfId="4" applyNumberFormat="1" applyFont="1" applyFill="1" applyBorder="1" applyAlignment="1">
      <alignment vertical="center" shrinkToFit="1"/>
    </xf>
    <xf numFmtId="180" fontId="69" fillId="8" borderId="83" xfId="4" applyNumberFormat="1" applyFont="1" applyFill="1" applyBorder="1" applyAlignment="1">
      <alignment vertical="center" shrinkToFit="1"/>
    </xf>
    <xf numFmtId="2" fontId="69" fillId="8" borderId="83" xfId="3" applyNumberFormat="1" applyFont="1" applyFill="1" applyBorder="1" applyAlignment="1">
      <alignment vertical="center" shrinkToFit="1"/>
    </xf>
    <xf numFmtId="38" fontId="69" fillId="8" borderId="24" xfId="4" applyFont="1" applyFill="1" applyBorder="1" applyAlignment="1">
      <alignment vertical="center" shrinkToFit="1"/>
    </xf>
    <xf numFmtId="180" fontId="69" fillId="8" borderId="24" xfId="4" applyNumberFormat="1" applyFont="1" applyFill="1" applyBorder="1" applyAlignment="1">
      <alignment vertical="center" shrinkToFit="1"/>
    </xf>
    <xf numFmtId="0" fontId="214" fillId="9" borderId="0" xfId="0" applyFont="1" applyFill="1">
      <alignment vertical="center"/>
    </xf>
    <xf numFmtId="0" fontId="215" fillId="9" borderId="0" xfId="0" applyFont="1" applyFill="1">
      <alignment vertical="center"/>
    </xf>
    <xf numFmtId="0" fontId="216" fillId="9" borderId="0" xfId="3" applyFont="1" applyFill="1" applyAlignment="1">
      <alignment vertical="center"/>
    </xf>
    <xf numFmtId="0" fontId="217" fillId="9" borderId="0" xfId="3" applyFont="1" applyFill="1" applyAlignment="1">
      <alignment vertical="center"/>
    </xf>
    <xf numFmtId="0" fontId="212" fillId="9" borderId="0" xfId="3" applyFont="1" applyFill="1" applyAlignment="1">
      <alignment vertical="center"/>
    </xf>
    <xf numFmtId="183" fontId="218" fillId="9" borderId="0" xfId="3" applyNumberFormat="1" applyFont="1" applyFill="1" applyAlignment="1">
      <alignment vertical="center" shrinkToFit="1"/>
    </xf>
    <xf numFmtId="183" fontId="218" fillId="9" borderId="0" xfId="4" applyNumberFormat="1" applyFont="1" applyFill="1" applyAlignment="1">
      <alignment vertical="center" shrinkToFit="1"/>
    </xf>
    <xf numFmtId="0" fontId="212" fillId="0" borderId="0" xfId="3" applyFont="1" applyAlignment="1">
      <alignment vertical="center"/>
    </xf>
    <xf numFmtId="0" fontId="149" fillId="9" borderId="0" xfId="3" applyFont="1" applyFill="1" applyAlignment="1">
      <alignment vertical="center"/>
    </xf>
    <xf numFmtId="0" fontId="149" fillId="0" borderId="0" xfId="3" applyFont="1" applyAlignment="1">
      <alignment vertical="center"/>
    </xf>
    <xf numFmtId="179" fontId="191" fillId="9" borderId="81" xfId="3" applyNumberFormat="1" applyFont="1" applyFill="1" applyBorder="1" applyAlignment="1" applyProtection="1">
      <alignment vertical="center" shrinkToFit="1"/>
      <protection locked="0"/>
    </xf>
    <xf numFmtId="0" fontId="17" fillId="10" borderId="1" xfId="0" applyFont="1" applyFill="1" applyBorder="1" applyAlignment="1">
      <alignment horizontal="center" vertical="center" wrapText="1"/>
    </xf>
    <xf numFmtId="0" fontId="17" fillId="10" borderId="2" xfId="0" applyFont="1" applyFill="1" applyBorder="1" applyAlignment="1">
      <alignment horizontal="center" vertical="center" wrapText="1"/>
    </xf>
    <xf numFmtId="0" fontId="17" fillId="10" borderId="3" xfId="0" applyFont="1" applyFill="1" applyBorder="1" applyAlignment="1">
      <alignment horizontal="center" vertical="center" wrapText="1"/>
    </xf>
    <xf numFmtId="0" fontId="18" fillId="6" borderId="1" xfId="0" applyFont="1" applyFill="1" applyBorder="1" applyAlignment="1" applyProtection="1">
      <alignment horizontal="center" vertical="center" shrinkToFit="1"/>
      <protection locked="0"/>
    </xf>
    <xf numFmtId="0" fontId="18" fillId="6" borderId="2" xfId="0" applyFont="1" applyFill="1" applyBorder="1" applyAlignment="1" applyProtection="1">
      <alignment horizontal="center" vertical="center" shrinkToFit="1"/>
      <protection locked="0"/>
    </xf>
    <xf numFmtId="0" fontId="18" fillId="6" borderId="3" xfId="0" applyFont="1" applyFill="1" applyBorder="1" applyAlignment="1" applyProtection="1">
      <alignment horizontal="center" vertical="center" shrinkToFit="1"/>
      <protection locked="0"/>
    </xf>
    <xf numFmtId="0" fontId="17" fillId="10" borderId="1" xfId="0" applyFont="1" applyFill="1" applyBorder="1" applyAlignment="1">
      <alignment horizontal="center" vertical="center" shrinkToFit="1"/>
    </xf>
    <xf numFmtId="0" fontId="17" fillId="10" borderId="2" xfId="0" applyFont="1" applyFill="1" applyBorder="1" applyAlignment="1">
      <alignment horizontal="center" vertical="center" shrinkToFit="1"/>
    </xf>
    <xf numFmtId="0" fontId="17" fillId="10" borderId="3" xfId="0" applyFont="1" applyFill="1" applyBorder="1" applyAlignment="1">
      <alignment horizontal="center" vertical="center" shrinkToFit="1"/>
    </xf>
    <xf numFmtId="0" fontId="14" fillId="0" borderId="4" xfId="0" applyFont="1" applyBorder="1" applyAlignment="1">
      <alignment horizontal="center" vertical="center"/>
    </xf>
    <xf numFmtId="0" fontId="14" fillId="0" borderId="0" xfId="0" applyFont="1" applyAlignment="1">
      <alignment horizontal="center" vertical="center"/>
    </xf>
    <xf numFmtId="0" fontId="18" fillId="4" borderId="0" xfId="0" applyFont="1" applyFill="1" applyAlignment="1">
      <alignment horizontal="left" vertical="center" wrapText="1"/>
    </xf>
    <xf numFmtId="181" fontId="18" fillId="6" borderId="1" xfId="0" applyNumberFormat="1" applyFont="1" applyFill="1" applyBorder="1" applyAlignment="1" applyProtection="1">
      <alignment horizontal="center" vertical="center"/>
      <protection locked="0"/>
    </xf>
    <xf numFmtId="181" fontId="18" fillId="6" borderId="2" xfId="0" applyNumberFormat="1" applyFont="1" applyFill="1" applyBorder="1" applyAlignment="1" applyProtection="1">
      <alignment horizontal="center" vertical="center"/>
      <protection locked="0"/>
    </xf>
    <xf numFmtId="181" fontId="18" fillId="6" borderId="3" xfId="0" applyNumberFormat="1" applyFont="1" applyFill="1" applyBorder="1" applyAlignment="1" applyProtection="1">
      <alignment horizontal="center" vertical="center"/>
      <protection locked="0"/>
    </xf>
    <xf numFmtId="0" fontId="17" fillId="10" borderId="1" xfId="0" applyFont="1" applyFill="1" applyBorder="1" applyAlignment="1">
      <alignment horizontal="center" vertical="center"/>
    </xf>
    <xf numFmtId="0" fontId="17" fillId="10" borderId="2" xfId="0" applyFont="1" applyFill="1" applyBorder="1" applyAlignment="1">
      <alignment horizontal="center" vertical="center"/>
    </xf>
    <xf numFmtId="0" fontId="17" fillId="10" borderId="3" xfId="0" applyFont="1" applyFill="1" applyBorder="1" applyAlignment="1">
      <alignment horizontal="center" vertical="center"/>
    </xf>
    <xf numFmtId="194" fontId="18" fillId="6" borderId="10" xfId="0" applyNumberFormat="1" applyFont="1" applyFill="1" applyBorder="1" applyAlignment="1" applyProtection="1">
      <alignment horizontal="center" vertical="center"/>
      <protection locked="0"/>
    </xf>
    <xf numFmtId="194" fontId="18" fillId="6" borderId="6" xfId="0" applyNumberFormat="1" applyFont="1" applyFill="1" applyBorder="1" applyAlignment="1" applyProtection="1">
      <alignment horizontal="center" vertical="center"/>
      <protection locked="0"/>
    </xf>
    <xf numFmtId="194" fontId="18" fillId="6" borderId="11" xfId="0" applyNumberFormat="1" applyFont="1" applyFill="1" applyBorder="1" applyAlignment="1" applyProtection="1">
      <alignment horizontal="center" vertical="center"/>
      <protection locked="0"/>
    </xf>
    <xf numFmtId="194" fontId="18" fillId="6" borderId="7" xfId="0" applyNumberFormat="1" applyFont="1" applyFill="1" applyBorder="1" applyAlignment="1" applyProtection="1">
      <alignment horizontal="center" vertical="center"/>
      <protection locked="0"/>
    </xf>
    <xf numFmtId="194" fontId="18" fillId="6" borderId="8" xfId="0" applyNumberFormat="1" applyFont="1" applyFill="1" applyBorder="1" applyAlignment="1" applyProtection="1">
      <alignment horizontal="center" vertical="center"/>
      <protection locked="0"/>
    </xf>
    <xf numFmtId="194" fontId="18" fillId="6" borderId="9" xfId="0" applyNumberFormat="1" applyFont="1" applyFill="1" applyBorder="1" applyAlignment="1" applyProtection="1">
      <alignment horizontal="center" vertical="center"/>
      <protection locked="0"/>
    </xf>
    <xf numFmtId="0" fontId="18" fillId="4" borderId="0" xfId="0" applyFont="1" applyFill="1" applyAlignment="1">
      <alignment horizontal="left" vertical="top" wrapText="1"/>
    </xf>
    <xf numFmtId="0" fontId="17" fillId="10" borderId="10" xfId="0" applyFont="1" applyFill="1" applyBorder="1">
      <alignment vertical="center"/>
    </xf>
    <xf numFmtId="0" fontId="17" fillId="10" borderId="6" xfId="0" applyFont="1" applyFill="1" applyBorder="1">
      <alignment vertical="center"/>
    </xf>
    <xf numFmtId="0" fontId="17" fillId="10" borderId="11" xfId="0" applyFont="1" applyFill="1" applyBorder="1">
      <alignment vertical="center"/>
    </xf>
    <xf numFmtId="0" fontId="18" fillId="6" borderId="6" xfId="0" applyFont="1" applyFill="1" applyBorder="1" applyAlignment="1" applyProtection="1">
      <alignment horizontal="left" vertical="center" wrapText="1"/>
      <protection locked="0"/>
    </xf>
    <xf numFmtId="0" fontId="18" fillId="6" borderId="11" xfId="0" applyFont="1" applyFill="1" applyBorder="1" applyAlignment="1" applyProtection="1">
      <alignment horizontal="left" vertical="center" wrapText="1"/>
      <protection locked="0"/>
    </xf>
    <xf numFmtId="0" fontId="18" fillId="6" borderId="7" xfId="0" applyFont="1" applyFill="1" applyBorder="1" applyAlignment="1" applyProtection="1">
      <alignment horizontal="left" vertical="center" wrapText="1"/>
      <protection locked="0"/>
    </xf>
    <xf numFmtId="0" fontId="18" fillId="6" borderId="8" xfId="0" applyFont="1" applyFill="1" applyBorder="1" applyAlignment="1" applyProtection="1">
      <alignment horizontal="left" vertical="center" wrapText="1"/>
      <protection locked="0"/>
    </xf>
    <xf numFmtId="0" fontId="18" fillId="6" borderId="9" xfId="0" applyFont="1" applyFill="1" applyBorder="1" applyAlignment="1" applyProtection="1">
      <alignment horizontal="left" vertical="center" wrapText="1"/>
      <protection locked="0"/>
    </xf>
    <xf numFmtId="0" fontId="53" fillId="4" borderId="0" xfId="0" applyFont="1" applyFill="1" applyAlignment="1">
      <alignment horizontal="center" vertical="center"/>
    </xf>
    <xf numFmtId="0" fontId="18" fillId="4" borderId="1" xfId="0" applyFont="1" applyFill="1" applyBorder="1" applyAlignment="1">
      <alignment horizontal="left" vertical="center" shrinkToFit="1"/>
    </xf>
    <xf numFmtId="0" fontId="18" fillId="4" borderId="2" xfId="0" applyFont="1" applyFill="1" applyBorder="1" applyAlignment="1">
      <alignment horizontal="left" vertical="center" shrinkToFit="1"/>
    </xf>
    <xf numFmtId="0" fontId="18" fillId="4" borderId="3" xfId="0" applyFont="1" applyFill="1" applyBorder="1" applyAlignment="1">
      <alignment horizontal="left" vertical="center" shrinkToFit="1"/>
    </xf>
    <xf numFmtId="0" fontId="18" fillId="6" borderId="4" xfId="0" applyFont="1" applyFill="1" applyBorder="1" applyAlignment="1" applyProtection="1">
      <alignment vertical="top" wrapText="1"/>
      <protection locked="0"/>
    </xf>
    <xf numFmtId="0" fontId="18" fillId="6" borderId="0" xfId="0" applyFont="1" applyFill="1" applyAlignment="1" applyProtection="1">
      <alignment vertical="top" wrapText="1"/>
      <protection locked="0"/>
    </xf>
    <xf numFmtId="0" fontId="18" fillId="6" borderId="5" xfId="0" applyFont="1" applyFill="1" applyBorder="1" applyAlignment="1" applyProtection="1">
      <alignment vertical="top" wrapText="1"/>
      <protection locked="0"/>
    </xf>
    <xf numFmtId="0" fontId="18" fillId="6" borderId="7" xfId="0" applyFont="1" applyFill="1" applyBorder="1" applyAlignment="1" applyProtection="1">
      <alignment vertical="top" wrapText="1"/>
      <protection locked="0"/>
    </xf>
    <xf numFmtId="0" fontId="18" fillId="6" borderId="8" xfId="0" applyFont="1" applyFill="1" applyBorder="1" applyAlignment="1" applyProtection="1">
      <alignment vertical="top" wrapText="1"/>
      <protection locked="0"/>
    </xf>
    <xf numFmtId="0" fontId="18" fillId="6" borderId="9" xfId="0" applyFont="1" applyFill="1" applyBorder="1" applyAlignment="1" applyProtection="1">
      <alignment vertical="top" wrapText="1"/>
      <protection locked="0"/>
    </xf>
    <xf numFmtId="0" fontId="10" fillId="4" borderId="4" xfId="0" applyFont="1" applyFill="1" applyBorder="1" applyAlignment="1">
      <alignment horizontal="left" vertical="center"/>
    </xf>
    <xf numFmtId="0" fontId="10" fillId="4" borderId="0" xfId="0" applyFont="1" applyFill="1" applyAlignment="1">
      <alignment horizontal="left" vertical="center"/>
    </xf>
    <xf numFmtId="181" fontId="18" fillId="4" borderId="1" xfId="0" applyNumberFormat="1" applyFont="1" applyFill="1" applyBorder="1" applyAlignment="1" applyProtection="1">
      <alignment horizontal="left" vertical="center"/>
      <protection locked="0"/>
    </xf>
    <xf numFmtId="181" fontId="18" fillId="4" borderId="2" xfId="0" applyNumberFormat="1" applyFont="1" applyFill="1" applyBorder="1" applyAlignment="1" applyProtection="1">
      <alignment horizontal="left" vertical="center"/>
      <protection locked="0"/>
    </xf>
    <xf numFmtId="193" fontId="18" fillId="6" borderId="2" xfId="0" applyNumberFormat="1" applyFont="1" applyFill="1" applyBorder="1" applyAlignment="1" applyProtection="1">
      <alignment horizontal="right" vertical="center"/>
      <protection locked="0"/>
    </xf>
    <xf numFmtId="193" fontId="18" fillId="6" borderId="3" xfId="0" applyNumberFormat="1" applyFont="1" applyFill="1" applyBorder="1" applyAlignment="1" applyProtection="1">
      <alignment horizontal="right" vertical="center"/>
      <protection locked="0"/>
    </xf>
    <xf numFmtId="0" fontId="20" fillId="4" borderId="6" xfId="0" applyFont="1" applyFill="1" applyBorder="1" applyAlignment="1">
      <alignment horizontal="left" vertical="center"/>
    </xf>
    <xf numFmtId="0" fontId="20" fillId="4" borderId="11" xfId="0" applyFont="1" applyFill="1" applyBorder="1" applyAlignment="1">
      <alignment horizontal="left" vertical="center"/>
    </xf>
    <xf numFmtId="0" fontId="18" fillId="6" borderId="8" xfId="0" applyFont="1" applyFill="1" applyBorder="1" applyAlignment="1" applyProtection="1">
      <alignment horizontal="center" vertical="center" shrinkToFit="1"/>
      <protection locked="0"/>
    </xf>
    <xf numFmtId="0" fontId="18" fillId="6" borderId="9" xfId="0" applyFont="1" applyFill="1" applyBorder="1" applyAlignment="1" applyProtection="1">
      <alignment horizontal="center" vertical="center" shrinkToFit="1"/>
      <protection locked="0"/>
    </xf>
    <xf numFmtId="0" fontId="14" fillId="4" borderId="4" xfId="0" applyFont="1" applyFill="1" applyBorder="1" applyAlignment="1" applyProtection="1">
      <alignment horizontal="left" vertical="center" shrinkToFit="1"/>
      <protection locked="0"/>
    </xf>
    <xf numFmtId="0" fontId="14" fillId="4" borderId="0" xfId="0" applyFont="1" applyFill="1" applyAlignment="1" applyProtection="1">
      <alignment horizontal="left" vertical="center" shrinkToFit="1"/>
      <protection locked="0"/>
    </xf>
    <xf numFmtId="0" fontId="14" fillId="4" borderId="5" xfId="0" applyFont="1" applyFill="1" applyBorder="1" applyAlignment="1" applyProtection="1">
      <alignment horizontal="left" vertical="center" shrinkToFit="1"/>
      <protection locked="0"/>
    </xf>
    <xf numFmtId="49" fontId="18" fillId="6" borderId="0" xfId="0" applyNumberFormat="1" applyFont="1" applyFill="1" applyAlignment="1" applyProtection="1">
      <alignment horizontal="center" vertical="center"/>
      <protection locked="0"/>
    </xf>
    <xf numFmtId="49" fontId="18" fillId="6" borderId="0" xfId="0" applyNumberFormat="1" applyFont="1" applyFill="1" applyAlignment="1" applyProtection="1">
      <alignment horizontal="center" vertical="center" shrinkToFit="1"/>
      <protection locked="0"/>
    </xf>
    <xf numFmtId="49" fontId="18" fillId="6" borderId="5" xfId="0" applyNumberFormat="1" applyFont="1" applyFill="1" applyBorder="1" applyAlignment="1" applyProtection="1">
      <alignment horizontal="center" vertical="center" shrinkToFit="1"/>
      <protection locked="0"/>
    </xf>
    <xf numFmtId="0" fontId="14" fillId="4" borderId="7" xfId="0" applyFont="1" applyFill="1" applyBorder="1" applyAlignment="1">
      <alignment horizontal="left" vertical="center"/>
    </xf>
    <xf numFmtId="0" fontId="14" fillId="4" borderId="8" xfId="0" applyFont="1" applyFill="1" applyBorder="1" applyAlignment="1">
      <alignment horizontal="left" vertical="center"/>
    </xf>
    <xf numFmtId="0" fontId="115" fillId="4" borderId="4" xfId="0" applyFont="1" applyFill="1" applyBorder="1" applyAlignment="1" applyProtection="1">
      <alignment horizontal="center" vertical="center"/>
      <protection locked="0"/>
    </xf>
    <xf numFmtId="0" fontId="115" fillId="4" borderId="0" xfId="0" applyFont="1" applyFill="1" applyAlignment="1" applyProtection="1">
      <alignment horizontal="center" vertical="center"/>
      <protection locked="0"/>
    </xf>
    <xf numFmtId="0" fontId="14" fillId="6" borderId="0" xfId="0" applyFont="1" applyFill="1" applyAlignment="1" applyProtection="1">
      <alignment horizontal="left" vertical="center" shrinkToFit="1"/>
      <protection locked="0"/>
    </xf>
    <xf numFmtId="0" fontId="14" fillId="6" borderId="5" xfId="0" applyFont="1" applyFill="1" applyBorder="1" applyAlignment="1" applyProtection="1">
      <alignment horizontal="left" vertical="center" shrinkToFit="1"/>
      <protection locked="0"/>
    </xf>
    <xf numFmtId="0" fontId="115" fillId="0" borderId="4" xfId="0" applyFont="1" applyBorder="1" applyAlignment="1" applyProtection="1">
      <alignment horizontal="center" vertical="center"/>
      <protection locked="0"/>
    </xf>
    <xf numFmtId="0" fontId="115" fillId="0" borderId="0" xfId="0" applyFont="1" applyAlignment="1" applyProtection="1">
      <alignment horizontal="center" vertical="center"/>
      <protection locked="0"/>
    </xf>
    <xf numFmtId="0" fontId="14" fillId="4" borderId="4" xfId="0" applyFont="1" applyFill="1" applyBorder="1" applyAlignment="1">
      <alignment horizontal="left" vertical="center"/>
    </xf>
    <xf numFmtId="0" fontId="14" fillId="4" borderId="0" xfId="0" applyFont="1" applyFill="1" applyAlignment="1">
      <alignment horizontal="left" vertical="center"/>
    </xf>
    <xf numFmtId="0" fontId="14" fillId="4" borderId="5" xfId="0" applyFont="1" applyFill="1" applyBorder="1" applyAlignment="1">
      <alignment horizontal="left" vertical="center"/>
    </xf>
    <xf numFmtId="0" fontId="115" fillId="0" borderId="4" xfId="0" applyFont="1" applyBorder="1" applyAlignment="1">
      <alignment horizontal="center" vertical="center"/>
    </xf>
    <xf numFmtId="0" fontId="115" fillId="0" borderId="0" xfId="0" applyFont="1" applyAlignment="1">
      <alignment horizontal="center" vertical="center"/>
    </xf>
    <xf numFmtId="0" fontId="60" fillId="6" borderId="0" xfId="0" applyFont="1" applyFill="1" applyAlignment="1">
      <alignment horizontal="left" vertical="center"/>
    </xf>
    <xf numFmtId="0" fontId="60" fillId="6" borderId="5" xfId="0" applyFont="1" applyFill="1" applyBorder="1" applyAlignment="1">
      <alignment horizontal="left" vertical="center"/>
    </xf>
    <xf numFmtId="0" fontId="18" fillId="6" borderId="0" xfId="0" applyFont="1" applyFill="1" applyAlignment="1" applyProtection="1">
      <alignment horizontal="left" vertical="center" shrinkToFit="1"/>
      <protection locked="0"/>
    </xf>
    <xf numFmtId="0" fontId="18" fillId="6" borderId="5" xfId="0" applyFont="1" applyFill="1" applyBorder="1" applyAlignment="1" applyProtection="1">
      <alignment horizontal="left" vertical="center" shrinkToFit="1"/>
      <protection locked="0"/>
    </xf>
    <xf numFmtId="0" fontId="18" fillId="6" borderId="1" xfId="0" applyFont="1" applyFill="1" applyBorder="1" applyAlignment="1" applyProtection="1">
      <alignment horizontal="left" vertical="center" shrinkToFit="1"/>
      <protection locked="0"/>
    </xf>
    <xf numFmtId="0" fontId="18" fillId="6" borderId="2" xfId="0" applyFont="1" applyFill="1" applyBorder="1" applyAlignment="1" applyProtection="1">
      <alignment horizontal="left" vertical="center" shrinkToFit="1"/>
      <protection locked="0"/>
    </xf>
    <xf numFmtId="0" fontId="18" fillId="6" borderId="3" xfId="0" applyFont="1" applyFill="1" applyBorder="1" applyAlignment="1" applyProtection="1">
      <alignment horizontal="left" vertical="center" shrinkToFit="1"/>
      <protection locked="0"/>
    </xf>
    <xf numFmtId="0" fontId="18" fillId="6" borderId="10" xfId="0" applyFont="1" applyFill="1" applyBorder="1" applyAlignment="1" applyProtection="1">
      <alignment horizontal="left" vertical="center" shrinkToFit="1"/>
      <protection locked="0"/>
    </xf>
    <xf numFmtId="0" fontId="18" fillId="6" borderId="6" xfId="0" applyFont="1" applyFill="1" applyBorder="1" applyAlignment="1" applyProtection="1">
      <alignment horizontal="left" vertical="center" shrinkToFit="1"/>
      <protection locked="0"/>
    </xf>
    <xf numFmtId="0" fontId="18" fillId="6" borderId="11" xfId="0" applyFont="1" applyFill="1" applyBorder="1" applyAlignment="1" applyProtection="1">
      <alignment horizontal="left" vertical="center" shrinkToFit="1"/>
      <protection locked="0"/>
    </xf>
    <xf numFmtId="0" fontId="18" fillId="6" borderId="7" xfId="0" applyFont="1" applyFill="1" applyBorder="1" applyAlignment="1" applyProtection="1">
      <alignment horizontal="left" vertical="center" shrinkToFit="1"/>
      <protection locked="0"/>
    </xf>
    <xf numFmtId="0" fontId="18" fillId="6" borderId="8" xfId="0" applyFont="1" applyFill="1" applyBorder="1" applyAlignment="1" applyProtection="1">
      <alignment horizontal="left" vertical="center" shrinkToFit="1"/>
      <protection locked="0"/>
    </xf>
    <xf numFmtId="0" fontId="18" fillId="6" borderId="9" xfId="0" applyFont="1" applyFill="1" applyBorder="1" applyAlignment="1" applyProtection="1">
      <alignment horizontal="left" vertical="center" shrinkToFit="1"/>
      <protection locked="0"/>
    </xf>
    <xf numFmtId="0" fontId="18" fillId="6" borderId="10" xfId="0" applyFont="1" applyFill="1" applyBorder="1" applyAlignment="1" applyProtection="1">
      <alignment horizontal="left" vertical="center" wrapText="1"/>
      <protection locked="0"/>
    </xf>
    <xf numFmtId="49" fontId="18" fillId="6" borderId="2" xfId="0" applyNumberFormat="1" applyFont="1" applyFill="1" applyBorder="1" applyAlignment="1" applyProtection="1">
      <alignment horizontal="center" vertical="center"/>
      <protection locked="0"/>
    </xf>
    <xf numFmtId="0" fontId="17" fillId="10" borderId="1" xfId="0" applyFont="1" applyFill="1" applyBorder="1">
      <alignment vertical="center"/>
    </xf>
    <xf numFmtId="0" fontId="17" fillId="10" borderId="2" xfId="0" applyFont="1" applyFill="1" applyBorder="1">
      <alignment vertical="center"/>
    </xf>
    <xf numFmtId="0" fontId="17" fillId="10" borderId="3" xfId="0" applyFont="1" applyFill="1" applyBorder="1">
      <alignment vertical="center"/>
    </xf>
    <xf numFmtId="0" fontId="18" fillId="4" borderId="2" xfId="0" applyFont="1" applyFill="1" applyBorder="1" applyAlignment="1">
      <alignment horizontal="center" vertical="center"/>
    </xf>
    <xf numFmtId="0" fontId="18" fillId="4" borderId="3" xfId="0" applyFont="1" applyFill="1" applyBorder="1" applyAlignment="1">
      <alignment horizontal="center" vertical="center"/>
    </xf>
    <xf numFmtId="49" fontId="18" fillId="6" borderId="1" xfId="0" applyNumberFormat="1" applyFont="1" applyFill="1" applyBorder="1" applyAlignment="1" applyProtection="1">
      <alignment horizontal="center" vertical="center"/>
      <protection locked="0"/>
    </xf>
    <xf numFmtId="0" fontId="14" fillId="0" borderId="4" xfId="0" applyFont="1" applyBorder="1" applyAlignment="1" applyProtection="1">
      <alignment horizontal="center" vertical="center" shrinkToFit="1"/>
      <protection locked="0"/>
    </xf>
    <xf numFmtId="0" fontId="14" fillId="0" borderId="0" xfId="0" applyFont="1" applyAlignment="1" applyProtection="1">
      <alignment horizontal="center" vertical="center" shrinkToFit="1"/>
      <protection locked="0"/>
    </xf>
    <xf numFmtId="0" fontId="10" fillId="0" borderId="4" xfId="0" applyFont="1" applyBorder="1" applyAlignment="1" applyProtection="1">
      <alignment horizontal="center" vertical="center" shrinkToFit="1"/>
      <protection locked="0"/>
    </xf>
    <xf numFmtId="0" fontId="10" fillId="0" borderId="0" xfId="0" applyFont="1" applyAlignment="1" applyProtection="1">
      <alignment horizontal="center" vertical="center" shrinkToFit="1"/>
      <protection locked="0"/>
    </xf>
    <xf numFmtId="181" fontId="117" fillId="6" borderId="2" xfId="0" applyNumberFormat="1" applyFont="1" applyFill="1" applyBorder="1" applyAlignment="1" applyProtection="1">
      <alignment horizontal="right" vertical="center"/>
      <protection locked="0"/>
    </xf>
    <xf numFmtId="181" fontId="117" fillId="6" borderId="3" xfId="0" applyNumberFormat="1" applyFont="1" applyFill="1" applyBorder="1" applyAlignment="1" applyProtection="1">
      <alignment horizontal="right" vertical="center"/>
      <protection locked="0"/>
    </xf>
    <xf numFmtId="0" fontId="118" fillId="6" borderId="0" xfId="0" applyFont="1" applyFill="1" applyAlignment="1" applyProtection="1">
      <alignment horizontal="left" vertical="center" shrinkToFit="1"/>
      <protection locked="0"/>
    </xf>
    <xf numFmtId="0" fontId="118" fillId="6" borderId="5" xfId="0" applyFont="1" applyFill="1" applyBorder="1" applyAlignment="1" applyProtection="1">
      <alignment horizontal="left" vertical="center" shrinkToFit="1"/>
      <protection locked="0"/>
    </xf>
    <xf numFmtId="0" fontId="117" fillId="6" borderId="0" xfId="0" applyFont="1" applyFill="1" applyAlignment="1" applyProtection="1">
      <alignment horizontal="center" vertical="center" shrinkToFit="1"/>
      <protection locked="0"/>
    </xf>
    <xf numFmtId="0" fontId="117" fillId="6" borderId="5" xfId="0" applyFont="1" applyFill="1" applyBorder="1" applyAlignment="1" applyProtection="1">
      <alignment horizontal="center" vertical="center" shrinkToFit="1"/>
      <protection locked="0"/>
    </xf>
    <xf numFmtId="49" fontId="117" fillId="6" borderId="0" xfId="0" applyNumberFormat="1" applyFont="1" applyFill="1" applyAlignment="1" applyProtection="1">
      <alignment horizontal="center" vertical="center"/>
      <protection locked="0"/>
    </xf>
    <xf numFmtId="49" fontId="117" fillId="6" borderId="0" xfId="0" applyNumberFormat="1" applyFont="1" applyFill="1" applyAlignment="1" applyProtection="1">
      <alignment horizontal="center" vertical="center" shrinkToFit="1"/>
      <protection locked="0"/>
    </xf>
    <xf numFmtId="49" fontId="117" fillId="6" borderId="5" xfId="0" applyNumberFormat="1" applyFont="1" applyFill="1" applyBorder="1" applyAlignment="1" applyProtection="1">
      <alignment horizontal="center" vertical="center" shrinkToFit="1"/>
      <protection locked="0"/>
    </xf>
    <xf numFmtId="0" fontId="117" fillId="6" borderId="8" xfId="0" applyFont="1" applyFill="1" applyBorder="1" applyAlignment="1" applyProtection="1">
      <alignment horizontal="center" vertical="center" shrinkToFit="1"/>
      <protection locked="0"/>
    </xf>
    <xf numFmtId="0" fontId="117" fillId="6" borderId="9" xfId="0" applyFont="1" applyFill="1" applyBorder="1" applyAlignment="1" applyProtection="1">
      <alignment horizontal="center" vertical="center" shrinkToFit="1"/>
      <protection locked="0"/>
    </xf>
    <xf numFmtId="0" fontId="117" fillId="6" borderId="1" xfId="0" applyFont="1" applyFill="1" applyBorder="1" applyAlignment="1" applyProtection="1">
      <alignment horizontal="center" vertical="center" shrinkToFit="1"/>
      <protection locked="0"/>
    </xf>
    <xf numFmtId="0" fontId="117" fillId="6" borderId="2" xfId="0" applyFont="1" applyFill="1" applyBorder="1" applyAlignment="1" applyProtection="1">
      <alignment horizontal="center" vertical="center" shrinkToFit="1"/>
      <protection locked="0"/>
    </xf>
    <xf numFmtId="0" fontId="117" fillId="6" borderId="3" xfId="0" applyFont="1" applyFill="1" applyBorder="1" applyAlignment="1" applyProtection="1">
      <alignment horizontal="center" vertical="center" shrinkToFit="1"/>
      <protection locked="0"/>
    </xf>
    <xf numFmtId="181" fontId="117" fillId="6" borderId="1" xfId="0" applyNumberFormat="1" applyFont="1" applyFill="1" applyBorder="1" applyAlignment="1" applyProtection="1">
      <alignment horizontal="center" vertical="center"/>
      <protection locked="0"/>
    </xf>
    <xf numFmtId="181" fontId="117" fillId="6" borderId="2" xfId="0" applyNumberFormat="1" applyFont="1" applyFill="1" applyBorder="1" applyAlignment="1" applyProtection="1">
      <alignment horizontal="center" vertical="center"/>
      <protection locked="0"/>
    </xf>
    <xf numFmtId="181" fontId="117" fillId="6" borderId="3" xfId="0" applyNumberFormat="1" applyFont="1" applyFill="1" applyBorder="1" applyAlignment="1" applyProtection="1">
      <alignment horizontal="center" vertical="center"/>
      <protection locked="0"/>
    </xf>
    <xf numFmtId="0" fontId="158" fillId="6" borderId="1" xfId="0" applyFont="1" applyFill="1" applyBorder="1" applyAlignment="1" applyProtection="1">
      <alignment horizontal="left" vertical="center" shrinkToFit="1"/>
      <protection locked="0"/>
    </xf>
    <xf numFmtId="0" fontId="158" fillId="6" borderId="2" xfId="0" applyFont="1" applyFill="1" applyBorder="1" applyAlignment="1" applyProtection="1">
      <alignment horizontal="left" vertical="center" shrinkToFit="1"/>
      <protection locked="0"/>
    </xf>
    <xf numFmtId="0" fontId="158" fillId="6" borderId="3" xfId="0" applyFont="1" applyFill="1" applyBorder="1" applyAlignment="1" applyProtection="1">
      <alignment horizontal="left" vertical="center" shrinkToFit="1"/>
      <protection locked="0"/>
    </xf>
    <xf numFmtId="49" fontId="158" fillId="6" borderId="1" xfId="0" applyNumberFormat="1" applyFont="1" applyFill="1" applyBorder="1" applyAlignment="1" applyProtection="1">
      <alignment horizontal="center" vertical="center"/>
      <protection locked="0"/>
    </xf>
    <xf numFmtId="49" fontId="158" fillId="6" borderId="2" xfId="0" applyNumberFormat="1" applyFont="1" applyFill="1" applyBorder="1" applyAlignment="1" applyProtection="1">
      <alignment horizontal="center" vertical="center"/>
      <protection locked="0"/>
    </xf>
    <xf numFmtId="0" fontId="158" fillId="4" borderId="2" xfId="0" applyFont="1" applyFill="1" applyBorder="1" applyAlignment="1">
      <alignment horizontal="center" vertical="center"/>
    </xf>
    <xf numFmtId="0" fontId="158" fillId="4" borderId="3" xfId="0" applyFont="1" applyFill="1" applyBorder="1" applyAlignment="1">
      <alignment horizontal="center" vertical="center"/>
    </xf>
    <xf numFmtId="0" fontId="18" fillId="6" borderId="0" xfId="0" applyFont="1" applyFill="1" applyAlignment="1">
      <alignment horizontal="left" vertical="center"/>
    </xf>
    <xf numFmtId="0" fontId="18" fillId="6" borderId="5" xfId="0" applyFont="1" applyFill="1" applyBorder="1" applyAlignment="1">
      <alignment horizontal="left" vertical="center"/>
    </xf>
    <xf numFmtId="0" fontId="117" fillId="6" borderId="0" xfId="0" applyFont="1" applyFill="1" applyAlignment="1" applyProtection="1">
      <alignment horizontal="left" vertical="center" shrinkToFit="1"/>
      <protection locked="0"/>
    </xf>
    <xf numFmtId="0" fontId="46" fillId="0" borderId="0" xfId="0" applyFont="1" applyAlignment="1">
      <alignment horizontal="left" vertical="center" wrapText="1"/>
    </xf>
    <xf numFmtId="38" fontId="10" fillId="4" borderId="115" xfId="2" applyFont="1" applyFill="1" applyBorder="1" applyAlignment="1" applyProtection="1">
      <alignment vertical="center"/>
    </xf>
    <xf numFmtId="38" fontId="10" fillId="4" borderId="242" xfId="2" applyFont="1" applyFill="1" applyBorder="1" applyAlignment="1" applyProtection="1">
      <alignment vertical="center"/>
    </xf>
    <xf numFmtId="38" fontId="10" fillId="4" borderId="117" xfId="2" applyFont="1" applyFill="1" applyBorder="1" applyAlignment="1" applyProtection="1">
      <alignment vertical="center"/>
    </xf>
    <xf numFmtId="0" fontId="10" fillId="4" borderId="2" xfId="0" applyFont="1" applyFill="1" applyBorder="1" applyAlignment="1">
      <alignment horizontal="left" vertical="center"/>
    </xf>
    <xf numFmtId="0" fontId="10" fillId="4" borderId="3" xfId="0" applyFont="1" applyFill="1" applyBorder="1" applyAlignment="1">
      <alignment horizontal="left" vertical="center"/>
    </xf>
    <xf numFmtId="0" fontId="10" fillId="6" borderId="1" xfId="0" applyFont="1" applyFill="1" applyBorder="1" applyAlignment="1" applyProtection="1">
      <alignment horizontal="center" vertical="center"/>
      <protection locked="0"/>
    </xf>
    <xf numFmtId="0" fontId="10" fillId="6" borderId="2" xfId="0" applyFont="1" applyFill="1" applyBorder="1" applyAlignment="1" applyProtection="1">
      <alignment horizontal="center" vertical="center"/>
      <protection locked="0"/>
    </xf>
    <xf numFmtId="0" fontId="10" fillId="6" borderId="3" xfId="0" applyFont="1" applyFill="1" applyBorder="1" applyAlignment="1" applyProtection="1">
      <alignment horizontal="center" vertical="center"/>
      <protection locked="0"/>
    </xf>
    <xf numFmtId="40" fontId="10" fillId="6" borderId="1" xfId="2" applyNumberFormat="1" applyFont="1" applyFill="1" applyBorder="1" applyAlignment="1" applyProtection="1">
      <alignment vertical="center"/>
      <protection locked="0"/>
    </xf>
    <xf numFmtId="40" fontId="10" fillId="6" borderId="2" xfId="2" applyNumberFormat="1" applyFont="1" applyFill="1" applyBorder="1" applyAlignment="1" applyProtection="1">
      <alignment vertical="center"/>
      <protection locked="0"/>
    </xf>
    <xf numFmtId="40" fontId="10" fillId="6" borderId="3" xfId="2" applyNumberFormat="1" applyFont="1" applyFill="1" applyBorder="1" applyAlignment="1" applyProtection="1">
      <alignment vertical="center"/>
      <protection locked="0"/>
    </xf>
    <xf numFmtId="0" fontId="11" fillId="4" borderId="7" xfId="0" applyFont="1" applyFill="1" applyBorder="1" applyAlignment="1">
      <alignment horizontal="center" vertical="center" shrinkToFit="1"/>
    </xf>
    <xf numFmtId="0" fontId="11" fillId="4" borderId="8" xfId="0" applyFont="1" applyFill="1" applyBorder="1" applyAlignment="1">
      <alignment horizontal="center" vertical="center" shrinkToFit="1"/>
    </xf>
    <xf numFmtId="0" fontId="11" fillId="4" borderId="9" xfId="0" applyFont="1" applyFill="1" applyBorder="1" applyAlignment="1">
      <alignment horizontal="center" vertical="center" shrinkToFit="1"/>
    </xf>
    <xf numFmtId="40" fontId="10" fillId="0" borderId="1" xfId="2" applyNumberFormat="1" applyFont="1" applyFill="1" applyBorder="1" applyAlignment="1" applyProtection="1">
      <alignment vertical="center"/>
    </xf>
    <xf numFmtId="40" fontId="10" fillId="0" borderId="2" xfId="2" applyNumberFormat="1" applyFont="1" applyFill="1" applyBorder="1" applyAlignment="1" applyProtection="1">
      <alignment vertical="center"/>
    </xf>
    <xf numFmtId="40" fontId="10" fillId="0" borderId="3" xfId="2" applyNumberFormat="1" applyFont="1" applyFill="1" applyBorder="1" applyAlignment="1" applyProtection="1">
      <alignment vertical="center"/>
    </xf>
    <xf numFmtId="0" fontId="46" fillId="0" borderId="0" xfId="0" applyFont="1" applyAlignment="1">
      <alignment horizontal="left" vertical="center"/>
    </xf>
    <xf numFmtId="40" fontId="10" fillId="4" borderId="1" xfId="2" applyNumberFormat="1" applyFont="1" applyFill="1" applyBorder="1" applyAlignment="1" applyProtection="1">
      <alignment vertical="center"/>
    </xf>
    <xf numFmtId="40" fontId="10" fillId="4" borderId="2" xfId="2" applyNumberFormat="1" applyFont="1" applyFill="1" applyBorder="1" applyAlignment="1" applyProtection="1">
      <alignment vertical="center"/>
    </xf>
    <xf numFmtId="40" fontId="10" fillId="4" borderId="3" xfId="2" applyNumberFormat="1" applyFont="1" applyFill="1" applyBorder="1" applyAlignment="1" applyProtection="1">
      <alignment vertical="center"/>
    </xf>
    <xf numFmtId="0" fontId="11" fillId="4" borderId="10" xfId="0" applyFont="1" applyFill="1" applyBorder="1" applyAlignment="1">
      <alignment horizontal="center" vertical="center" shrinkToFit="1"/>
    </xf>
    <xf numFmtId="0" fontId="11" fillId="4" borderId="6" xfId="0" applyFont="1" applyFill="1" applyBorder="1" applyAlignment="1">
      <alignment horizontal="center" vertical="center" shrinkToFit="1"/>
    </xf>
    <xf numFmtId="0" fontId="11" fillId="4" borderId="11" xfId="0" applyFont="1" applyFill="1" applyBorder="1" applyAlignment="1">
      <alignment horizontal="center" vertical="center" shrinkToFit="1"/>
    </xf>
    <xf numFmtId="0" fontId="10" fillId="4" borderId="2" xfId="0" applyFont="1" applyFill="1" applyBorder="1" applyAlignment="1">
      <alignment horizontal="center" vertical="center" shrinkToFit="1"/>
    </xf>
    <xf numFmtId="0" fontId="10" fillId="4" borderId="3" xfId="0" applyFont="1" applyFill="1" applyBorder="1" applyAlignment="1">
      <alignment horizontal="center" vertical="center" shrinkToFit="1"/>
    </xf>
    <xf numFmtId="0" fontId="10" fillId="4" borderId="42" xfId="0" applyFont="1" applyFill="1" applyBorder="1" applyAlignment="1">
      <alignment horizontal="center" vertical="center" shrinkToFit="1"/>
    </xf>
    <xf numFmtId="0" fontId="10" fillId="4" borderId="44" xfId="0" applyFont="1" applyFill="1" applyBorder="1" applyAlignment="1">
      <alignment horizontal="center" vertical="center" shrinkToFit="1"/>
    </xf>
    <xf numFmtId="0" fontId="33" fillId="10" borderId="10" xfId="0" applyFont="1" applyFill="1" applyBorder="1" applyAlignment="1">
      <alignment horizontal="center" vertical="top" textRotation="180"/>
    </xf>
    <xf numFmtId="0" fontId="33" fillId="10" borderId="11" xfId="0" applyFont="1" applyFill="1" applyBorder="1" applyAlignment="1">
      <alignment horizontal="center" vertical="top" textRotation="180"/>
    </xf>
    <xf numFmtId="0" fontId="33" fillId="10" borderId="7" xfId="0" applyFont="1" applyFill="1" applyBorder="1" applyAlignment="1">
      <alignment horizontal="center" vertical="top" textRotation="180"/>
    </xf>
    <xf numFmtId="0" fontId="33" fillId="10" borderId="9" xfId="0" applyFont="1" applyFill="1" applyBorder="1" applyAlignment="1">
      <alignment horizontal="center" vertical="top" textRotation="180"/>
    </xf>
    <xf numFmtId="0" fontId="33" fillId="10" borderId="10" xfId="0" applyFont="1" applyFill="1" applyBorder="1" applyAlignment="1">
      <alignment horizontal="center" vertical="top" textRotation="255"/>
    </xf>
    <xf numFmtId="0" fontId="33" fillId="10" borderId="11" xfId="0" applyFont="1" applyFill="1" applyBorder="1" applyAlignment="1">
      <alignment horizontal="center" vertical="top" textRotation="255"/>
    </xf>
    <xf numFmtId="0" fontId="33" fillId="10" borderId="7" xfId="0" applyFont="1" applyFill="1" applyBorder="1" applyAlignment="1">
      <alignment horizontal="center" vertical="top" textRotation="255"/>
    </xf>
    <xf numFmtId="0" fontId="33" fillId="10" borderId="9" xfId="0" applyFont="1" applyFill="1" applyBorder="1" applyAlignment="1">
      <alignment horizontal="center" vertical="top" textRotation="255"/>
    </xf>
    <xf numFmtId="0" fontId="10" fillId="6" borderId="1" xfId="0" applyFont="1" applyFill="1" applyBorder="1" applyAlignment="1" applyProtection="1">
      <alignment horizontal="center" vertical="center" shrinkToFit="1"/>
      <protection locked="0"/>
    </xf>
    <xf numFmtId="0" fontId="10" fillId="6" borderId="3" xfId="0" applyFont="1" applyFill="1" applyBorder="1" applyAlignment="1" applyProtection="1">
      <alignment horizontal="center" vertical="center" shrinkToFit="1"/>
      <protection locked="0"/>
    </xf>
    <xf numFmtId="0" fontId="10" fillId="4" borderId="2" xfId="0" applyFont="1" applyFill="1" applyBorder="1" applyAlignment="1">
      <alignment horizontal="center" vertical="center"/>
    </xf>
    <xf numFmtId="0" fontId="10" fillId="4" borderId="3" xfId="0" applyFont="1" applyFill="1" applyBorder="1" applyAlignment="1">
      <alignment horizontal="center" vertical="center"/>
    </xf>
    <xf numFmtId="0" fontId="33" fillId="10" borderId="1" xfId="0" applyFont="1" applyFill="1" applyBorder="1" applyAlignment="1">
      <alignment horizontal="center" vertical="center" wrapText="1" shrinkToFit="1"/>
    </xf>
    <xf numFmtId="0" fontId="33" fillId="10" borderId="2" xfId="0" applyFont="1" applyFill="1" applyBorder="1" applyAlignment="1">
      <alignment horizontal="center" vertical="center" wrapText="1" shrinkToFit="1"/>
    </xf>
    <xf numFmtId="0" fontId="33" fillId="10" borderId="3" xfId="0" applyFont="1" applyFill="1" applyBorder="1" applyAlignment="1">
      <alignment horizontal="center" vertical="center" wrapText="1" shrinkToFit="1"/>
    </xf>
    <xf numFmtId="0" fontId="10" fillId="4" borderId="2" xfId="0" applyFont="1" applyFill="1" applyBorder="1" applyAlignment="1">
      <alignment horizontal="left" vertical="center" shrinkToFit="1"/>
    </xf>
    <xf numFmtId="0" fontId="55" fillId="10" borderId="1" xfId="0" applyFont="1" applyFill="1" applyBorder="1" applyAlignment="1">
      <alignment horizontal="left" vertical="center" shrinkToFit="1"/>
    </xf>
    <xf numFmtId="0" fontId="55" fillId="10" borderId="2" xfId="0" applyFont="1" applyFill="1" applyBorder="1" applyAlignment="1">
      <alignment horizontal="left" vertical="center" shrinkToFi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179" fontId="10" fillId="4" borderId="1" xfId="2" applyNumberFormat="1" applyFont="1" applyFill="1" applyBorder="1" applyAlignment="1" applyProtection="1">
      <alignment vertical="center"/>
    </xf>
    <xf numFmtId="179" fontId="10" fillId="4" borderId="2" xfId="2" applyNumberFormat="1" applyFont="1" applyFill="1" applyBorder="1" applyAlignment="1" applyProtection="1">
      <alignment vertical="center"/>
    </xf>
    <xf numFmtId="179" fontId="10" fillId="4" borderId="3" xfId="2" applyNumberFormat="1" applyFont="1" applyFill="1" applyBorder="1" applyAlignment="1" applyProtection="1">
      <alignment vertical="center"/>
    </xf>
    <xf numFmtId="0" fontId="11" fillId="4" borderId="8" xfId="0" applyFont="1" applyFill="1" applyBorder="1" applyAlignment="1">
      <alignment horizontal="left" vertical="center"/>
    </xf>
    <xf numFmtId="0" fontId="11" fillId="4" borderId="9" xfId="0" applyFont="1" applyFill="1" applyBorder="1" applyAlignment="1">
      <alignment horizontal="left" vertical="center"/>
    </xf>
    <xf numFmtId="0" fontId="11" fillId="4" borderId="0" xfId="0" applyFont="1" applyFill="1" applyAlignment="1">
      <alignment horizontal="left" vertical="center"/>
    </xf>
    <xf numFmtId="0" fontId="11" fillId="4" borderId="5" xfId="0" applyFont="1" applyFill="1" applyBorder="1" applyAlignment="1">
      <alignment horizontal="left" vertical="center"/>
    </xf>
    <xf numFmtId="0" fontId="11" fillId="4" borderId="0" xfId="0" applyFont="1" applyFill="1" applyAlignment="1">
      <alignment horizontal="left" vertical="top" wrapText="1"/>
    </xf>
    <xf numFmtId="0" fontId="11" fillId="4" borderId="5" xfId="0" applyFont="1" applyFill="1" applyBorder="1" applyAlignment="1">
      <alignment horizontal="left" vertical="top" wrapText="1"/>
    </xf>
    <xf numFmtId="0" fontId="11" fillId="4" borderId="8" xfId="0" applyFont="1" applyFill="1" applyBorder="1" applyAlignment="1">
      <alignment horizontal="left" vertical="top" wrapText="1"/>
    </xf>
    <xf numFmtId="0" fontId="11" fillId="4" borderId="9" xfId="0" applyFont="1" applyFill="1" applyBorder="1" applyAlignment="1">
      <alignment horizontal="left" vertical="top" wrapText="1"/>
    </xf>
    <xf numFmtId="0" fontId="33" fillId="10" borderId="2" xfId="0" applyFont="1" applyFill="1" applyBorder="1" applyAlignment="1">
      <alignment horizontal="left" vertical="center" shrinkToFit="1"/>
    </xf>
    <xf numFmtId="0" fontId="33" fillId="10" borderId="3" xfId="0" applyFont="1" applyFill="1" applyBorder="1" applyAlignment="1">
      <alignment horizontal="left" vertical="center" shrinkToFit="1"/>
    </xf>
    <xf numFmtId="0" fontId="33" fillId="10" borderId="2" xfId="0" applyFont="1" applyFill="1" applyBorder="1" applyAlignment="1">
      <alignment horizontal="left" vertical="center" wrapText="1" shrinkToFit="1"/>
    </xf>
    <xf numFmtId="0" fontId="33" fillId="10" borderId="3" xfId="0" applyFont="1" applyFill="1" applyBorder="1" applyAlignment="1">
      <alignment horizontal="left" vertical="center" wrapText="1" shrinkToFit="1"/>
    </xf>
    <xf numFmtId="0" fontId="33" fillId="10" borderId="1" xfId="0" applyFont="1" applyFill="1" applyBorder="1" applyAlignment="1">
      <alignment horizontal="center" vertical="center"/>
    </xf>
    <xf numFmtId="0" fontId="33" fillId="10" borderId="2" xfId="0" applyFont="1" applyFill="1" applyBorder="1" applyAlignment="1">
      <alignment horizontal="center" vertical="center"/>
    </xf>
    <xf numFmtId="0" fontId="33" fillId="10" borderId="3" xfId="0" applyFont="1" applyFill="1" applyBorder="1" applyAlignment="1">
      <alignment horizontal="center" vertical="center"/>
    </xf>
    <xf numFmtId="0" fontId="10" fillId="6" borderId="2" xfId="0" applyFont="1" applyFill="1" applyBorder="1" applyAlignment="1" applyProtection="1">
      <alignment vertical="center" shrinkToFit="1"/>
      <protection locked="0"/>
    </xf>
    <xf numFmtId="38" fontId="10" fillId="6" borderId="1" xfId="2" applyFont="1" applyFill="1" applyBorder="1" applyAlignment="1" applyProtection="1">
      <alignment vertical="center"/>
      <protection locked="0"/>
    </xf>
    <xf numFmtId="38" fontId="10" fillId="6" borderId="2" xfId="2" applyFont="1" applyFill="1" applyBorder="1" applyAlignment="1" applyProtection="1">
      <alignment vertical="center"/>
      <protection locked="0"/>
    </xf>
    <xf numFmtId="38" fontId="10" fillId="6" borderId="3" xfId="2" applyFont="1" applyFill="1" applyBorder="1" applyAlignment="1" applyProtection="1">
      <alignment vertical="center"/>
      <protection locked="0"/>
    </xf>
    <xf numFmtId="38" fontId="10" fillId="4" borderId="1" xfId="2" applyFont="1" applyFill="1" applyBorder="1" applyAlignment="1" applyProtection="1">
      <alignment vertical="center"/>
    </xf>
    <xf numFmtId="38" fontId="10" fillId="4" borderId="2" xfId="2" applyFont="1" applyFill="1" applyBorder="1" applyAlignment="1" applyProtection="1">
      <alignment vertical="center"/>
    </xf>
    <xf numFmtId="38" fontId="10" fillId="4" borderId="3" xfId="2" applyFont="1" applyFill="1" applyBorder="1" applyAlignment="1" applyProtection="1">
      <alignment vertical="center"/>
    </xf>
    <xf numFmtId="38" fontId="10" fillId="4" borderId="138" xfId="2" applyFont="1" applyFill="1" applyBorder="1" applyAlignment="1" applyProtection="1">
      <alignment vertical="center"/>
    </xf>
    <xf numFmtId="38" fontId="10" fillId="4" borderId="156" xfId="2" applyFont="1" applyFill="1" applyBorder="1" applyAlignment="1" applyProtection="1">
      <alignment vertical="center"/>
    </xf>
    <xf numFmtId="38" fontId="10" fillId="4" borderId="155" xfId="2" applyFont="1" applyFill="1" applyBorder="1" applyAlignment="1" applyProtection="1">
      <alignment vertical="center"/>
    </xf>
    <xf numFmtId="0" fontId="10" fillId="4" borderId="3" xfId="0" applyFont="1" applyFill="1" applyBorder="1" applyAlignment="1">
      <alignment horizontal="left" vertical="center" shrinkToFit="1"/>
    </xf>
    <xf numFmtId="0" fontId="11" fillId="0" borderId="1"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3" xfId="0" applyFont="1" applyBorder="1" applyAlignment="1">
      <alignment horizontal="center" vertical="center" shrinkToFit="1"/>
    </xf>
    <xf numFmtId="0" fontId="11" fillId="4" borderId="1" xfId="0" applyFont="1" applyFill="1" applyBorder="1" applyAlignment="1">
      <alignment horizontal="center" vertical="center" shrinkToFit="1"/>
    </xf>
    <xf numFmtId="0" fontId="11" fillId="4" borderId="2" xfId="0" applyFont="1" applyFill="1" applyBorder="1" applyAlignment="1">
      <alignment horizontal="center" vertical="center" shrinkToFit="1"/>
    </xf>
    <xf numFmtId="0" fontId="11" fillId="4" borderId="3" xfId="0" applyFont="1" applyFill="1" applyBorder="1" applyAlignment="1">
      <alignment horizontal="center" vertical="center" shrinkToFit="1"/>
    </xf>
    <xf numFmtId="0" fontId="11" fillId="4" borderId="8" xfId="0" applyFont="1" applyFill="1" applyBorder="1" applyAlignment="1">
      <alignment horizontal="left" vertical="top" shrinkToFit="1"/>
    </xf>
    <xf numFmtId="0" fontId="11" fillId="4" borderId="9" xfId="0" applyFont="1" applyFill="1" applyBorder="1" applyAlignment="1">
      <alignment horizontal="left" vertical="top" shrinkToFit="1"/>
    </xf>
    <xf numFmtId="0" fontId="10" fillId="6" borderId="2" xfId="2" applyNumberFormat="1" applyFont="1" applyFill="1" applyBorder="1" applyAlignment="1" applyProtection="1">
      <alignment vertical="center" shrinkToFit="1"/>
      <protection locked="0"/>
    </xf>
    <xf numFmtId="0" fontId="53" fillId="4" borderId="0" xfId="0" applyFont="1" applyFill="1" applyAlignment="1">
      <alignment horizontal="left" vertical="center"/>
    </xf>
    <xf numFmtId="190" fontId="10" fillId="6" borderId="1" xfId="2" applyNumberFormat="1" applyFont="1" applyFill="1" applyBorder="1" applyAlignment="1" applyProtection="1">
      <alignment vertical="center"/>
      <protection locked="0"/>
    </xf>
    <xf numFmtId="190" fontId="10" fillId="6" borderId="2" xfId="2" applyNumberFormat="1" applyFont="1" applyFill="1" applyBorder="1" applyAlignment="1" applyProtection="1">
      <alignment vertical="center"/>
      <protection locked="0"/>
    </xf>
    <xf numFmtId="190" fontId="10" fillId="6" borderId="3" xfId="2" applyNumberFormat="1" applyFont="1" applyFill="1" applyBorder="1" applyAlignment="1" applyProtection="1">
      <alignment vertical="center"/>
      <protection locked="0"/>
    </xf>
    <xf numFmtId="38" fontId="10" fillId="0" borderId="37" xfId="2" applyFont="1" applyBorder="1" applyAlignment="1" applyProtection="1">
      <alignment vertical="center"/>
    </xf>
    <xf numFmtId="38" fontId="10" fillId="0" borderId="38" xfId="2" applyFont="1" applyBorder="1" applyAlignment="1" applyProtection="1">
      <alignment vertical="center"/>
    </xf>
    <xf numFmtId="38" fontId="10" fillId="0" borderId="25" xfId="2" applyFont="1" applyBorder="1" applyAlignment="1" applyProtection="1">
      <alignment vertical="center"/>
    </xf>
    <xf numFmtId="38" fontId="10" fillId="0" borderId="1" xfId="2" applyFont="1" applyBorder="1" applyAlignment="1" applyProtection="1">
      <alignment vertical="center"/>
    </xf>
    <xf numFmtId="38" fontId="10" fillId="0" borderId="2" xfId="2" applyFont="1" applyBorder="1" applyAlignment="1" applyProtection="1">
      <alignment vertical="center"/>
    </xf>
    <xf numFmtId="38" fontId="10" fillId="0" borderId="3" xfId="2" applyFont="1" applyBorder="1" applyAlignment="1" applyProtection="1">
      <alignment vertical="center"/>
    </xf>
    <xf numFmtId="38" fontId="10" fillId="0" borderId="138" xfId="2" applyFont="1" applyBorder="1" applyAlignment="1" applyProtection="1">
      <alignment vertical="center"/>
    </xf>
    <xf numFmtId="38" fontId="10" fillId="0" borderId="156" xfId="2" applyFont="1" applyBorder="1" applyAlignment="1" applyProtection="1">
      <alignment vertical="center"/>
    </xf>
    <xf numFmtId="38" fontId="10" fillId="0" borderId="155" xfId="2" applyFont="1" applyBorder="1" applyAlignment="1" applyProtection="1">
      <alignment vertical="center"/>
    </xf>
    <xf numFmtId="183" fontId="10" fillId="0" borderId="1" xfId="2" applyNumberFormat="1" applyFont="1" applyFill="1" applyBorder="1" applyAlignment="1" applyProtection="1">
      <alignment vertical="top" wrapText="1"/>
    </xf>
    <xf numFmtId="183" fontId="10" fillId="0" borderId="2" xfId="2" applyNumberFormat="1" applyFont="1" applyFill="1" applyBorder="1" applyAlignment="1" applyProtection="1">
      <alignment vertical="top" wrapText="1"/>
    </xf>
    <xf numFmtId="183" fontId="10" fillId="0" borderId="3" xfId="2" applyNumberFormat="1" applyFont="1" applyFill="1" applyBorder="1" applyAlignment="1" applyProtection="1">
      <alignment vertical="top" wrapText="1"/>
    </xf>
    <xf numFmtId="0" fontId="10" fillId="4" borderId="6" xfId="0" applyFont="1" applyFill="1" applyBorder="1" applyAlignment="1">
      <alignment horizontal="left" vertical="top" wrapText="1"/>
    </xf>
    <xf numFmtId="0" fontId="10" fillId="4" borderId="11" xfId="0" applyFont="1" applyFill="1" applyBorder="1" applyAlignment="1">
      <alignment horizontal="left" vertical="top" wrapText="1"/>
    </xf>
    <xf numFmtId="0" fontId="10" fillId="4" borderId="8" xfId="0" applyFont="1" applyFill="1" applyBorder="1" applyAlignment="1">
      <alignment horizontal="left" vertical="top" wrapText="1"/>
    </xf>
    <xf numFmtId="0" fontId="10" fillId="4" borderId="9" xfId="0" applyFont="1" applyFill="1" applyBorder="1" applyAlignment="1">
      <alignment horizontal="left" vertical="top" wrapText="1"/>
    </xf>
    <xf numFmtId="0" fontId="10" fillId="4" borderId="6" xfId="0" applyFont="1" applyFill="1" applyBorder="1" applyAlignment="1">
      <alignment horizontal="left" vertical="top"/>
    </xf>
    <xf numFmtId="0" fontId="10" fillId="4" borderId="11" xfId="0" applyFont="1" applyFill="1" applyBorder="1" applyAlignment="1">
      <alignment horizontal="left" vertical="top"/>
    </xf>
    <xf numFmtId="38" fontId="10" fillId="4" borderId="100" xfId="2" applyFont="1" applyFill="1" applyBorder="1" applyAlignment="1" applyProtection="1">
      <alignment horizontal="right" vertical="center"/>
    </xf>
    <xf numFmtId="38" fontId="10" fillId="4" borderId="159" xfId="2" applyFont="1" applyFill="1" applyBorder="1" applyAlignment="1" applyProtection="1">
      <alignment horizontal="right" vertical="center"/>
    </xf>
    <xf numFmtId="38" fontId="10" fillId="4" borderId="101" xfId="2" applyFont="1" applyFill="1" applyBorder="1" applyAlignment="1" applyProtection="1">
      <alignment horizontal="right" vertical="center"/>
    </xf>
    <xf numFmtId="0" fontId="11" fillId="0" borderId="0" xfId="0" applyFont="1" applyAlignment="1">
      <alignment horizontal="left" vertical="top" wrapText="1"/>
    </xf>
    <xf numFmtId="0" fontId="11" fillId="0" borderId="5" xfId="0" applyFont="1" applyBorder="1" applyAlignment="1">
      <alignment horizontal="left" vertical="top" wrapText="1"/>
    </xf>
    <xf numFmtId="0" fontId="11" fillId="0" borderId="8" xfId="0" applyFont="1" applyBorder="1" applyAlignment="1">
      <alignment horizontal="left" vertical="top" wrapText="1"/>
    </xf>
    <xf numFmtId="0" fontId="11" fillId="0" borderId="9" xfId="0" applyFont="1" applyBorder="1" applyAlignment="1">
      <alignment horizontal="left" vertical="top" wrapText="1"/>
    </xf>
    <xf numFmtId="0" fontId="11" fillId="4" borderId="4" xfId="0" applyFont="1" applyFill="1" applyBorder="1" applyAlignment="1">
      <alignment horizontal="center" vertical="center" shrinkToFit="1"/>
    </xf>
    <xf numFmtId="0" fontId="11" fillId="4" borderId="0" xfId="0" applyFont="1" applyFill="1" applyAlignment="1">
      <alignment horizontal="center" vertical="center" shrinkToFit="1"/>
    </xf>
    <xf numFmtId="0" fontId="11" fillId="4" borderId="5" xfId="0" applyFont="1" applyFill="1" applyBorder="1" applyAlignment="1">
      <alignment horizontal="center" vertical="center" shrinkToFit="1"/>
    </xf>
    <xf numFmtId="38" fontId="10" fillId="6" borderId="37" xfId="2" applyFont="1" applyFill="1" applyBorder="1" applyAlignment="1" applyProtection="1">
      <alignment horizontal="center" vertical="center"/>
      <protection locked="0"/>
    </xf>
    <xf numFmtId="38" fontId="10" fillId="6" borderId="38" xfId="2" applyFont="1" applyFill="1" applyBorder="1" applyAlignment="1" applyProtection="1">
      <alignment horizontal="center" vertical="center"/>
      <protection locked="0"/>
    </xf>
    <xf numFmtId="38" fontId="10" fillId="6" borderId="25" xfId="2" applyFont="1" applyFill="1" applyBorder="1" applyAlignment="1" applyProtection="1">
      <alignment horizontal="center" vertical="center"/>
      <protection locked="0"/>
    </xf>
    <xf numFmtId="38" fontId="10" fillId="0" borderId="39" xfId="2" applyFont="1" applyBorder="1" applyAlignment="1" applyProtection="1">
      <alignment vertical="center"/>
    </xf>
    <xf numFmtId="38" fontId="10" fillId="0" borderId="40" xfId="2" applyFont="1" applyBorder="1" applyAlignment="1" applyProtection="1">
      <alignment vertical="center"/>
    </xf>
    <xf numFmtId="38" fontId="10" fillId="0" borderId="41" xfId="2" applyFont="1" applyBorder="1" applyAlignment="1" applyProtection="1">
      <alignment vertical="center"/>
    </xf>
    <xf numFmtId="40" fontId="165" fillId="0" borderId="1" xfId="2" applyNumberFormat="1" applyFont="1" applyBorder="1" applyProtection="1">
      <alignment vertical="center"/>
    </xf>
    <xf numFmtId="40" fontId="165" fillId="0" borderId="2" xfId="2" applyNumberFormat="1" applyFont="1" applyBorder="1" applyProtection="1">
      <alignment vertical="center"/>
    </xf>
    <xf numFmtId="40" fontId="165" fillId="0" borderId="3" xfId="2" applyNumberFormat="1" applyFont="1" applyBorder="1" applyProtection="1">
      <alignment vertical="center"/>
    </xf>
    <xf numFmtId="0" fontId="14" fillId="4" borderId="2" xfId="0" applyFont="1" applyFill="1" applyBorder="1" applyAlignment="1">
      <alignment horizontal="left" vertical="center"/>
    </xf>
    <xf numFmtId="0" fontId="14" fillId="4" borderId="3" xfId="0" applyFont="1" applyFill="1" applyBorder="1" applyAlignment="1">
      <alignment horizontal="left" vertical="center"/>
    </xf>
    <xf numFmtId="0" fontId="10" fillId="4" borderId="6" xfId="0" applyFont="1" applyFill="1" applyBorder="1" applyAlignment="1">
      <alignment horizontal="left" vertical="center"/>
    </xf>
    <xf numFmtId="0" fontId="10" fillId="4" borderId="11" xfId="0" applyFont="1" applyFill="1" applyBorder="1" applyAlignment="1">
      <alignment horizontal="left" vertical="center"/>
    </xf>
    <xf numFmtId="0" fontId="14" fillId="4" borderId="2" xfId="0" applyFont="1" applyFill="1" applyBorder="1" applyAlignment="1">
      <alignment horizontal="left" vertical="center" shrinkToFit="1"/>
    </xf>
    <xf numFmtId="0" fontId="14" fillId="4" borderId="3" xfId="0" applyFont="1" applyFill="1" applyBorder="1" applyAlignment="1">
      <alignment horizontal="left" vertical="center" shrinkToFit="1"/>
    </xf>
    <xf numFmtId="0" fontId="10" fillId="0" borderId="6" xfId="0" applyFont="1" applyBorder="1" applyAlignment="1">
      <alignment horizontal="left" vertical="top" wrapText="1"/>
    </xf>
    <xf numFmtId="0" fontId="10" fillId="0" borderId="11" xfId="0" applyFont="1" applyBorder="1" applyAlignment="1">
      <alignment horizontal="left" vertical="top" wrapText="1"/>
    </xf>
    <xf numFmtId="0" fontId="10" fillId="0" borderId="0" xfId="0" applyFont="1" applyAlignment="1">
      <alignment horizontal="left" vertical="top" wrapText="1"/>
    </xf>
    <xf numFmtId="0" fontId="10" fillId="0" borderId="5" xfId="0" applyFont="1" applyBorder="1" applyAlignment="1">
      <alignment horizontal="left" vertical="top" wrapText="1"/>
    </xf>
    <xf numFmtId="0" fontId="10" fillId="0" borderId="8" xfId="0" applyFont="1" applyBorder="1" applyAlignment="1">
      <alignment horizontal="left" vertical="top" wrapText="1"/>
    </xf>
    <xf numFmtId="0" fontId="10" fillId="0" borderId="9" xfId="0" applyFont="1" applyBorder="1" applyAlignment="1">
      <alignment horizontal="left" vertical="top" wrapText="1"/>
    </xf>
    <xf numFmtId="0" fontId="10" fillId="4" borderId="0" xfId="0" applyFont="1" applyFill="1" applyAlignment="1">
      <alignment horizontal="left" vertical="top" wrapText="1"/>
    </xf>
    <xf numFmtId="0" fontId="10" fillId="4" borderId="5" xfId="0" applyFont="1" applyFill="1" applyBorder="1" applyAlignment="1">
      <alignment horizontal="left" vertical="top" wrapText="1"/>
    </xf>
    <xf numFmtId="0" fontId="11" fillId="4" borderId="0" xfId="0" applyFont="1" applyFill="1" applyAlignment="1">
      <alignment horizontal="left" vertical="center" wrapText="1"/>
    </xf>
    <xf numFmtId="0" fontId="11" fillId="4" borderId="5" xfId="0" applyFont="1" applyFill="1" applyBorder="1" applyAlignment="1">
      <alignment horizontal="left" vertical="center" wrapText="1"/>
    </xf>
    <xf numFmtId="0" fontId="11" fillId="4" borderId="8" xfId="0" applyFont="1" applyFill="1" applyBorder="1" applyAlignment="1">
      <alignment horizontal="left" vertical="center" wrapText="1"/>
    </xf>
    <xf numFmtId="38" fontId="10" fillId="0" borderId="115" xfId="2" applyFont="1" applyBorder="1" applyAlignment="1" applyProtection="1">
      <alignment vertical="center"/>
    </xf>
    <xf numFmtId="38" fontId="10" fillId="0" borderId="242" xfId="2" applyFont="1" applyBorder="1" applyAlignment="1" applyProtection="1">
      <alignment vertical="center"/>
    </xf>
    <xf numFmtId="38" fontId="10" fillId="0" borderId="117" xfId="2" applyFont="1" applyBorder="1" applyAlignment="1" applyProtection="1">
      <alignment vertical="center"/>
    </xf>
    <xf numFmtId="0" fontId="143" fillId="4" borderId="0" xfId="0" applyFont="1" applyFill="1" applyAlignment="1">
      <alignment horizontal="left" vertical="top" wrapText="1"/>
    </xf>
    <xf numFmtId="0" fontId="143" fillId="4" borderId="5" xfId="0" applyFont="1" applyFill="1" applyBorder="1" applyAlignment="1">
      <alignment horizontal="left" vertical="top" wrapText="1"/>
    </xf>
    <xf numFmtId="0" fontId="153" fillId="4" borderId="2" xfId="0" applyFont="1" applyFill="1" applyBorder="1" applyAlignment="1">
      <alignment horizontal="left" vertical="center" shrinkToFit="1"/>
    </xf>
    <xf numFmtId="0" fontId="153" fillId="4" borderId="3" xfId="0" applyFont="1" applyFill="1" applyBorder="1" applyAlignment="1">
      <alignment horizontal="left" vertical="center" shrinkToFit="1"/>
    </xf>
    <xf numFmtId="0" fontId="154" fillId="0" borderId="0" xfId="0" applyFont="1" applyAlignment="1">
      <alignment horizontal="left" vertical="top" wrapText="1"/>
    </xf>
    <xf numFmtId="0" fontId="154" fillId="0" borderId="5" xfId="0" applyFont="1" applyBorder="1" applyAlignment="1">
      <alignment horizontal="left" vertical="top" wrapText="1"/>
    </xf>
    <xf numFmtId="0" fontId="33" fillId="10" borderId="10" xfId="0" applyFont="1" applyFill="1" applyBorder="1" applyAlignment="1">
      <alignment horizontal="center" vertical="center" wrapText="1" shrinkToFit="1"/>
    </xf>
    <xf numFmtId="0" fontId="33" fillId="10" borderId="6" xfId="0" applyFont="1" applyFill="1" applyBorder="1" applyAlignment="1">
      <alignment horizontal="center" vertical="center" wrapText="1" shrinkToFit="1"/>
    </xf>
    <xf numFmtId="0" fontId="33" fillId="10" borderId="11" xfId="0" applyFont="1" applyFill="1" applyBorder="1" applyAlignment="1">
      <alignment horizontal="center" vertical="center" wrapText="1" shrinkToFit="1"/>
    </xf>
    <xf numFmtId="0" fontId="33" fillId="10" borderId="4" xfId="0" applyFont="1" applyFill="1" applyBorder="1" applyAlignment="1">
      <alignment horizontal="center" vertical="center" wrapText="1" shrinkToFit="1"/>
    </xf>
    <xf numFmtId="0" fontId="33" fillId="10" borderId="0" xfId="0" applyFont="1" applyFill="1" applyAlignment="1">
      <alignment horizontal="center" vertical="center" wrapText="1" shrinkToFit="1"/>
    </xf>
    <xf numFmtId="0" fontId="33" fillId="10" borderId="5" xfId="0" applyFont="1" applyFill="1" applyBorder="1" applyAlignment="1">
      <alignment horizontal="center" vertical="center" wrapText="1" shrinkToFit="1"/>
    </xf>
    <xf numFmtId="0" fontId="33" fillId="10" borderId="7" xfId="0" applyFont="1" applyFill="1" applyBorder="1" applyAlignment="1">
      <alignment horizontal="center" vertical="center" wrapText="1" shrinkToFit="1"/>
    </xf>
    <xf numFmtId="0" fontId="33" fillId="10" borderId="8" xfId="0" applyFont="1" applyFill="1" applyBorder="1" applyAlignment="1">
      <alignment horizontal="center" vertical="center" wrapText="1" shrinkToFit="1"/>
    </xf>
    <xf numFmtId="0" fontId="33" fillId="10" borderId="9" xfId="0" applyFont="1" applyFill="1" applyBorder="1" applyAlignment="1">
      <alignment horizontal="center" vertical="center" wrapText="1" shrinkToFit="1"/>
    </xf>
    <xf numFmtId="179" fontId="10" fillId="0" borderId="1" xfId="2" applyNumberFormat="1" applyFont="1" applyBorder="1" applyAlignment="1" applyProtection="1">
      <alignment vertical="center"/>
    </xf>
    <xf numFmtId="179" fontId="10" fillId="0" borderId="2" xfId="2" applyNumberFormat="1" applyFont="1" applyBorder="1" applyAlignment="1" applyProtection="1">
      <alignment vertical="center"/>
    </xf>
    <xf numFmtId="179" fontId="10" fillId="0" borderId="3" xfId="2" applyNumberFormat="1" applyFont="1" applyBorder="1" applyAlignment="1" applyProtection="1">
      <alignment vertical="center"/>
    </xf>
    <xf numFmtId="38" fontId="10" fillId="6" borderId="138" xfId="2" applyFont="1" applyFill="1" applyBorder="1" applyAlignment="1" applyProtection="1">
      <alignment vertical="center"/>
      <protection locked="0"/>
    </xf>
    <xf numFmtId="38" fontId="10" fillId="6" borderId="156" xfId="2" applyFont="1" applyFill="1" applyBorder="1" applyAlignment="1" applyProtection="1">
      <alignment vertical="center"/>
      <protection locked="0"/>
    </xf>
    <xf numFmtId="38" fontId="10" fillId="6" borderId="155" xfId="2" applyFont="1" applyFill="1" applyBorder="1" applyAlignment="1" applyProtection="1">
      <alignment vertical="center"/>
      <protection locked="0"/>
    </xf>
    <xf numFmtId="0" fontId="10" fillId="4" borderId="10" xfId="0" applyFont="1" applyFill="1" applyBorder="1" applyAlignment="1">
      <alignment horizontal="left" vertical="center"/>
    </xf>
    <xf numFmtId="0" fontId="10" fillId="4" borderId="6" xfId="0" applyFont="1" applyFill="1" applyBorder="1" applyAlignment="1">
      <alignment horizontal="center" vertical="center"/>
    </xf>
    <xf numFmtId="0" fontId="10" fillId="4" borderId="0" xfId="0" applyFont="1" applyFill="1" applyAlignment="1">
      <alignment horizontal="center" vertical="center"/>
    </xf>
    <xf numFmtId="0" fontId="10" fillId="4" borderId="6" xfId="0" applyFont="1" applyFill="1" applyBorder="1" applyAlignment="1">
      <alignment horizontal="left" vertical="center" wrapText="1"/>
    </xf>
    <xf numFmtId="0" fontId="10" fillId="4" borderId="0" xfId="0" applyFont="1" applyFill="1" applyAlignment="1">
      <alignment horizontal="left" vertical="center" wrapText="1"/>
    </xf>
    <xf numFmtId="0" fontId="33" fillId="10" borderId="6" xfId="0" applyFont="1" applyFill="1" applyBorder="1" applyAlignment="1">
      <alignment horizontal="center" vertical="center"/>
    </xf>
    <xf numFmtId="0" fontId="33" fillId="10" borderId="11" xfId="0" applyFont="1" applyFill="1" applyBorder="1" applyAlignment="1">
      <alignment horizontal="center" vertical="center"/>
    </xf>
    <xf numFmtId="0" fontId="33" fillId="10" borderId="3" xfId="0" applyFont="1" applyFill="1" applyBorder="1" applyAlignment="1">
      <alignment horizontal="center" vertical="top" textRotation="255"/>
    </xf>
    <xf numFmtId="0" fontId="33" fillId="10" borderId="12" xfId="0" applyFont="1" applyFill="1" applyBorder="1" applyAlignment="1">
      <alignment horizontal="center" vertical="top" textRotation="255"/>
    </xf>
    <xf numFmtId="0" fontId="162" fillId="4" borderId="47" xfId="0" applyFont="1" applyFill="1" applyBorder="1" applyAlignment="1">
      <alignment horizontal="center" vertical="center" shrinkToFit="1"/>
    </xf>
    <xf numFmtId="0" fontId="162" fillId="4" borderId="42" xfId="0" applyFont="1" applyFill="1" applyBorder="1" applyAlignment="1">
      <alignment horizontal="center" vertical="center" shrinkToFit="1"/>
    </xf>
    <xf numFmtId="0" fontId="162" fillId="4" borderId="44" xfId="0" applyFont="1" applyFill="1" applyBorder="1" applyAlignment="1">
      <alignment horizontal="center" vertical="center" shrinkToFit="1"/>
    </xf>
    <xf numFmtId="0" fontId="33" fillId="10" borderId="2" xfId="0" applyFont="1" applyFill="1" applyBorder="1" applyAlignment="1">
      <alignment horizontal="center" vertical="center" shrinkToFit="1"/>
    </xf>
    <xf numFmtId="0" fontId="10" fillId="6" borderId="2" xfId="0" applyFont="1" applyFill="1" applyBorder="1" applyAlignment="1">
      <alignment horizontal="center" vertical="center"/>
    </xf>
    <xf numFmtId="0" fontId="162" fillId="6" borderId="12" xfId="0" applyFont="1" applyFill="1" applyBorder="1" applyAlignment="1">
      <alignment horizontal="center" vertical="center" shrinkToFit="1"/>
    </xf>
    <xf numFmtId="0" fontId="10" fillId="4" borderId="47" xfId="0" applyFont="1" applyFill="1" applyBorder="1" applyAlignment="1">
      <alignment horizontal="center" vertical="center" shrinkToFit="1"/>
    </xf>
    <xf numFmtId="0" fontId="10" fillId="6" borderId="12" xfId="0" applyFont="1" applyFill="1" applyBorder="1" applyAlignment="1">
      <alignment horizontal="center" vertical="center" shrinkToFit="1"/>
    </xf>
    <xf numFmtId="0" fontId="10" fillId="6" borderId="1" xfId="0" applyFont="1" applyFill="1" applyBorder="1" applyAlignment="1">
      <alignment horizontal="center" vertical="center" shrinkToFit="1"/>
    </xf>
    <xf numFmtId="0" fontId="10" fillId="6" borderId="3" xfId="0" applyFont="1" applyFill="1" applyBorder="1" applyAlignment="1">
      <alignment horizontal="center" vertical="center" shrinkToFit="1"/>
    </xf>
    <xf numFmtId="38" fontId="162" fillId="4" borderId="138" xfId="2" applyFont="1" applyFill="1" applyBorder="1" applyAlignment="1" applyProtection="1">
      <alignment vertical="center"/>
    </xf>
    <xf numFmtId="38" fontId="162" fillId="4" borderId="156" xfId="2" applyFont="1" applyFill="1" applyBorder="1" applyAlignment="1" applyProtection="1">
      <alignment vertical="center"/>
    </xf>
    <xf numFmtId="38" fontId="162" fillId="4" borderId="155" xfId="2" applyFont="1" applyFill="1" applyBorder="1" applyAlignment="1" applyProtection="1">
      <alignment vertical="center"/>
    </xf>
    <xf numFmtId="38" fontId="162" fillId="4" borderId="7" xfId="2" applyFont="1" applyFill="1" applyBorder="1" applyAlignment="1" applyProtection="1">
      <alignment horizontal="right" vertical="center"/>
    </xf>
    <xf numFmtId="38" fontId="162" fillId="4" borderId="8" xfId="2" applyFont="1" applyFill="1" applyBorder="1" applyAlignment="1" applyProtection="1">
      <alignment horizontal="right" vertical="center"/>
    </xf>
    <xf numFmtId="38" fontId="162" fillId="4" borderId="9" xfId="2" applyFont="1" applyFill="1" applyBorder="1" applyAlignment="1" applyProtection="1">
      <alignment horizontal="right" vertical="center"/>
    </xf>
    <xf numFmtId="38" fontId="162" fillId="4" borderId="7" xfId="2" applyFont="1" applyFill="1" applyBorder="1" applyAlignment="1" applyProtection="1">
      <alignment vertical="center"/>
    </xf>
    <xf numFmtId="38" fontId="162" fillId="4" borderId="8" xfId="2" applyFont="1" applyFill="1" applyBorder="1" applyAlignment="1" applyProtection="1">
      <alignment vertical="center"/>
    </xf>
    <xf numFmtId="38" fontId="162" fillId="4" borderId="9" xfId="2" applyFont="1" applyFill="1" applyBorder="1" applyAlignment="1" applyProtection="1">
      <alignment vertical="center"/>
    </xf>
    <xf numFmtId="0" fontId="10" fillId="4" borderId="2" xfId="0" applyFont="1" applyFill="1" applyBorder="1" applyAlignment="1">
      <alignment horizontal="left" vertical="top" wrapText="1"/>
    </xf>
    <xf numFmtId="0" fontId="10" fillId="4" borderId="3" xfId="0" applyFont="1" applyFill="1" applyBorder="1" applyAlignment="1">
      <alignment horizontal="left" vertical="top" wrapText="1"/>
    </xf>
    <xf numFmtId="38" fontId="162" fillId="4" borderId="1" xfId="2" applyFont="1" applyFill="1" applyBorder="1" applyAlignment="1" applyProtection="1">
      <alignment vertical="center"/>
    </xf>
    <xf numFmtId="38" fontId="162" fillId="4" borderId="2" xfId="2" applyFont="1" applyFill="1" applyBorder="1" applyAlignment="1" applyProtection="1">
      <alignment vertical="center"/>
    </xf>
    <xf numFmtId="38" fontId="162" fillId="4" borderId="3" xfId="2" applyFont="1" applyFill="1" applyBorder="1" applyAlignment="1" applyProtection="1">
      <alignment vertical="center"/>
    </xf>
    <xf numFmtId="0" fontId="10" fillId="6" borderId="2" xfId="2" applyNumberFormat="1" applyFont="1" applyFill="1" applyBorder="1" applyAlignment="1" applyProtection="1">
      <alignment vertical="center" shrinkToFit="1"/>
    </xf>
    <xf numFmtId="38" fontId="10" fillId="6" borderId="1" xfId="2" applyFont="1" applyFill="1" applyBorder="1" applyAlignment="1" applyProtection="1">
      <alignment vertical="center"/>
    </xf>
    <xf numFmtId="38" fontId="10" fillId="6" borderId="2" xfId="2" applyFont="1" applyFill="1" applyBorder="1" applyAlignment="1" applyProtection="1">
      <alignment vertical="center"/>
    </xf>
    <xf numFmtId="38" fontId="10" fillId="6" borderId="3" xfId="2" applyFont="1" applyFill="1" applyBorder="1" applyAlignment="1" applyProtection="1">
      <alignment vertical="center"/>
    </xf>
    <xf numFmtId="38" fontId="162" fillId="0" borderId="1" xfId="2" applyFont="1" applyBorder="1" applyAlignment="1" applyProtection="1">
      <alignment vertical="center"/>
    </xf>
    <xf numFmtId="38" fontId="162" fillId="0" borderId="2" xfId="2" applyFont="1" applyBorder="1" applyAlignment="1" applyProtection="1">
      <alignment vertical="center"/>
    </xf>
    <xf numFmtId="38" fontId="162" fillId="0" borderId="3" xfId="2" applyFont="1" applyBorder="1" applyAlignment="1" applyProtection="1">
      <alignment vertical="center"/>
    </xf>
    <xf numFmtId="38" fontId="162" fillId="0" borderId="10" xfId="2" applyFont="1" applyBorder="1" applyAlignment="1" applyProtection="1">
      <alignment vertical="center"/>
    </xf>
    <xf numFmtId="38" fontId="162" fillId="0" borderId="6" xfId="2" applyFont="1" applyBorder="1" applyAlignment="1" applyProtection="1">
      <alignment vertical="center"/>
    </xf>
    <xf numFmtId="38" fontId="162" fillId="0" borderId="11" xfId="2" applyFont="1" applyBorder="1" applyAlignment="1" applyProtection="1">
      <alignment vertical="center"/>
    </xf>
    <xf numFmtId="40" fontId="162" fillId="6" borderId="1" xfId="2" applyNumberFormat="1" applyFont="1" applyFill="1" applyBorder="1" applyAlignment="1" applyProtection="1">
      <alignment vertical="center"/>
    </xf>
    <xf numFmtId="40" fontId="162" fillId="6" borderId="2" xfId="2" applyNumberFormat="1" applyFont="1" applyFill="1" applyBorder="1" applyAlignment="1" applyProtection="1">
      <alignment vertical="center"/>
    </xf>
    <xf numFmtId="40" fontId="162" fillId="6" borderId="3" xfId="2" applyNumberFormat="1" applyFont="1" applyFill="1" applyBorder="1" applyAlignment="1" applyProtection="1">
      <alignment vertical="center"/>
    </xf>
    <xf numFmtId="0" fontId="11" fillId="0" borderId="10" xfId="0" applyFont="1" applyBorder="1" applyAlignment="1">
      <alignment horizontal="center" vertical="center" shrinkToFit="1"/>
    </xf>
    <xf numFmtId="0" fontId="11" fillId="0" borderId="6" xfId="0" applyFont="1" applyBorder="1" applyAlignment="1">
      <alignment horizontal="center" vertical="center" shrinkToFit="1"/>
    </xf>
    <xf numFmtId="0" fontId="11" fillId="0" borderId="11" xfId="0" applyFont="1" applyBorder="1" applyAlignment="1">
      <alignment horizontal="center" vertical="center" shrinkToFit="1"/>
    </xf>
    <xf numFmtId="38" fontId="162" fillId="0" borderId="138" xfId="2" applyFont="1" applyBorder="1" applyAlignment="1" applyProtection="1">
      <alignment vertical="center"/>
    </xf>
    <xf numFmtId="38" fontId="162" fillId="0" borderId="156" xfId="2" applyFont="1" applyBorder="1" applyAlignment="1" applyProtection="1">
      <alignment vertical="center"/>
    </xf>
    <xf numFmtId="38" fontId="162" fillId="0" borderId="155" xfId="2" applyFont="1" applyBorder="1" applyAlignment="1" applyProtection="1">
      <alignment vertical="center"/>
    </xf>
    <xf numFmtId="183" fontId="162" fillId="6" borderId="1" xfId="2" applyNumberFormat="1" applyFont="1" applyFill="1" applyBorder="1" applyAlignment="1" applyProtection="1">
      <alignment vertical="top" wrapText="1"/>
    </xf>
    <xf numFmtId="183" fontId="162" fillId="6" borderId="2" xfId="2" applyNumberFormat="1" applyFont="1" applyFill="1" applyBorder="1" applyAlignment="1" applyProtection="1">
      <alignment vertical="top" wrapText="1"/>
    </xf>
    <xf numFmtId="183" fontId="162" fillId="6" borderId="3" xfId="2" applyNumberFormat="1" applyFont="1" applyFill="1" applyBorder="1" applyAlignment="1" applyProtection="1">
      <alignment vertical="top" wrapText="1"/>
    </xf>
    <xf numFmtId="38" fontId="162" fillId="6" borderId="10" xfId="2" applyFont="1" applyFill="1" applyBorder="1" applyAlignment="1" applyProtection="1">
      <alignment vertical="center"/>
    </xf>
    <xf numFmtId="38" fontId="162" fillId="6" borderId="6" xfId="2" applyFont="1" applyFill="1" applyBorder="1" applyAlignment="1" applyProtection="1">
      <alignment vertical="center"/>
    </xf>
    <xf numFmtId="38" fontId="162" fillId="6" borderId="11" xfId="2" applyFont="1" applyFill="1" applyBorder="1" applyAlignment="1" applyProtection="1">
      <alignment vertical="center"/>
    </xf>
    <xf numFmtId="0" fontId="162" fillId="6" borderId="2" xfId="2" applyNumberFormat="1" applyFont="1" applyFill="1" applyBorder="1" applyAlignment="1" applyProtection="1">
      <alignment vertical="center" shrinkToFit="1"/>
    </xf>
    <xf numFmtId="38" fontId="162" fillId="6" borderId="1" xfId="2" applyFont="1" applyFill="1" applyBorder="1" applyAlignment="1" applyProtection="1">
      <alignment vertical="center"/>
    </xf>
    <xf numFmtId="38" fontId="162" fillId="6" borderId="2" xfId="2" applyFont="1" applyFill="1" applyBorder="1" applyAlignment="1" applyProtection="1">
      <alignment vertical="center"/>
    </xf>
    <xf numFmtId="38" fontId="162" fillId="6" borderId="3" xfId="2" applyFont="1" applyFill="1" applyBorder="1" applyAlignment="1" applyProtection="1">
      <alignment vertical="center"/>
    </xf>
    <xf numFmtId="38" fontId="162" fillId="4" borderId="10" xfId="2" applyFont="1" applyFill="1" applyBorder="1" applyAlignment="1" applyProtection="1">
      <alignment vertical="center"/>
    </xf>
    <xf numFmtId="38" fontId="162" fillId="4" borderId="6" xfId="2" applyFont="1" applyFill="1" applyBorder="1" applyAlignment="1" applyProtection="1">
      <alignment vertical="center"/>
    </xf>
    <xf numFmtId="38" fontId="162" fillId="4" borderId="11" xfId="2" applyFont="1" applyFill="1" applyBorder="1" applyAlignment="1" applyProtection="1">
      <alignment vertical="center"/>
    </xf>
    <xf numFmtId="179" fontId="162" fillId="6" borderId="1" xfId="2" applyNumberFormat="1" applyFont="1" applyFill="1" applyBorder="1" applyAlignment="1" applyProtection="1">
      <alignment vertical="center"/>
    </xf>
    <xf numFmtId="179" fontId="162" fillId="6" borderId="2" xfId="2" applyNumberFormat="1" applyFont="1" applyFill="1" applyBorder="1" applyAlignment="1" applyProtection="1">
      <alignment vertical="center"/>
    </xf>
    <xf numFmtId="179" fontId="162" fillId="6" borderId="3" xfId="2" applyNumberFormat="1" applyFont="1" applyFill="1" applyBorder="1" applyAlignment="1" applyProtection="1">
      <alignment vertical="center"/>
    </xf>
    <xf numFmtId="40" fontId="10" fillId="6" borderId="1" xfId="2" applyNumberFormat="1" applyFont="1" applyFill="1" applyBorder="1" applyAlignment="1" applyProtection="1">
      <alignment vertical="center"/>
    </xf>
    <xf numFmtId="40" fontId="10" fillId="6" borderId="2" xfId="2" applyNumberFormat="1" applyFont="1" applyFill="1" applyBorder="1" applyAlignment="1" applyProtection="1">
      <alignment vertical="center"/>
    </xf>
    <xf numFmtId="40" fontId="10" fillId="6" borderId="3" xfId="2" applyNumberFormat="1" applyFont="1" applyFill="1" applyBorder="1" applyAlignment="1" applyProtection="1">
      <alignment vertical="center"/>
    </xf>
    <xf numFmtId="38" fontId="10" fillId="6" borderId="138" xfId="2" applyFont="1" applyFill="1" applyBorder="1" applyAlignment="1" applyProtection="1">
      <alignment vertical="center"/>
    </xf>
    <xf numFmtId="38" fontId="10" fillId="6" borderId="156" xfId="2" applyFont="1" applyFill="1" applyBorder="1" applyAlignment="1" applyProtection="1">
      <alignment vertical="center"/>
    </xf>
    <xf numFmtId="38" fontId="10" fillId="6" borderId="155" xfId="2" applyFont="1" applyFill="1" applyBorder="1" applyAlignment="1" applyProtection="1">
      <alignment vertical="center"/>
    </xf>
    <xf numFmtId="0" fontId="10" fillId="6" borderId="1" xfId="0" applyFont="1" applyFill="1" applyBorder="1" applyAlignment="1">
      <alignment horizontal="center" vertical="center"/>
    </xf>
    <xf numFmtId="0" fontId="10" fillId="6" borderId="3" xfId="0" applyFont="1" applyFill="1" applyBorder="1" applyAlignment="1">
      <alignment horizontal="center" vertical="center"/>
    </xf>
    <xf numFmtId="38" fontId="10" fillId="0" borderId="10" xfId="2" applyFont="1" applyBorder="1" applyAlignment="1" applyProtection="1">
      <alignment vertical="center"/>
    </xf>
    <xf numFmtId="38" fontId="10" fillId="0" borderId="6" xfId="2" applyFont="1" applyBorder="1" applyAlignment="1" applyProtection="1">
      <alignment vertical="center"/>
    </xf>
    <xf numFmtId="38" fontId="10" fillId="0" borderId="11" xfId="2" applyFont="1" applyBorder="1" applyAlignment="1" applyProtection="1">
      <alignment vertical="center"/>
    </xf>
    <xf numFmtId="38" fontId="10" fillId="6" borderId="37" xfId="2" applyFont="1" applyFill="1" applyBorder="1" applyAlignment="1" applyProtection="1">
      <alignment horizontal="center" vertical="center"/>
    </xf>
    <xf numFmtId="38" fontId="10" fillId="6" borderId="38" xfId="2" applyFont="1" applyFill="1" applyBorder="1" applyAlignment="1" applyProtection="1">
      <alignment horizontal="center" vertical="center"/>
    </xf>
    <xf numFmtId="38" fontId="10" fillId="6" borderId="25" xfId="2" applyFont="1" applyFill="1" applyBorder="1" applyAlignment="1" applyProtection="1">
      <alignment horizontal="center" vertical="center"/>
    </xf>
    <xf numFmtId="0" fontId="10" fillId="6" borderId="2" xfId="0" applyFont="1" applyFill="1" applyBorder="1" applyAlignment="1">
      <alignment vertical="center" shrinkToFit="1"/>
    </xf>
    <xf numFmtId="38" fontId="10" fillId="4" borderId="10" xfId="2" applyFont="1" applyFill="1" applyBorder="1" applyAlignment="1" applyProtection="1">
      <alignment vertical="center"/>
    </xf>
    <xf numFmtId="38" fontId="10" fillId="4" borderId="6" xfId="2" applyFont="1" applyFill="1" applyBorder="1" applyAlignment="1" applyProtection="1">
      <alignment vertical="center"/>
    </xf>
    <xf numFmtId="38" fontId="10" fillId="4" borderId="11" xfId="2" applyFont="1" applyFill="1" applyBorder="1" applyAlignment="1" applyProtection="1">
      <alignment vertical="center"/>
    </xf>
    <xf numFmtId="0" fontId="14" fillId="4" borderId="6" xfId="0" applyFont="1" applyFill="1" applyBorder="1" applyAlignment="1">
      <alignment horizontal="left" vertical="center"/>
    </xf>
    <xf numFmtId="0" fontId="14" fillId="4" borderId="11" xfId="0" applyFont="1" applyFill="1" applyBorder="1" applyAlignment="1">
      <alignment horizontal="left" vertical="center"/>
    </xf>
    <xf numFmtId="0" fontId="10" fillId="0" borderId="6" xfId="0" applyFont="1" applyBorder="1" applyAlignment="1">
      <alignment horizontal="left" vertical="center" wrapText="1"/>
    </xf>
    <xf numFmtId="0" fontId="10" fillId="0" borderId="11" xfId="0" applyFont="1" applyBorder="1" applyAlignment="1">
      <alignment horizontal="left" vertical="center" wrapText="1"/>
    </xf>
    <xf numFmtId="0" fontId="10" fillId="4" borderId="6" xfId="0" applyFont="1" applyFill="1" applyBorder="1" applyAlignment="1">
      <alignment horizontal="left" vertical="center" shrinkToFit="1"/>
    </xf>
    <xf numFmtId="0" fontId="10" fillId="4" borderId="11" xfId="0" applyFont="1" applyFill="1" applyBorder="1" applyAlignment="1">
      <alignment horizontal="left" vertical="center" shrinkToFit="1"/>
    </xf>
    <xf numFmtId="0" fontId="10" fillId="4" borderId="8" xfId="0" applyFont="1" applyFill="1" applyBorder="1" applyAlignment="1">
      <alignment horizontal="left" vertical="center" shrinkToFit="1"/>
    </xf>
    <xf numFmtId="0" fontId="10" fillId="4" borderId="9" xfId="0" applyFont="1" applyFill="1" applyBorder="1" applyAlignment="1">
      <alignment horizontal="left" vertical="center" shrinkToFit="1"/>
    </xf>
    <xf numFmtId="0" fontId="162" fillId="6" borderId="2" xfId="0" applyFont="1" applyFill="1" applyBorder="1" applyAlignment="1">
      <alignment vertical="center" shrinkToFit="1"/>
    </xf>
    <xf numFmtId="180" fontId="162" fillId="6" borderId="1" xfId="2" applyNumberFormat="1" applyFont="1" applyFill="1" applyBorder="1" applyAlignment="1" applyProtection="1">
      <alignment vertical="center"/>
    </xf>
    <xf numFmtId="180" fontId="162" fillId="6" borderId="2" xfId="2" applyNumberFormat="1" applyFont="1" applyFill="1" applyBorder="1" applyAlignment="1" applyProtection="1">
      <alignment vertical="center"/>
    </xf>
    <xf numFmtId="180" fontId="162" fillId="6" borderId="3" xfId="2" applyNumberFormat="1" applyFont="1" applyFill="1" applyBorder="1" applyAlignment="1" applyProtection="1">
      <alignment vertical="center"/>
    </xf>
    <xf numFmtId="0" fontId="5" fillId="4" borderId="4" xfId="0" applyFont="1" applyFill="1" applyBorder="1" applyAlignment="1">
      <alignment vertical="center" wrapText="1"/>
    </xf>
    <xf numFmtId="0" fontId="5" fillId="4" borderId="7" xfId="0" applyFont="1" applyFill="1" applyBorder="1">
      <alignment vertical="center"/>
    </xf>
    <xf numFmtId="0" fontId="5" fillId="4" borderId="28" xfId="0" applyFont="1" applyFill="1" applyBorder="1">
      <alignment vertical="center"/>
    </xf>
    <xf numFmtId="0" fontId="5" fillId="4" borderId="28" xfId="0" applyFont="1" applyFill="1" applyBorder="1" applyAlignment="1">
      <alignment horizontal="left" vertical="center" wrapText="1"/>
    </xf>
    <xf numFmtId="0" fontId="5" fillId="4" borderId="30" xfId="0" applyFont="1" applyFill="1" applyBorder="1" applyAlignment="1">
      <alignment horizontal="left" vertical="center"/>
    </xf>
    <xf numFmtId="0" fontId="5" fillId="4" borderId="186" xfId="0" applyFont="1" applyFill="1" applyBorder="1" applyAlignment="1">
      <alignment horizontal="left" vertical="center"/>
    </xf>
    <xf numFmtId="0" fontId="5" fillId="4" borderId="33" xfId="0" applyFont="1" applyFill="1" applyBorder="1" applyAlignment="1">
      <alignment horizontal="left" vertical="center"/>
    </xf>
    <xf numFmtId="0" fontId="5" fillId="4" borderId="178" xfId="0" applyFont="1" applyFill="1" applyBorder="1" applyAlignment="1">
      <alignment horizontal="left" vertical="center"/>
    </xf>
    <xf numFmtId="0" fontId="5" fillId="4" borderId="179" xfId="0" applyFont="1" applyFill="1" applyBorder="1" applyAlignment="1">
      <alignment horizontal="left" vertical="center"/>
    </xf>
    <xf numFmtId="0" fontId="5" fillId="4" borderId="28" xfId="0" applyFont="1" applyFill="1" applyBorder="1" applyAlignment="1">
      <alignment horizontal="left" vertical="center"/>
    </xf>
    <xf numFmtId="0" fontId="134" fillId="4" borderId="37" xfId="0" applyFont="1" applyFill="1" applyBorder="1" applyAlignment="1">
      <alignment horizontal="left" vertical="center"/>
    </xf>
    <xf numFmtId="0" fontId="134" fillId="4" borderId="38" xfId="0" applyFont="1" applyFill="1" applyBorder="1" applyAlignment="1">
      <alignment horizontal="left" vertical="center"/>
    </xf>
    <xf numFmtId="0" fontId="134" fillId="4" borderId="188" xfId="0" applyFont="1" applyFill="1" applyBorder="1" applyAlignment="1">
      <alignment horizontal="left" vertical="center"/>
    </xf>
    <xf numFmtId="0" fontId="5" fillId="4" borderId="49" xfId="0" applyFont="1" applyFill="1" applyBorder="1" applyAlignment="1">
      <alignment horizontal="left" vertical="center"/>
    </xf>
    <xf numFmtId="0" fontId="134" fillId="4" borderId="10" xfId="0" applyFont="1" applyFill="1" applyBorder="1">
      <alignment vertical="center"/>
    </xf>
    <xf numFmtId="0" fontId="134" fillId="4" borderId="6" xfId="0" applyFont="1" applyFill="1" applyBorder="1">
      <alignment vertical="center"/>
    </xf>
    <xf numFmtId="0" fontId="5" fillId="4" borderId="6" xfId="0" applyFont="1" applyFill="1" applyBorder="1" applyAlignment="1">
      <alignment horizontal="left" vertical="top" wrapText="1"/>
    </xf>
    <xf numFmtId="0" fontId="5" fillId="4" borderId="11" xfId="0" applyFont="1" applyFill="1" applyBorder="1" applyAlignment="1">
      <alignment horizontal="left" vertical="top" wrapText="1"/>
    </xf>
    <xf numFmtId="0" fontId="5" fillId="4" borderId="0" xfId="0" applyFont="1" applyFill="1" applyAlignment="1">
      <alignment horizontal="left" vertical="top" wrapText="1"/>
    </xf>
    <xf numFmtId="0" fontId="5" fillId="4" borderId="5" xfId="0" applyFont="1" applyFill="1" applyBorder="1" applyAlignment="1">
      <alignment horizontal="left" vertical="top" wrapText="1"/>
    </xf>
    <xf numFmtId="0" fontId="5" fillId="4" borderId="8" xfId="0" applyFont="1" applyFill="1" applyBorder="1" applyAlignment="1">
      <alignment horizontal="left" vertical="top" wrapText="1"/>
    </xf>
    <xf numFmtId="0" fontId="5" fillId="4" borderId="9" xfId="0" applyFont="1" applyFill="1" applyBorder="1" applyAlignment="1">
      <alignment horizontal="left" vertical="top" wrapText="1"/>
    </xf>
    <xf numFmtId="0" fontId="134" fillId="10" borderId="1" xfId="0" applyFont="1" applyFill="1" applyBorder="1" applyAlignment="1">
      <alignment horizontal="center" vertical="center"/>
    </xf>
    <xf numFmtId="0" fontId="134" fillId="10" borderId="2" xfId="0" applyFont="1" applyFill="1" applyBorder="1" applyAlignment="1">
      <alignment horizontal="center" vertical="center"/>
    </xf>
    <xf numFmtId="0" fontId="134" fillId="10" borderId="3" xfId="0" applyFont="1" applyFill="1" applyBorder="1" applyAlignment="1">
      <alignment horizontal="center" vertical="center"/>
    </xf>
    <xf numFmtId="0" fontId="5" fillId="4" borderId="180" xfId="0" applyFont="1" applyFill="1" applyBorder="1" applyAlignment="1">
      <alignment horizontal="left" vertical="center"/>
    </xf>
    <xf numFmtId="0" fontId="5" fillId="4" borderId="92" xfId="0" applyFont="1" applyFill="1" applyBorder="1" applyAlignment="1">
      <alignment horizontal="left" vertical="center"/>
    </xf>
    <xf numFmtId="0" fontId="5" fillId="4" borderId="187" xfId="0" applyFont="1" applyFill="1" applyBorder="1" applyAlignment="1">
      <alignment horizontal="left" vertical="center"/>
    </xf>
    <xf numFmtId="0" fontId="134" fillId="4" borderId="228" xfId="0" applyFont="1" applyFill="1" applyBorder="1" applyAlignment="1">
      <alignment horizontal="left" vertical="center"/>
    </xf>
    <xf numFmtId="0" fontId="134" fillId="4" borderId="227" xfId="0" applyFont="1" applyFill="1" applyBorder="1" applyAlignment="1">
      <alignment horizontal="left" vertical="center"/>
    </xf>
    <xf numFmtId="0" fontId="5" fillId="4" borderId="31" xfId="0" applyFont="1" applyFill="1" applyBorder="1" applyAlignment="1">
      <alignment horizontal="left" vertical="center"/>
    </xf>
    <xf numFmtId="0" fontId="5" fillId="4" borderId="33" xfId="0" applyFont="1" applyFill="1" applyBorder="1">
      <alignment vertical="center"/>
    </xf>
    <xf numFmtId="0" fontId="5" fillId="4" borderId="28" xfId="0" applyFont="1" applyFill="1" applyBorder="1" applyAlignment="1">
      <alignment vertical="center" wrapText="1"/>
    </xf>
    <xf numFmtId="0" fontId="5" fillId="4" borderId="33" xfId="0" applyFont="1" applyFill="1" applyBorder="1" applyAlignment="1">
      <alignment vertical="center" wrapText="1"/>
    </xf>
    <xf numFmtId="0" fontId="134" fillId="4" borderId="10" xfId="0" applyFont="1" applyFill="1" applyBorder="1" applyAlignment="1">
      <alignment horizontal="left" vertical="center"/>
    </xf>
    <xf numFmtId="0" fontId="141" fillId="4" borderId="8" xfId="0" applyFont="1" applyFill="1" applyBorder="1" applyAlignment="1">
      <alignment horizontal="left" vertical="center"/>
    </xf>
    <xf numFmtId="179" fontId="43" fillId="0" borderId="4" xfId="2" applyNumberFormat="1" applyFont="1" applyBorder="1" applyAlignment="1">
      <alignment horizontal="center" vertical="center" wrapText="1"/>
    </xf>
    <xf numFmtId="179" fontId="43" fillId="0" borderId="7" xfId="2" applyNumberFormat="1" applyFont="1" applyBorder="1" applyAlignment="1">
      <alignment horizontal="center" vertical="center" wrapText="1"/>
    </xf>
    <xf numFmtId="0" fontId="13" fillId="6" borderId="26" xfId="0" applyFont="1" applyFill="1" applyBorder="1" applyAlignment="1" applyProtection="1">
      <alignment horizontal="center" vertical="center"/>
      <protection locked="0"/>
    </xf>
    <xf numFmtId="0" fontId="13" fillId="6" borderId="52" xfId="0" applyFont="1" applyFill="1" applyBorder="1" applyAlignment="1" applyProtection="1">
      <alignment horizontal="center" vertical="center"/>
      <protection locked="0"/>
    </xf>
    <xf numFmtId="179" fontId="22" fillId="0" borderId="10" xfId="2" applyNumberFormat="1" applyFont="1" applyBorder="1" applyAlignment="1">
      <alignment horizontal="center" vertical="center"/>
    </xf>
    <xf numFmtId="179" fontId="22" fillId="0" borderId="54" xfId="2" applyNumberFormat="1" applyFont="1" applyBorder="1" applyAlignment="1">
      <alignment horizontal="center" vertical="center"/>
    </xf>
    <xf numFmtId="179" fontId="41" fillId="0" borderId="10" xfId="2" applyNumberFormat="1" applyFont="1" applyBorder="1" applyAlignment="1">
      <alignment horizontal="right" vertical="center"/>
    </xf>
    <xf numFmtId="179" fontId="41" fillId="0" borderId="54" xfId="2" applyNumberFormat="1" applyFont="1" applyBorder="1" applyAlignment="1">
      <alignment horizontal="right" vertical="center"/>
    </xf>
    <xf numFmtId="0" fontId="41" fillId="0" borderId="11" xfId="2" applyNumberFormat="1" applyFont="1" applyBorder="1" applyAlignment="1">
      <alignment horizontal="center" vertical="center"/>
    </xf>
    <xf numFmtId="0" fontId="41" fillId="0" borderId="55" xfId="2" applyNumberFormat="1" applyFont="1" applyBorder="1" applyAlignment="1">
      <alignment horizontal="center" vertical="center"/>
    </xf>
    <xf numFmtId="179" fontId="43" fillId="0" borderId="26" xfId="2" applyNumberFormat="1" applyFont="1" applyBorder="1" applyAlignment="1">
      <alignment horizontal="center" vertical="center" wrapText="1"/>
    </xf>
    <xf numFmtId="179" fontId="43" fillId="0" borderId="52" xfId="2" applyNumberFormat="1" applyFont="1" applyBorder="1" applyAlignment="1">
      <alignment horizontal="center" vertical="center" wrapText="1"/>
    </xf>
    <xf numFmtId="0" fontId="36" fillId="10" borderId="143" xfId="0" applyFont="1" applyFill="1" applyBorder="1" applyAlignment="1">
      <alignment horizontal="center" vertical="center"/>
    </xf>
    <xf numFmtId="0" fontId="36" fillId="10" borderId="103" xfId="0" applyFont="1" applyFill="1" applyBorder="1" applyAlignment="1">
      <alignment horizontal="center" vertical="center"/>
    </xf>
    <xf numFmtId="0" fontId="36" fillId="10" borderId="99" xfId="0" applyFont="1" applyFill="1" applyBorder="1" applyAlignment="1">
      <alignment horizontal="center" vertical="center"/>
    </xf>
    <xf numFmtId="0" fontId="36" fillId="10" borderId="171" xfId="0" applyFont="1" applyFill="1" applyBorder="1" applyAlignment="1">
      <alignment horizontal="center" vertical="center"/>
    </xf>
    <xf numFmtId="0" fontId="36" fillId="10" borderId="105" xfId="0" applyFont="1" applyFill="1" applyBorder="1" applyAlignment="1">
      <alignment horizontal="center" vertical="center"/>
    </xf>
    <xf numFmtId="0" fontId="36" fillId="10" borderId="175" xfId="0" applyFont="1" applyFill="1" applyBorder="1" applyAlignment="1">
      <alignment horizontal="center" vertical="center"/>
    </xf>
    <xf numFmtId="0" fontId="36" fillId="10" borderId="158" xfId="0" applyFont="1" applyFill="1" applyBorder="1" applyAlignment="1">
      <alignment horizontal="center" vertical="center"/>
    </xf>
    <xf numFmtId="0" fontId="36" fillId="10" borderId="176" xfId="0" applyFont="1" applyFill="1" applyBorder="1" applyAlignment="1">
      <alignment horizontal="center" vertical="center"/>
    </xf>
    <xf numFmtId="0" fontId="36" fillId="10" borderId="139" xfId="0" applyFont="1" applyFill="1" applyBorder="1" applyAlignment="1">
      <alignment horizontal="center" vertical="center" wrapText="1"/>
    </xf>
    <xf numFmtId="0" fontId="36" fillId="10" borderId="141" xfId="0" applyFont="1" applyFill="1" applyBorder="1" applyAlignment="1">
      <alignment horizontal="center" vertical="center" wrapText="1"/>
    </xf>
    <xf numFmtId="0" fontId="18" fillId="6" borderId="5" xfId="0" applyFont="1" applyFill="1" applyBorder="1" applyAlignment="1" applyProtection="1">
      <alignment horizontal="center" vertical="center"/>
      <protection locked="0"/>
    </xf>
    <xf numFmtId="0" fontId="18" fillId="6" borderId="9" xfId="0" applyFont="1" applyFill="1" applyBorder="1" applyAlignment="1" applyProtection="1">
      <alignment horizontal="center" vertical="center"/>
      <protection locked="0"/>
    </xf>
    <xf numFmtId="0" fontId="13" fillId="6" borderId="35" xfId="0" applyFont="1" applyFill="1" applyBorder="1" applyAlignment="1" applyProtection="1">
      <alignment horizontal="center" vertical="center"/>
      <protection locked="0"/>
    </xf>
    <xf numFmtId="0" fontId="13" fillId="6" borderId="27" xfId="0" applyFont="1" applyFill="1" applyBorder="1" applyAlignment="1" applyProtection="1">
      <alignment horizontal="center" vertical="center"/>
      <protection locked="0"/>
    </xf>
    <xf numFmtId="179" fontId="22" fillId="0" borderId="4" xfId="2" applyNumberFormat="1" applyFont="1" applyBorder="1" applyAlignment="1">
      <alignment horizontal="center" vertical="center"/>
    </xf>
    <xf numFmtId="179" fontId="22" fillId="0" borderId="7" xfId="2" applyNumberFormat="1" applyFont="1" applyBorder="1" applyAlignment="1">
      <alignment horizontal="center" vertical="center"/>
    </xf>
    <xf numFmtId="179" fontId="41" fillId="0" borderId="4" xfId="2" applyNumberFormat="1" applyFont="1" applyBorder="1" applyAlignment="1">
      <alignment horizontal="right" vertical="center"/>
    </xf>
    <xf numFmtId="179" fontId="41" fillId="0" borderId="7" xfId="2" applyNumberFormat="1" applyFont="1" applyBorder="1" applyAlignment="1">
      <alignment horizontal="right" vertical="center"/>
    </xf>
    <xf numFmtId="0" fontId="41" fillId="0" borderId="5" xfId="2" applyNumberFormat="1" applyFont="1" applyBorder="1" applyAlignment="1">
      <alignment horizontal="center" vertical="center"/>
    </xf>
    <xf numFmtId="0" fontId="41" fillId="0" borderId="9" xfId="2" applyNumberFormat="1" applyFont="1" applyBorder="1" applyAlignment="1">
      <alignment horizontal="center" vertical="center"/>
    </xf>
    <xf numFmtId="0" fontId="36" fillId="10" borderId="143" xfId="0" applyFont="1" applyFill="1" applyBorder="1" applyAlignment="1">
      <alignment horizontal="center" vertical="center" wrapText="1"/>
    </xf>
    <xf numFmtId="0" fontId="36" fillId="10" borderId="103" xfId="0" applyFont="1" applyFill="1" applyBorder="1" applyAlignment="1">
      <alignment horizontal="center" vertical="center" wrapText="1"/>
    </xf>
    <xf numFmtId="0" fontId="36" fillId="10" borderId="98" xfId="0" applyFont="1" applyFill="1" applyBorder="1" applyAlignment="1">
      <alignment horizontal="center" vertical="center" wrapText="1"/>
    </xf>
    <xf numFmtId="0" fontId="36" fillId="10" borderId="104" xfId="0" applyFont="1" applyFill="1" applyBorder="1" applyAlignment="1">
      <alignment horizontal="center" vertical="center" wrapText="1"/>
    </xf>
    <xf numFmtId="0" fontId="36" fillId="10" borderId="98" xfId="0" applyFont="1" applyFill="1" applyBorder="1" applyAlignment="1">
      <alignment horizontal="center" vertical="center"/>
    </xf>
    <xf numFmtId="0" fontId="36" fillId="10" borderId="104" xfId="0" applyFont="1" applyFill="1" applyBorder="1" applyAlignment="1">
      <alignment horizontal="center" vertical="center"/>
    </xf>
    <xf numFmtId="38" fontId="22" fillId="0" borderId="137" xfId="2" applyFont="1" applyBorder="1" applyAlignment="1" applyProtection="1">
      <alignment horizontal="right" vertical="center"/>
    </xf>
    <xf numFmtId="38" fontId="22" fillId="0" borderId="113" xfId="2" applyFont="1" applyBorder="1" applyAlignment="1" applyProtection="1">
      <alignment horizontal="right" vertical="center"/>
    </xf>
    <xf numFmtId="0" fontId="18" fillId="6" borderId="11" xfId="0" applyFont="1" applyFill="1" applyBorder="1" applyAlignment="1" applyProtection="1">
      <alignment horizontal="center" vertical="center"/>
      <protection locked="0"/>
    </xf>
    <xf numFmtId="179" fontId="43" fillId="0" borderId="27" xfId="2" applyNumberFormat="1" applyFont="1" applyBorder="1" applyAlignment="1">
      <alignment horizontal="center" vertical="center" wrapText="1"/>
    </xf>
    <xf numFmtId="38" fontId="22" fillId="0" borderId="130" xfId="2" applyFont="1" applyBorder="1" applyAlignment="1" applyProtection="1">
      <alignment horizontal="right" vertical="center"/>
    </xf>
    <xf numFmtId="38" fontId="22" fillId="0" borderId="133" xfId="2" applyFont="1" applyBorder="1" applyAlignment="1" applyProtection="1">
      <alignment horizontal="right" vertical="center"/>
    </xf>
    <xf numFmtId="0" fontId="13" fillId="6" borderId="58" xfId="0" applyFont="1" applyFill="1" applyBorder="1" applyAlignment="1" applyProtection="1">
      <alignment horizontal="center" vertical="center"/>
      <protection locked="0"/>
    </xf>
    <xf numFmtId="179" fontId="41" fillId="0" borderId="59" xfId="2" applyNumberFormat="1" applyFont="1" applyBorder="1" applyAlignment="1">
      <alignment horizontal="right" vertical="center"/>
    </xf>
    <xf numFmtId="0" fontId="41" fillId="0" borderId="57" xfId="2" applyNumberFormat="1" applyFont="1" applyBorder="1" applyAlignment="1">
      <alignment horizontal="center" vertical="center"/>
    </xf>
    <xf numFmtId="179" fontId="43" fillId="0" borderId="58" xfId="2" applyNumberFormat="1" applyFont="1" applyBorder="1" applyAlignment="1">
      <alignment horizontal="center" vertical="center" wrapText="1"/>
    </xf>
    <xf numFmtId="38" fontId="22" fillId="0" borderId="134" xfId="2" applyFont="1" applyBorder="1" applyAlignment="1" applyProtection="1">
      <alignment horizontal="right" vertical="center"/>
    </xf>
    <xf numFmtId="0" fontId="18" fillId="6" borderId="55" xfId="0" applyFont="1" applyFill="1" applyBorder="1" applyAlignment="1" applyProtection="1">
      <alignment horizontal="center" vertical="center"/>
      <protection locked="0"/>
    </xf>
    <xf numFmtId="38" fontId="22" fillId="0" borderId="107" xfId="2" applyFont="1" applyBorder="1" applyAlignment="1" applyProtection="1">
      <alignment horizontal="right" vertical="center"/>
    </xf>
    <xf numFmtId="0" fontId="36" fillId="10" borderId="138" xfId="0" applyFont="1" applyFill="1" applyBorder="1" applyAlignment="1">
      <alignment horizontal="center" vertical="center" wrapText="1"/>
    </xf>
    <xf numFmtId="0" fontId="18" fillId="6" borderId="127" xfId="0" applyFont="1" applyFill="1" applyBorder="1" applyAlignment="1" applyProtection="1">
      <alignment horizontal="center" vertical="center"/>
      <protection locked="0"/>
    </xf>
    <xf numFmtId="0" fontId="13" fillId="6" borderId="104" xfId="0" applyFont="1" applyFill="1" applyBorder="1" applyAlignment="1" applyProtection="1">
      <alignment horizontal="center" vertical="center"/>
      <protection locked="0"/>
    </xf>
    <xf numFmtId="179" fontId="22" fillId="0" borderId="105" xfId="2" applyNumberFormat="1" applyFont="1" applyBorder="1" applyAlignment="1">
      <alignment horizontal="center" vertical="center"/>
    </xf>
    <xf numFmtId="179" fontId="41" fillId="0" borderId="105" xfId="2" applyNumberFormat="1" applyFont="1" applyBorder="1" applyAlignment="1">
      <alignment horizontal="right" vertical="center"/>
    </xf>
    <xf numFmtId="0" fontId="41" fillId="0" borderId="127" xfId="2" applyNumberFormat="1" applyFont="1" applyBorder="1" applyAlignment="1">
      <alignment horizontal="center" vertical="center"/>
    </xf>
    <xf numFmtId="179" fontId="43" fillId="0" borderId="104" xfId="2" applyNumberFormat="1" applyFont="1" applyBorder="1" applyAlignment="1">
      <alignment horizontal="center" vertical="center" wrapText="1"/>
    </xf>
    <xf numFmtId="0" fontId="41" fillId="10" borderId="98" xfId="0" applyFont="1" applyFill="1" applyBorder="1" applyAlignment="1">
      <alignment horizontal="center" vertical="center" wrapText="1"/>
    </xf>
    <xf numFmtId="0" fontId="41" fillId="10" borderId="104" xfId="0" applyFont="1" applyFill="1" applyBorder="1" applyAlignment="1">
      <alignment horizontal="center" vertical="center" wrapText="1"/>
    </xf>
    <xf numFmtId="0" fontId="36" fillId="10" borderId="102" xfId="0" applyFont="1" applyFill="1" applyBorder="1" applyAlignment="1">
      <alignment horizontal="center" vertical="center" wrapText="1"/>
    </xf>
    <xf numFmtId="0" fontId="36" fillId="10" borderId="107" xfId="0" applyFont="1" applyFill="1" applyBorder="1" applyAlignment="1">
      <alignment horizontal="center" vertical="center" wrapText="1"/>
    </xf>
    <xf numFmtId="0" fontId="36" fillId="10" borderId="97" xfId="0" applyFont="1" applyFill="1" applyBorder="1" applyAlignment="1">
      <alignment horizontal="center" vertical="center" wrapText="1"/>
    </xf>
    <xf numFmtId="0" fontId="36" fillId="10" borderId="123" xfId="0" applyFont="1" applyFill="1" applyBorder="1" applyAlignment="1">
      <alignment horizontal="center" vertical="center" wrapText="1"/>
    </xf>
    <xf numFmtId="0" fontId="36" fillId="10" borderId="128" xfId="0" applyFont="1" applyFill="1" applyBorder="1" applyAlignment="1">
      <alignment horizontal="center" vertical="center" wrapText="1"/>
    </xf>
    <xf numFmtId="0" fontId="36" fillId="10" borderId="127" xfId="0" applyFont="1" applyFill="1" applyBorder="1" applyAlignment="1">
      <alignment horizontal="center" vertical="center" wrapText="1"/>
    </xf>
    <xf numFmtId="0" fontId="179" fillId="6" borderId="5" xfId="0" applyFont="1" applyFill="1" applyBorder="1" applyAlignment="1" applyProtection="1">
      <alignment horizontal="center" vertical="center"/>
      <protection locked="0"/>
    </xf>
    <xf numFmtId="0" fontId="179" fillId="6" borderId="9" xfId="0" applyFont="1" applyFill="1" applyBorder="1" applyAlignment="1" applyProtection="1">
      <alignment horizontal="center" vertical="center"/>
      <protection locked="0"/>
    </xf>
    <xf numFmtId="0" fontId="182" fillId="6" borderId="35" xfId="0" applyFont="1" applyFill="1" applyBorder="1" applyAlignment="1" applyProtection="1">
      <alignment horizontal="center" vertical="center"/>
      <protection locked="0"/>
    </xf>
    <xf numFmtId="0" fontId="182" fillId="6" borderId="27" xfId="0" applyFont="1" applyFill="1" applyBorder="1" applyAlignment="1" applyProtection="1">
      <alignment horizontal="center" vertical="center"/>
      <protection locked="0"/>
    </xf>
    <xf numFmtId="179" fontId="181" fillId="0" borderId="4" xfId="2" applyNumberFormat="1" applyFont="1" applyBorder="1" applyAlignment="1">
      <alignment horizontal="center" vertical="center"/>
    </xf>
    <xf numFmtId="179" fontId="181" fillId="0" borderId="7" xfId="2" applyNumberFormat="1" applyFont="1" applyBorder="1" applyAlignment="1">
      <alignment horizontal="center" vertical="center"/>
    </xf>
    <xf numFmtId="179" fontId="41" fillId="0" borderId="4" xfId="2" applyNumberFormat="1" applyFont="1" applyBorder="1" applyAlignment="1">
      <alignment horizontal="center" vertical="center" wrapText="1"/>
    </xf>
    <xf numFmtId="179" fontId="41" fillId="0" borderId="7" xfId="2" applyNumberFormat="1" applyFont="1" applyBorder="1" applyAlignment="1">
      <alignment horizontal="center" vertical="center" wrapText="1"/>
    </xf>
    <xf numFmtId="0" fontId="179" fillId="6" borderId="11" xfId="0" applyFont="1" applyFill="1" applyBorder="1" applyAlignment="1" applyProtection="1">
      <alignment horizontal="center" vertical="center"/>
      <protection locked="0"/>
    </xf>
    <xf numFmtId="0" fontId="182" fillId="6" borderId="26" xfId="0" applyFont="1" applyFill="1" applyBorder="1" applyAlignment="1" applyProtection="1">
      <alignment horizontal="center" vertical="center"/>
      <protection locked="0"/>
    </xf>
    <xf numFmtId="179" fontId="181" fillId="0" borderId="10" xfId="2" applyNumberFormat="1" applyFont="1" applyBorder="1" applyAlignment="1">
      <alignment horizontal="center" vertical="center"/>
    </xf>
    <xf numFmtId="179" fontId="41" fillId="0" borderId="26" xfId="2" applyNumberFormat="1" applyFont="1" applyBorder="1" applyAlignment="1">
      <alignment horizontal="center" vertical="center" wrapText="1"/>
    </xf>
    <xf numFmtId="179" fontId="41" fillId="0" borderId="27" xfId="2" applyNumberFormat="1" applyFont="1" applyBorder="1" applyAlignment="1">
      <alignment horizontal="center" vertical="center" wrapText="1"/>
    </xf>
    <xf numFmtId="0" fontId="179" fillId="6" borderId="55" xfId="0" applyFont="1" applyFill="1" applyBorder="1" applyAlignment="1" applyProtection="1">
      <alignment horizontal="center" vertical="center"/>
      <protection locked="0"/>
    </xf>
    <xf numFmtId="0" fontId="182" fillId="6" borderId="52" xfId="0" applyFont="1" applyFill="1" applyBorder="1" applyAlignment="1" applyProtection="1">
      <alignment horizontal="center" vertical="center"/>
      <protection locked="0"/>
    </xf>
    <xf numFmtId="179" fontId="181" fillId="0" borderId="54" xfId="2" applyNumberFormat="1" applyFont="1" applyBorder="1" applyAlignment="1">
      <alignment horizontal="center" vertical="center"/>
    </xf>
    <xf numFmtId="179" fontId="41" fillId="0" borderId="52" xfId="2" applyNumberFormat="1" applyFont="1" applyBorder="1" applyAlignment="1">
      <alignment horizontal="center" vertical="center" wrapText="1"/>
    </xf>
    <xf numFmtId="0" fontId="182" fillId="6" borderId="58" xfId="0" applyFont="1" applyFill="1" applyBorder="1" applyAlignment="1" applyProtection="1">
      <alignment horizontal="center" vertical="center"/>
      <protection locked="0"/>
    </xf>
    <xf numFmtId="179" fontId="41" fillId="0" borderId="58" xfId="2" applyNumberFormat="1" applyFont="1" applyBorder="1" applyAlignment="1">
      <alignment horizontal="center" vertical="center" wrapText="1"/>
    </xf>
    <xf numFmtId="0" fontId="12" fillId="10" borderId="1" xfId="0" applyFont="1" applyFill="1" applyBorder="1" applyAlignment="1">
      <alignment horizontal="center" vertical="center"/>
    </xf>
    <xf numFmtId="0" fontId="12" fillId="10" borderId="2" xfId="0" applyFont="1" applyFill="1" applyBorder="1" applyAlignment="1">
      <alignment horizontal="center" vertical="center"/>
    </xf>
    <xf numFmtId="0" fontId="12" fillId="10" borderId="3" xfId="0" applyFont="1" applyFill="1" applyBorder="1" applyAlignment="1">
      <alignment horizontal="center" vertical="center"/>
    </xf>
    <xf numFmtId="0" fontId="10" fillId="4" borderId="1" xfId="0" applyFont="1" applyFill="1" applyBorder="1" applyAlignment="1">
      <alignment horizontal="left" vertical="center"/>
    </xf>
    <xf numFmtId="181" fontId="10" fillId="4" borderId="1" xfId="0" applyNumberFormat="1" applyFont="1" applyFill="1" applyBorder="1" applyAlignment="1">
      <alignment horizontal="center" vertical="center"/>
    </xf>
    <xf numFmtId="181" fontId="10" fillId="4" borderId="2" xfId="0" applyNumberFormat="1" applyFont="1" applyFill="1" applyBorder="1" applyAlignment="1">
      <alignment horizontal="center" vertical="center"/>
    </xf>
    <xf numFmtId="181" fontId="10" fillId="4" borderId="3" xfId="0" applyNumberFormat="1" applyFont="1" applyFill="1" applyBorder="1" applyAlignment="1">
      <alignment horizontal="center" vertical="center"/>
    </xf>
    <xf numFmtId="0" fontId="33" fillId="10" borderId="10" xfId="0" applyFont="1" applyFill="1" applyBorder="1" applyAlignment="1">
      <alignment horizontal="left" vertical="center"/>
    </xf>
    <xf numFmtId="0" fontId="33" fillId="10" borderId="6" xfId="0" applyFont="1" applyFill="1" applyBorder="1" applyAlignment="1">
      <alignment horizontal="left" vertical="center"/>
    </xf>
    <xf numFmtId="0" fontId="33" fillId="10" borderId="11" xfId="0" applyFont="1" applyFill="1" applyBorder="1" applyAlignment="1">
      <alignment horizontal="left" vertical="center"/>
    </xf>
    <xf numFmtId="0" fontId="33" fillId="10" borderId="7" xfId="0" applyFont="1" applyFill="1" applyBorder="1" applyAlignment="1">
      <alignment horizontal="left" vertical="center"/>
    </xf>
    <xf numFmtId="0" fontId="33" fillId="10" borderId="8" xfId="0" applyFont="1" applyFill="1" applyBorder="1" applyAlignment="1">
      <alignment horizontal="left" vertical="center"/>
    </xf>
    <xf numFmtId="0" fontId="33" fillId="10" borderId="9" xfId="0" applyFont="1" applyFill="1" applyBorder="1" applyAlignment="1">
      <alignment horizontal="left" vertical="center"/>
    </xf>
    <xf numFmtId="0" fontId="33" fillId="10" borderId="1" xfId="0" applyFont="1" applyFill="1" applyBorder="1" applyAlignment="1">
      <alignment horizontal="left" vertical="center"/>
    </xf>
    <xf numFmtId="0" fontId="33" fillId="10" borderId="2" xfId="0" applyFont="1" applyFill="1" applyBorder="1" applyAlignment="1">
      <alignment horizontal="left" vertical="center"/>
    </xf>
    <xf numFmtId="0" fontId="33" fillId="10" borderId="3" xfId="0" applyFont="1" applyFill="1" applyBorder="1" applyAlignment="1">
      <alignment horizontal="left" vertical="center"/>
    </xf>
    <xf numFmtId="0" fontId="33" fillId="10" borderId="7" xfId="0" applyFont="1" applyFill="1" applyBorder="1" applyAlignment="1">
      <alignment horizontal="center" vertical="center"/>
    </xf>
    <xf numFmtId="0" fontId="33" fillId="10" borderId="8" xfId="0" applyFont="1" applyFill="1" applyBorder="1" applyAlignment="1">
      <alignment horizontal="center" vertical="center"/>
    </xf>
    <xf numFmtId="0" fontId="33" fillId="10" borderId="9" xfId="0" applyFont="1" applyFill="1" applyBorder="1" applyAlignment="1">
      <alignment horizontal="center" vertical="center"/>
    </xf>
    <xf numFmtId="181" fontId="163" fillId="4" borderId="1" xfId="0" applyNumberFormat="1" applyFont="1" applyFill="1" applyBorder="1" applyAlignment="1">
      <alignment horizontal="center" vertical="center"/>
    </xf>
    <xf numFmtId="181" fontId="163" fillId="4" borderId="2" xfId="0" applyNumberFormat="1" applyFont="1" applyFill="1" applyBorder="1" applyAlignment="1">
      <alignment horizontal="center" vertical="center"/>
    </xf>
    <xf numFmtId="181" fontId="163" fillId="4" borderId="3" xfId="0" applyNumberFormat="1" applyFont="1" applyFill="1" applyBorder="1" applyAlignment="1">
      <alignment horizontal="center" vertical="center"/>
    </xf>
    <xf numFmtId="0" fontId="163" fillId="4" borderId="1" xfId="0" applyFont="1" applyFill="1" applyBorder="1" applyAlignment="1">
      <alignment horizontal="left" vertical="center"/>
    </xf>
    <xf numFmtId="0" fontId="163" fillId="4" borderId="2" xfId="0" applyFont="1" applyFill="1" applyBorder="1" applyAlignment="1">
      <alignment horizontal="left" vertical="center"/>
    </xf>
    <xf numFmtId="0" fontId="163" fillId="4" borderId="3" xfId="0" applyFont="1" applyFill="1" applyBorder="1" applyAlignment="1">
      <alignment horizontal="left" vertical="center"/>
    </xf>
    <xf numFmtId="0" fontId="163" fillId="6" borderId="1" xfId="0" applyFont="1" applyFill="1" applyBorder="1" applyAlignment="1">
      <alignment horizontal="right" vertical="center"/>
    </xf>
    <xf numFmtId="0" fontId="163" fillId="6" borderId="2" xfId="0" applyFont="1" applyFill="1" applyBorder="1" applyAlignment="1">
      <alignment horizontal="right" vertical="center"/>
    </xf>
    <xf numFmtId="0" fontId="183" fillId="10" borderId="239" xfId="0" applyFont="1" applyFill="1" applyBorder="1" applyAlignment="1">
      <alignment horizontal="center" vertical="center"/>
    </xf>
    <xf numFmtId="0" fontId="183" fillId="10" borderId="240" xfId="0" applyFont="1" applyFill="1" applyBorder="1" applyAlignment="1">
      <alignment horizontal="center" vertical="center"/>
    </xf>
    <xf numFmtId="0" fontId="183" fillId="10" borderId="241" xfId="0" applyFont="1" applyFill="1" applyBorder="1" applyAlignment="1">
      <alignment horizontal="center" vertical="center"/>
    </xf>
    <xf numFmtId="0" fontId="163" fillId="6" borderId="62" xfId="0" applyFont="1" applyFill="1" applyBorder="1" applyAlignment="1">
      <alignment horizontal="right" vertical="center"/>
    </xf>
    <xf numFmtId="0" fontId="163" fillId="6" borderId="181" xfId="0" applyFont="1" applyFill="1" applyBorder="1" applyAlignment="1">
      <alignment horizontal="right" vertical="center"/>
    </xf>
    <xf numFmtId="0" fontId="18" fillId="6" borderId="10" xfId="0" applyFont="1" applyFill="1" applyBorder="1" applyAlignment="1" applyProtection="1">
      <alignment horizontal="center" vertical="center" wrapText="1"/>
      <protection locked="0"/>
    </xf>
    <xf numFmtId="0" fontId="18" fillId="6" borderId="6" xfId="0" applyFont="1" applyFill="1" applyBorder="1" applyAlignment="1" applyProtection="1">
      <alignment horizontal="center" vertical="center" wrapText="1"/>
      <protection locked="0"/>
    </xf>
    <xf numFmtId="0" fontId="18" fillId="6" borderId="11" xfId="0" applyFont="1" applyFill="1" applyBorder="1" applyAlignment="1" applyProtection="1">
      <alignment horizontal="center" vertical="center" wrapText="1"/>
      <protection locked="0"/>
    </xf>
    <xf numFmtId="0" fontId="18" fillId="6" borderId="4" xfId="0" applyFont="1" applyFill="1" applyBorder="1" applyAlignment="1" applyProtection="1">
      <alignment horizontal="center" vertical="center" wrapText="1"/>
      <protection locked="0"/>
    </xf>
    <xf numFmtId="0" fontId="18" fillId="6" borderId="0" xfId="0" applyFont="1" applyFill="1" applyAlignment="1" applyProtection="1">
      <alignment horizontal="center" vertical="center" wrapText="1"/>
      <protection locked="0"/>
    </xf>
    <xf numFmtId="0" fontId="18" fillId="6" borderId="5" xfId="0" applyFont="1" applyFill="1" applyBorder="1" applyAlignment="1" applyProtection="1">
      <alignment horizontal="center" vertical="center" wrapText="1"/>
      <protection locked="0"/>
    </xf>
    <xf numFmtId="0" fontId="18" fillId="6" borderId="7" xfId="0" applyFont="1" applyFill="1" applyBorder="1" applyAlignment="1" applyProtection="1">
      <alignment horizontal="center" vertical="center" wrapText="1"/>
      <protection locked="0"/>
    </xf>
    <xf numFmtId="0" fontId="18" fillId="6" borderId="8" xfId="0" applyFont="1" applyFill="1" applyBorder="1" applyAlignment="1" applyProtection="1">
      <alignment horizontal="center" vertical="center" wrapText="1"/>
      <protection locked="0"/>
    </xf>
    <xf numFmtId="0" fontId="18" fillId="6" borderId="9" xfId="0" applyFont="1" applyFill="1" applyBorder="1" applyAlignment="1" applyProtection="1">
      <alignment horizontal="center" vertical="center" wrapText="1"/>
      <protection locked="0"/>
    </xf>
    <xf numFmtId="0" fontId="12" fillId="4" borderId="4" xfId="0" applyFont="1" applyFill="1" applyBorder="1" applyAlignment="1">
      <alignment horizontal="center" vertical="center" wrapText="1"/>
    </xf>
    <xf numFmtId="0" fontId="12" fillId="4" borderId="0" xfId="0" applyFont="1" applyFill="1" applyAlignment="1">
      <alignment horizontal="center" vertical="center"/>
    </xf>
    <xf numFmtId="0" fontId="12" fillId="4" borderId="5" xfId="0" applyFont="1" applyFill="1" applyBorder="1" applyAlignment="1">
      <alignment horizontal="center" vertical="center"/>
    </xf>
    <xf numFmtId="0" fontId="12" fillId="4" borderId="4" xfId="0" applyFont="1" applyFill="1" applyBorder="1" applyAlignment="1">
      <alignment horizontal="center" vertical="center"/>
    </xf>
    <xf numFmtId="0" fontId="12" fillId="4" borderId="4" xfId="0" applyFont="1" applyFill="1" applyBorder="1" applyAlignment="1">
      <alignment horizontal="left" vertical="center" wrapText="1"/>
    </xf>
    <xf numFmtId="0" fontId="12" fillId="4" borderId="0" xfId="0" applyFont="1" applyFill="1" applyAlignment="1">
      <alignment horizontal="left" vertical="center"/>
    </xf>
    <xf numFmtId="0" fontId="12" fillId="4" borderId="5" xfId="0" applyFont="1" applyFill="1" applyBorder="1" applyAlignment="1">
      <alignment horizontal="left" vertical="center"/>
    </xf>
    <xf numFmtId="0" fontId="12" fillId="4" borderId="4" xfId="0" applyFont="1" applyFill="1" applyBorder="1" applyAlignment="1">
      <alignment horizontal="left" vertical="center"/>
    </xf>
    <xf numFmtId="0" fontId="12" fillId="4" borderId="7" xfId="0" applyFont="1" applyFill="1" applyBorder="1" applyAlignment="1">
      <alignment horizontal="left" vertical="center"/>
    </xf>
    <xf numFmtId="0" fontId="12" fillId="4" borderId="8" xfId="0" applyFont="1" applyFill="1" applyBorder="1" applyAlignment="1">
      <alignment horizontal="left" vertical="center"/>
    </xf>
    <xf numFmtId="0" fontId="18" fillId="4" borderId="0" xfId="0" applyFont="1" applyFill="1" applyAlignment="1">
      <alignment horizontal="left" vertical="top"/>
    </xf>
    <xf numFmtId="0" fontId="18" fillId="6" borderId="0" xfId="0" applyFont="1" applyFill="1" applyAlignment="1" applyProtection="1">
      <alignment horizontal="right" vertical="center"/>
      <protection locked="0"/>
    </xf>
    <xf numFmtId="0" fontId="12" fillId="10" borderId="10" xfId="0" applyFont="1" applyFill="1" applyBorder="1" applyAlignment="1">
      <alignment horizontal="center" vertical="center"/>
    </xf>
    <xf numFmtId="0" fontId="12" fillId="10" borderId="6" xfId="0" applyFont="1" applyFill="1" applyBorder="1" applyAlignment="1">
      <alignment horizontal="center" vertical="center"/>
    </xf>
    <xf numFmtId="0" fontId="12" fillId="10" borderId="11" xfId="0" applyFont="1" applyFill="1" applyBorder="1" applyAlignment="1">
      <alignment horizontal="center" vertical="center"/>
    </xf>
    <xf numFmtId="0" fontId="12" fillId="10" borderId="4" xfId="0" applyFont="1" applyFill="1" applyBorder="1" applyAlignment="1">
      <alignment horizontal="center" vertical="center"/>
    </xf>
    <xf numFmtId="0" fontId="12" fillId="10" borderId="0" xfId="0" applyFont="1" applyFill="1" applyAlignment="1">
      <alignment horizontal="center" vertical="center"/>
    </xf>
    <xf numFmtId="0" fontId="12" fillId="10" borderId="5" xfId="0" applyFont="1" applyFill="1" applyBorder="1" applyAlignment="1">
      <alignment horizontal="center" vertical="center"/>
    </xf>
    <xf numFmtId="0" fontId="12" fillId="10" borderId="7" xfId="0" applyFont="1" applyFill="1" applyBorder="1" applyAlignment="1">
      <alignment horizontal="center" vertical="center"/>
    </xf>
    <xf numFmtId="0" fontId="12" fillId="10" borderId="8" xfId="0" applyFont="1" applyFill="1" applyBorder="1" applyAlignment="1">
      <alignment horizontal="center" vertical="center"/>
    </xf>
    <xf numFmtId="0" fontId="12" fillId="10" borderId="9" xfId="0" applyFont="1" applyFill="1" applyBorder="1" applyAlignment="1">
      <alignment horizontal="center" vertical="center"/>
    </xf>
    <xf numFmtId="0" fontId="12" fillId="4" borderId="0" xfId="0" applyFont="1" applyFill="1" applyAlignment="1">
      <alignment horizontal="left" vertical="center" wrapText="1"/>
    </xf>
    <xf numFmtId="0" fontId="12" fillId="4" borderId="5" xfId="0" applyFont="1" applyFill="1" applyBorder="1" applyAlignment="1">
      <alignment horizontal="left" vertical="center" wrapText="1"/>
    </xf>
    <xf numFmtId="0" fontId="12" fillId="4" borderId="7" xfId="0" applyFont="1" applyFill="1" applyBorder="1" applyAlignment="1">
      <alignment horizontal="left" vertical="center" wrapText="1"/>
    </xf>
    <xf numFmtId="0" fontId="12" fillId="4" borderId="8" xfId="0" applyFont="1" applyFill="1" applyBorder="1" applyAlignment="1">
      <alignment horizontal="left" vertical="center" wrapText="1"/>
    </xf>
    <xf numFmtId="0" fontId="12" fillId="4" borderId="9" xfId="0" applyFont="1" applyFill="1" applyBorder="1" applyAlignment="1">
      <alignment horizontal="left" vertical="center" wrapText="1"/>
    </xf>
    <xf numFmtId="58" fontId="179" fillId="6" borderId="0" xfId="0" applyNumberFormat="1" applyFont="1" applyFill="1" applyAlignment="1" applyProtection="1">
      <alignment horizontal="right" vertical="center"/>
      <protection locked="0"/>
    </xf>
    <xf numFmtId="0" fontId="179" fillId="6" borderId="0" xfId="0" applyFont="1" applyFill="1" applyAlignment="1" applyProtection="1">
      <alignment horizontal="right" vertical="center"/>
      <protection locked="0"/>
    </xf>
    <xf numFmtId="0" fontId="179" fillId="6" borderId="10" xfId="0" applyFont="1" applyFill="1" applyBorder="1" applyAlignment="1" applyProtection="1">
      <alignment horizontal="center" vertical="center" wrapText="1"/>
      <protection locked="0"/>
    </xf>
    <xf numFmtId="0" fontId="179" fillId="6" borderId="6" xfId="0" applyFont="1" applyFill="1" applyBorder="1" applyAlignment="1" applyProtection="1">
      <alignment horizontal="center" vertical="center" wrapText="1"/>
      <protection locked="0"/>
    </xf>
    <xf numFmtId="0" fontId="179" fillId="6" borderId="11" xfId="0" applyFont="1" applyFill="1" applyBorder="1" applyAlignment="1" applyProtection="1">
      <alignment horizontal="center" vertical="center" wrapText="1"/>
      <protection locked="0"/>
    </xf>
    <xf numFmtId="0" fontId="179" fillId="6" borderId="4" xfId="0" applyFont="1" applyFill="1" applyBorder="1" applyAlignment="1" applyProtection="1">
      <alignment horizontal="center" vertical="center" wrapText="1"/>
      <protection locked="0"/>
    </xf>
    <xf numFmtId="0" fontId="179" fillId="6" borderId="0" xfId="0" applyFont="1" applyFill="1" applyAlignment="1" applyProtection="1">
      <alignment horizontal="center" vertical="center" wrapText="1"/>
      <protection locked="0"/>
    </xf>
    <xf numFmtId="0" fontId="179" fillId="6" borderId="5" xfId="0" applyFont="1" applyFill="1" applyBorder="1" applyAlignment="1" applyProtection="1">
      <alignment horizontal="center" vertical="center" wrapText="1"/>
      <protection locked="0"/>
    </xf>
    <xf numFmtId="0" fontId="179" fillId="6" borderId="7" xfId="0" applyFont="1" applyFill="1" applyBorder="1" applyAlignment="1" applyProtection="1">
      <alignment horizontal="center" vertical="center" wrapText="1"/>
      <protection locked="0"/>
    </xf>
    <xf numFmtId="0" fontId="179" fillId="6" borderId="8" xfId="0" applyFont="1" applyFill="1" applyBorder="1" applyAlignment="1" applyProtection="1">
      <alignment horizontal="center" vertical="center" wrapText="1"/>
      <protection locked="0"/>
    </xf>
    <xf numFmtId="0" fontId="179" fillId="6" borderId="9" xfId="0" applyFont="1" applyFill="1" applyBorder="1" applyAlignment="1" applyProtection="1">
      <alignment horizontal="center" vertical="center" wrapText="1"/>
      <protection locked="0"/>
    </xf>
    <xf numFmtId="0" fontId="12" fillId="4" borderId="10" xfId="0" applyFont="1" applyFill="1" applyBorder="1" applyAlignment="1">
      <alignment horizontal="center" vertical="center"/>
    </xf>
    <xf numFmtId="0" fontId="12" fillId="4" borderId="6" xfId="0" applyFont="1" applyFill="1" applyBorder="1" applyAlignment="1">
      <alignment horizontal="center" vertical="center"/>
    </xf>
    <xf numFmtId="0" fontId="12" fillId="4" borderId="11" xfId="0" applyFont="1" applyFill="1" applyBorder="1" applyAlignment="1">
      <alignment horizontal="center" vertical="center"/>
    </xf>
    <xf numFmtId="0" fontId="12" fillId="4" borderId="7" xfId="0" applyFont="1" applyFill="1" applyBorder="1" applyAlignment="1">
      <alignment horizontal="center" vertical="center"/>
    </xf>
    <xf numFmtId="0" fontId="12" fillId="4" borderId="8" xfId="0" applyFont="1" applyFill="1" applyBorder="1" applyAlignment="1">
      <alignment horizontal="center" vertical="center"/>
    </xf>
    <xf numFmtId="0" fontId="12" fillId="4" borderId="9" xfId="0" applyFont="1" applyFill="1" applyBorder="1" applyAlignment="1">
      <alignment horizontal="center" vertical="center"/>
    </xf>
    <xf numFmtId="0" fontId="12" fillId="4" borderId="10" xfId="0" applyFont="1" applyFill="1" applyBorder="1" applyAlignment="1">
      <alignment horizontal="center" vertical="center" wrapText="1"/>
    </xf>
    <xf numFmtId="0" fontId="12" fillId="4" borderId="6" xfId="0" applyFont="1" applyFill="1" applyBorder="1" applyAlignment="1">
      <alignment horizontal="center" vertical="center" wrapText="1"/>
    </xf>
    <xf numFmtId="0" fontId="12" fillId="4" borderId="11"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5" xfId="0" applyFont="1" applyFill="1" applyBorder="1" applyAlignment="1">
      <alignment horizontal="center" vertical="center" wrapText="1"/>
    </xf>
    <xf numFmtId="0" fontId="39" fillId="4" borderId="4" xfId="0" applyFont="1" applyFill="1" applyBorder="1" applyAlignment="1">
      <alignment horizontal="center" vertical="center" wrapText="1"/>
    </xf>
    <xf numFmtId="0" fontId="39" fillId="4" borderId="0" xfId="0" applyFont="1" applyFill="1" applyAlignment="1">
      <alignment horizontal="center" vertical="center" wrapText="1"/>
    </xf>
    <xf numFmtId="0" fontId="39" fillId="4" borderId="5" xfId="0" applyFont="1" applyFill="1" applyBorder="1" applyAlignment="1">
      <alignment horizontal="center" vertical="center" wrapText="1"/>
    </xf>
    <xf numFmtId="0" fontId="39" fillId="4" borderId="7" xfId="0" applyFont="1" applyFill="1" applyBorder="1" applyAlignment="1">
      <alignment horizontal="center" vertical="center" wrapText="1"/>
    </xf>
    <xf numFmtId="0" fontId="39" fillId="4" borderId="8" xfId="0" applyFont="1" applyFill="1" applyBorder="1" applyAlignment="1">
      <alignment horizontal="center" vertical="center" wrapText="1"/>
    </xf>
    <xf numFmtId="0" fontId="39" fillId="4" borderId="9" xfId="0" applyFont="1" applyFill="1" applyBorder="1" applyAlignment="1">
      <alignment horizontal="center" vertical="center" wrapText="1"/>
    </xf>
    <xf numFmtId="58" fontId="117" fillId="6" borderId="0" xfId="0" applyNumberFormat="1" applyFont="1" applyFill="1" applyAlignment="1" applyProtection="1">
      <alignment horizontal="right" vertical="center"/>
      <protection locked="0"/>
    </xf>
    <xf numFmtId="0" fontId="117" fillId="6" borderId="0" xfId="0" applyFont="1" applyFill="1" applyAlignment="1" applyProtection="1">
      <alignment horizontal="right" vertical="center"/>
      <protection locked="0"/>
    </xf>
    <xf numFmtId="0" fontId="10" fillId="6" borderId="0" xfId="0" applyFont="1" applyFill="1" applyAlignment="1" applyProtection="1">
      <alignment horizontal="left" vertical="top"/>
      <protection locked="0"/>
    </xf>
    <xf numFmtId="177" fontId="18" fillId="6" borderId="1" xfId="0" applyNumberFormat="1" applyFont="1" applyFill="1" applyBorder="1" applyAlignment="1" applyProtection="1">
      <alignment horizontal="center" vertical="center"/>
      <protection locked="0"/>
    </xf>
    <xf numFmtId="177" fontId="18" fillId="6" borderId="2" xfId="0" applyNumberFormat="1" applyFont="1" applyFill="1" applyBorder="1" applyAlignment="1" applyProtection="1">
      <alignment horizontal="center" vertical="center"/>
      <protection locked="0"/>
    </xf>
    <xf numFmtId="177" fontId="18" fillId="6" borderId="3" xfId="0" applyNumberFormat="1" applyFont="1" applyFill="1" applyBorder="1" applyAlignment="1" applyProtection="1">
      <alignment horizontal="center" vertical="center"/>
      <protection locked="0"/>
    </xf>
    <xf numFmtId="181" fontId="18" fillId="6" borderId="2" xfId="0" applyNumberFormat="1" applyFont="1" applyFill="1" applyBorder="1" applyAlignment="1" applyProtection="1">
      <alignment horizontal="right" vertical="center"/>
      <protection locked="0"/>
    </xf>
    <xf numFmtId="181" fontId="18" fillId="6" borderId="3" xfId="0" applyNumberFormat="1" applyFont="1" applyFill="1" applyBorder="1" applyAlignment="1" applyProtection="1">
      <alignment horizontal="right" vertical="center"/>
      <protection locked="0"/>
    </xf>
    <xf numFmtId="0" fontId="34" fillId="4" borderId="0" xfId="0" applyFont="1" applyFill="1" applyAlignment="1">
      <alignment horizontal="left" vertical="center" wrapText="1"/>
    </xf>
    <xf numFmtId="0" fontId="211" fillId="4" borderId="0" xfId="0" applyFont="1" applyFill="1" applyAlignment="1">
      <alignment horizontal="left" vertical="center" wrapText="1"/>
    </xf>
    <xf numFmtId="0" fontId="18" fillId="6" borderId="0" xfId="0" applyFont="1" applyFill="1" applyAlignment="1" applyProtection="1">
      <alignment horizontal="center" vertical="center" shrinkToFit="1"/>
      <protection locked="0"/>
    </xf>
    <xf numFmtId="0" fontId="18" fillId="6" borderId="5" xfId="0" applyFont="1" applyFill="1" applyBorder="1" applyAlignment="1" applyProtection="1">
      <alignment horizontal="center" vertical="center" shrinkToFit="1"/>
      <protection locked="0"/>
    </xf>
    <xf numFmtId="0" fontId="162" fillId="6" borderId="0" xfId="0" applyFont="1" applyFill="1" applyAlignment="1" applyProtection="1">
      <alignment horizontal="left" vertical="top" wrapText="1"/>
      <protection locked="0"/>
    </xf>
    <xf numFmtId="0" fontId="50" fillId="6" borderId="0" xfId="0" applyFont="1" applyFill="1" applyAlignment="1" applyProtection="1">
      <alignment horizontal="left" vertical="top" wrapText="1"/>
      <protection locked="0"/>
    </xf>
    <xf numFmtId="181" fontId="117" fillId="30" borderId="4" xfId="0" applyNumberFormat="1" applyFont="1" applyFill="1" applyBorder="1" applyAlignment="1" applyProtection="1">
      <alignment horizontal="center" vertical="center"/>
      <protection locked="0"/>
    </xf>
    <xf numFmtId="181" fontId="117" fillId="30" borderId="0" xfId="0" applyNumberFormat="1" applyFont="1" applyFill="1" applyAlignment="1" applyProtection="1">
      <alignment horizontal="center" vertical="center"/>
      <protection locked="0"/>
    </xf>
    <xf numFmtId="181" fontId="18" fillId="30" borderId="4" xfId="0" applyNumberFormat="1" applyFont="1" applyFill="1" applyBorder="1" applyAlignment="1" applyProtection="1">
      <alignment horizontal="center" vertical="center"/>
      <protection locked="0"/>
    </xf>
    <xf numFmtId="181" fontId="18" fillId="30" borderId="0" xfId="0" applyNumberFormat="1" applyFont="1" applyFill="1" applyAlignment="1" applyProtection="1">
      <alignment horizontal="center" vertical="center"/>
      <protection locked="0"/>
    </xf>
    <xf numFmtId="181" fontId="116" fillId="30" borderId="4" xfId="0" applyNumberFormat="1" applyFont="1" applyFill="1" applyBorder="1" applyAlignment="1" applyProtection="1">
      <alignment horizontal="left" vertical="center"/>
      <protection locked="0"/>
    </xf>
    <xf numFmtId="181" fontId="116" fillId="30" borderId="0" xfId="0" applyNumberFormat="1" applyFont="1" applyFill="1" applyAlignment="1" applyProtection="1">
      <alignment horizontal="left" vertical="center"/>
      <protection locked="0"/>
    </xf>
    <xf numFmtId="181" fontId="18" fillId="0" borderId="4" xfId="0" applyNumberFormat="1" applyFont="1" applyBorder="1" applyAlignment="1">
      <alignment horizontal="center" vertical="center"/>
    </xf>
    <xf numFmtId="181" fontId="18" fillId="0" borderId="0" xfId="0" applyNumberFormat="1" applyFont="1" applyAlignment="1">
      <alignment horizontal="center" vertical="center"/>
    </xf>
    <xf numFmtId="0" fontId="166" fillId="4" borderId="0" xfId="0" applyFont="1" applyFill="1" applyAlignment="1">
      <alignment horizontal="left" vertical="center" wrapText="1"/>
    </xf>
    <xf numFmtId="181" fontId="18" fillId="10" borderId="1" xfId="0" applyNumberFormat="1" applyFont="1" applyFill="1" applyBorder="1" applyAlignment="1">
      <alignment horizontal="center" vertical="center"/>
    </xf>
    <xf numFmtId="181" fontId="18" fillId="10" borderId="2" xfId="0" applyNumberFormat="1" applyFont="1" applyFill="1" applyBorder="1" applyAlignment="1">
      <alignment horizontal="center" vertical="center"/>
    </xf>
    <xf numFmtId="181" fontId="18" fillId="10" borderId="3" xfId="0" applyNumberFormat="1" applyFont="1" applyFill="1" applyBorder="1" applyAlignment="1">
      <alignment horizontal="center" vertical="center"/>
    </xf>
    <xf numFmtId="0" fontId="17" fillId="10" borderId="1" xfId="0" applyFont="1" applyFill="1" applyBorder="1" applyAlignment="1">
      <alignment horizontal="left" vertical="center" wrapText="1"/>
    </xf>
    <xf numFmtId="0" fontId="17" fillId="10" borderId="2" xfId="0" applyFont="1" applyFill="1" applyBorder="1" applyAlignment="1">
      <alignment horizontal="left" vertical="center" wrapText="1"/>
    </xf>
    <xf numFmtId="0" fontId="17" fillId="10" borderId="3" xfId="0" applyFont="1" applyFill="1" applyBorder="1" applyAlignment="1">
      <alignment horizontal="left" vertical="center" wrapText="1"/>
    </xf>
    <xf numFmtId="0" fontId="17" fillId="10" borderId="1" xfId="0" applyFont="1" applyFill="1" applyBorder="1" applyAlignment="1">
      <alignment vertical="center" wrapText="1"/>
    </xf>
    <xf numFmtId="0" fontId="17" fillId="10" borderId="2" xfId="0" applyFont="1" applyFill="1" applyBorder="1" applyAlignment="1">
      <alignment vertical="center" wrapText="1"/>
    </xf>
    <xf numFmtId="0" fontId="17" fillId="10" borderId="3" xfId="0" applyFont="1" applyFill="1" applyBorder="1" applyAlignment="1">
      <alignment vertical="center" wrapText="1"/>
    </xf>
    <xf numFmtId="181" fontId="116" fillId="0" borderId="4" xfId="0" applyNumberFormat="1" applyFont="1" applyBorder="1" applyAlignment="1" applyProtection="1">
      <alignment horizontal="left" vertical="center"/>
      <protection locked="0"/>
    </xf>
    <xf numFmtId="181" fontId="116" fillId="0" borderId="0" xfId="0" applyNumberFormat="1" applyFont="1" applyAlignment="1" applyProtection="1">
      <alignment horizontal="left" vertical="center"/>
      <protection locked="0"/>
    </xf>
    <xf numFmtId="181" fontId="117" fillId="0" borderId="4" xfId="0" applyNumberFormat="1" applyFont="1" applyBorder="1" applyAlignment="1" applyProtection="1">
      <alignment horizontal="center" vertical="center"/>
      <protection locked="0"/>
    </xf>
    <xf numFmtId="181" fontId="117" fillId="0" borderId="0" xfId="0" applyNumberFormat="1" applyFont="1" applyAlignment="1" applyProtection="1">
      <alignment horizontal="center" vertical="center"/>
      <protection locked="0"/>
    </xf>
    <xf numFmtId="181" fontId="18" fillId="0" borderId="4" xfId="0" applyNumberFormat="1" applyFont="1" applyBorder="1" applyAlignment="1" applyProtection="1">
      <alignment horizontal="center" vertical="center"/>
      <protection locked="0"/>
    </xf>
    <xf numFmtId="181" fontId="18" fillId="0" borderId="0" xfId="0" applyNumberFormat="1" applyFont="1" applyAlignment="1" applyProtection="1">
      <alignment horizontal="center" vertical="center"/>
      <protection locked="0"/>
    </xf>
    <xf numFmtId="0" fontId="184" fillId="4" borderId="37" xfId="3" applyFont="1" applyFill="1" applyBorder="1" applyAlignment="1">
      <alignment horizontal="left" vertical="center"/>
    </xf>
    <xf numFmtId="0" fontId="184" fillId="4" borderId="38" xfId="3" applyFont="1" applyFill="1" applyBorder="1" applyAlignment="1">
      <alignment horizontal="left" vertical="center"/>
    </xf>
    <xf numFmtId="0" fontId="184" fillId="4" borderId="25" xfId="3" applyFont="1" applyFill="1" applyBorder="1" applyAlignment="1">
      <alignment horizontal="left" vertical="center"/>
    </xf>
    <xf numFmtId="0" fontId="65" fillId="0" borderId="37" xfId="3" applyFont="1" applyBorder="1" applyAlignment="1">
      <alignment vertical="center"/>
    </xf>
    <xf numFmtId="0" fontId="65" fillId="0" borderId="38" xfId="3" applyFont="1" applyBorder="1" applyAlignment="1">
      <alignment vertical="center"/>
    </xf>
    <xf numFmtId="0" fontId="65" fillId="0" borderId="25" xfId="3" applyFont="1" applyBorder="1" applyAlignment="1">
      <alignment vertical="center"/>
    </xf>
    <xf numFmtId="0" fontId="184" fillId="4" borderId="204" xfId="3" applyFont="1" applyFill="1" applyBorder="1" applyAlignment="1">
      <alignment horizontal="left" vertical="center"/>
    </xf>
    <xf numFmtId="0" fontId="184" fillId="4" borderId="190" xfId="3" applyFont="1" applyFill="1" applyBorder="1" applyAlignment="1">
      <alignment horizontal="left" vertical="center"/>
    </xf>
    <xf numFmtId="0" fontId="184" fillId="4" borderId="192" xfId="3" applyFont="1" applyFill="1" applyBorder="1" applyAlignment="1">
      <alignment horizontal="left" vertical="center"/>
    </xf>
    <xf numFmtId="0" fontId="191" fillId="0" borderId="37" xfId="3" applyFont="1" applyBorder="1" applyAlignment="1">
      <alignment vertical="center"/>
    </xf>
    <xf numFmtId="0" fontId="191" fillId="0" borderId="38" xfId="3" applyFont="1" applyBorder="1" applyAlignment="1">
      <alignment vertical="center"/>
    </xf>
    <xf numFmtId="0" fontId="191" fillId="0" borderId="25" xfId="3" applyFont="1" applyBorder="1" applyAlignment="1">
      <alignment vertical="center"/>
    </xf>
    <xf numFmtId="0" fontId="65" fillId="0" borderId="85" xfId="3" applyFont="1" applyBorder="1" applyAlignment="1">
      <alignment vertical="center"/>
    </xf>
    <xf numFmtId="0" fontId="65" fillId="0" borderId="2" xfId="3" applyFont="1" applyBorder="1" applyAlignment="1">
      <alignment vertical="center"/>
    </xf>
    <xf numFmtId="0" fontId="65" fillId="0" borderId="84" xfId="3" applyFont="1" applyBorder="1" applyAlignment="1">
      <alignment vertical="center"/>
    </xf>
    <xf numFmtId="0" fontId="65" fillId="0" borderId="194" xfId="3" applyFont="1" applyBorder="1" applyAlignment="1">
      <alignment vertical="center"/>
    </xf>
    <xf numFmtId="38" fontId="69" fillId="0" borderId="79" xfId="4" applyFont="1" applyFill="1" applyBorder="1" applyAlignment="1">
      <alignment horizontal="center" vertical="center" wrapText="1" shrinkToFit="1"/>
    </xf>
    <xf numFmtId="38" fontId="69" fillId="0" borderId="198" xfId="4" applyFont="1" applyFill="1" applyBorder="1" applyAlignment="1">
      <alignment horizontal="center" vertical="center" wrapText="1" shrinkToFit="1"/>
    </xf>
    <xf numFmtId="0" fontId="69" fillId="0" borderId="37" xfId="3" applyFont="1" applyBorder="1" applyAlignment="1">
      <alignment horizontal="left" vertical="center"/>
    </xf>
    <xf numFmtId="0" fontId="69" fillId="0" borderId="38" xfId="3" applyFont="1" applyBorder="1" applyAlignment="1">
      <alignment horizontal="left" vertical="center"/>
    </xf>
    <xf numFmtId="0" fontId="69" fillId="0" borderId="25" xfId="3" applyFont="1" applyBorder="1" applyAlignment="1">
      <alignment horizontal="left" vertical="center"/>
    </xf>
    <xf numFmtId="38" fontId="69" fillId="0" borderId="13" xfId="4" applyFont="1" applyFill="1" applyBorder="1" applyAlignment="1">
      <alignment horizontal="center" vertical="center" wrapText="1" shrinkToFit="1"/>
    </xf>
    <xf numFmtId="38" fontId="69" fillId="0" borderId="14" xfId="4" applyFont="1" applyFill="1" applyBorder="1" applyAlignment="1">
      <alignment horizontal="center" vertical="center" wrapText="1" shrinkToFit="1"/>
    </xf>
    <xf numFmtId="38" fontId="69" fillId="0" borderId="15" xfId="4" applyFont="1" applyFill="1" applyBorder="1" applyAlignment="1">
      <alignment horizontal="center" vertical="center" wrapText="1" shrinkToFit="1"/>
    </xf>
    <xf numFmtId="0" fontId="69" fillId="0" borderId="79" xfId="3" applyFont="1" applyBorder="1" applyAlignment="1">
      <alignment horizontal="center" vertical="center" wrapText="1" shrinkToFit="1"/>
    </xf>
    <xf numFmtId="0" fontId="69" fillId="0" borderId="198" xfId="3" applyFont="1" applyBorder="1" applyAlignment="1">
      <alignment horizontal="center" vertical="center" wrapText="1" shrinkToFit="1"/>
    </xf>
    <xf numFmtId="0" fontId="69" fillId="0" borderId="79" xfId="3" applyFont="1" applyBorder="1" applyAlignment="1">
      <alignment horizontal="center" vertical="center" shrinkToFit="1"/>
    </xf>
    <xf numFmtId="0" fontId="69" fillId="0" borderId="198" xfId="3" applyFont="1" applyBorder="1" applyAlignment="1">
      <alignment horizontal="center" vertical="center" shrinkToFit="1"/>
    </xf>
    <xf numFmtId="0" fontId="65" fillId="0" borderId="86" xfId="3" applyFont="1" applyBorder="1" applyAlignment="1">
      <alignment vertical="center"/>
    </xf>
    <xf numFmtId="0" fontId="65" fillId="0" borderId="40" xfId="3" applyFont="1" applyBorder="1" applyAlignment="1">
      <alignment vertical="center"/>
    </xf>
    <xf numFmtId="0" fontId="65" fillId="0" borderId="205" xfId="3" applyFont="1" applyBorder="1" applyAlignment="1">
      <alignment vertical="center"/>
    </xf>
    <xf numFmtId="0" fontId="65" fillId="0" borderId="207" xfId="3" applyFont="1" applyBorder="1" applyAlignment="1">
      <alignment vertical="center"/>
    </xf>
    <xf numFmtId="0" fontId="65" fillId="0" borderId="209" xfId="3" applyFont="1" applyBorder="1" applyAlignment="1">
      <alignment vertical="center"/>
    </xf>
    <xf numFmtId="38" fontId="65" fillId="13" borderId="196" xfId="4" applyFont="1" applyFill="1" applyBorder="1" applyAlignment="1">
      <alignment horizontal="center" vertical="center" shrinkToFit="1"/>
    </xf>
    <xf numFmtId="38" fontId="69" fillId="13" borderId="79" xfId="4" applyFont="1" applyFill="1" applyBorder="1" applyAlignment="1">
      <alignment horizontal="center" vertical="center" shrinkToFit="1"/>
    </xf>
    <xf numFmtId="38" fontId="69" fillId="13" borderId="88" xfId="4" applyFont="1" applyFill="1" applyBorder="1" applyAlignment="1">
      <alignment horizontal="center" vertical="center" shrinkToFit="1"/>
    </xf>
    <xf numFmtId="38" fontId="69" fillId="13" borderId="198" xfId="4" applyFont="1" applyFill="1" applyBorder="1" applyAlignment="1">
      <alignment horizontal="center" vertical="center" shrinkToFit="1"/>
    </xf>
    <xf numFmtId="38" fontId="65" fillId="13" borderId="79" xfId="4" applyFont="1" applyFill="1" applyBorder="1" applyAlignment="1">
      <alignment horizontal="center" vertical="center" shrinkToFit="1"/>
    </xf>
    <xf numFmtId="0" fontId="69" fillId="0" borderId="88" xfId="3" applyFont="1" applyBorder="1" applyAlignment="1">
      <alignment horizontal="center" vertical="center" shrinkToFit="1"/>
    </xf>
    <xf numFmtId="38" fontId="69" fillId="0" borderId="88" xfId="4" applyFont="1" applyFill="1" applyBorder="1" applyAlignment="1">
      <alignment horizontal="center" vertical="center" wrapText="1" shrinkToFit="1"/>
    </xf>
    <xf numFmtId="0" fontId="69" fillId="13" borderId="37" xfId="3" applyFont="1" applyFill="1" applyBorder="1" applyAlignment="1">
      <alignment horizontal="center" vertical="center"/>
    </xf>
    <xf numFmtId="0" fontId="69" fillId="13" borderId="38" xfId="3" applyFont="1" applyFill="1" applyBorder="1" applyAlignment="1">
      <alignment horizontal="center" vertical="center"/>
    </xf>
    <xf numFmtId="0" fontId="69" fillId="13" borderId="25" xfId="3" applyFont="1" applyFill="1" applyBorder="1" applyAlignment="1">
      <alignment horizontal="center" vertical="center"/>
    </xf>
    <xf numFmtId="183" fontId="65" fillId="14" borderId="196" xfId="4" applyNumberFormat="1" applyFont="1" applyFill="1" applyBorder="1" applyAlignment="1">
      <alignment horizontal="center" vertical="center" shrinkToFit="1"/>
    </xf>
    <xf numFmtId="38" fontId="65" fillId="13" borderId="79" xfId="4" applyFont="1" applyFill="1" applyBorder="1" applyAlignment="1">
      <alignment horizontal="center" vertical="center" wrapText="1" shrinkToFit="1"/>
    </xf>
    <xf numFmtId="38" fontId="65" fillId="13" borderId="88" xfId="4" applyFont="1" applyFill="1" applyBorder="1" applyAlignment="1">
      <alignment horizontal="center" vertical="center" wrapText="1" shrinkToFit="1"/>
    </xf>
    <xf numFmtId="38" fontId="65" fillId="13" borderId="198" xfId="4" applyFont="1" applyFill="1" applyBorder="1" applyAlignment="1">
      <alignment horizontal="center" vertical="center" wrapText="1" shrinkToFit="1"/>
    </xf>
    <xf numFmtId="0" fontId="65" fillId="0" borderId="202" xfId="3" applyFont="1" applyBorder="1" applyAlignment="1">
      <alignment vertical="center"/>
    </xf>
    <xf numFmtId="183" fontId="65" fillId="13" borderId="79" xfId="4" applyNumberFormat="1" applyFont="1" applyFill="1" applyBorder="1" applyAlignment="1">
      <alignment horizontal="center" vertical="center" shrinkToFit="1"/>
    </xf>
    <xf numFmtId="183" fontId="65" fillId="13" borderId="88" xfId="4" applyNumberFormat="1" applyFont="1" applyFill="1" applyBorder="1" applyAlignment="1">
      <alignment horizontal="center" vertical="center" shrinkToFit="1"/>
    </xf>
    <xf numFmtId="183" fontId="65" fillId="13" borderId="198" xfId="4" applyNumberFormat="1" applyFont="1" applyFill="1" applyBorder="1" applyAlignment="1">
      <alignment horizontal="center" vertical="center" shrinkToFit="1"/>
    </xf>
    <xf numFmtId="38" fontId="65" fillId="13" borderId="13" xfId="4" applyFont="1" applyFill="1" applyBorder="1" applyAlignment="1">
      <alignment horizontal="center" vertical="center" shrinkToFit="1"/>
    </xf>
    <xf numFmtId="38" fontId="65" fillId="13" borderId="15" xfId="4" applyFont="1" applyFill="1" applyBorder="1" applyAlignment="1">
      <alignment horizontal="center" vertical="center" shrinkToFit="1"/>
    </xf>
    <xf numFmtId="38" fontId="65" fillId="13" borderId="18" xfId="4" applyFont="1" applyFill="1" applyBorder="1" applyAlignment="1">
      <alignment horizontal="center" vertical="center" shrinkToFit="1"/>
    </xf>
    <xf numFmtId="38" fontId="65" fillId="13" borderId="19" xfId="4" applyFont="1" applyFill="1" applyBorder="1" applyAlignment="1">
      <alignment horizontal="center" vertical="center" shrinkToFit="1"/>
    </xf>
    <xf numFmtId="183" fontId="65" fillId="13" borderId="196" xfId="4" applyNumberFormat="1" applyFont="1" applyFill="1" applyBorder="1" applyAlignment="1">
      <alignment horizontal="center" vertical="center" shrinkToFit="1"/>
    </xf>
    <xf numFmtId="38" fontId="65" fillId="14" borderId="79" xfId="4" applyFont="1" applyFill="1" applyBorder="1" applyAlignment="1">
      <alignment horizontal="center" vertical="center" wrapText="1" shrinkToFit="1"/>
    </xf>
    <xf numFmtId="38" fontId="65" fillId="14" borderId="88" xfId="4" applyFont="1" applyFill="1" applyBorder="1" applyAlignment="1">
      <alignment horizontal="center" vertical="center" wrapText="1" shrinkToFit="1"/>
    </xf>
    <xf numFmtId="38" fontId="65" fillId="14" borderId="198" xfId="4" applyFont="1" applyFill="1" applyBorder="1" applyAlignment="1">
      <alignment horizontal="center" vertical="center" wrapText="1" shrinkToFit="1"/>
    </xf>
    <xf numFmtId="38" fontId="65" fillId="14" borderId="196" xfId="4" applyFont="1" applyFill="1" applyBorder="1" applyAlignment="1">
      <alignment horizontal="center" vertical="center" shrinkToFit="1"/>
    </xf>
    <xf numFmtId="0" fontId="69" fillId="0" borderId="88" xfId="3" applyFont="1" applyBorder="1" applyAlignment="1">
      <alignment horizontal="center" vertical="center" wrapText="1" shrinkToFit="1"/>
    </xf>
    <xf numFmtId="0" fontId="69" fillId="14" borderId="37" xfId="3" applyFont="1" applyFill="1" applyBorder="1" applyAlignment="1">
      <alignment horizontal="center" vertical="center"/>
    </xf>
    <xf numFmtId="0" fontId="69" fillId="14" borderId="38" xfId="3" applyFont="1" applyFill="1" applyBorder="1" applyAlignment="1">
      <alignment horizontal="center" vertical="center"/>
    </xf>
    <xf numFmtId="0" fontId="69" fillId="14" borderId="25" xfId="3" applyFont="1" applyFill="1" applyBorder="1" applyAlignment="1">
      <alignment horizontal="center" vertical="center"/>
    </xf>
    <xf numFmtId="38" fontId="69" fillId="14" borderId="79" xfId="4" applyFont="1" applyFill="1" applyBorder="1" applyAlignment="1">
      <alignment horizontal="center" vertical="center" shrinkToFit="1"/>
    </xf>
    <xf numFmtId="38" fontId="69" fillId="14" borderId="88" xfId="4" applyFont="1" applyFill="1" applyBorder="1" applyAlignment="1">
      <alignment horizontal="center" vertical="center" shrinkToFit="1"/>
    </xf>
    <xf numFmtId="38" fontId="69" fillId="14" borderId="79" xfId="4" applyFont="1" applyFill="1" applyBorder="1" applyAlignment="1">
      <alignment horizontal="center" vertical="center" wrapText="1" shrinkToFit="1"/>
    </xf>
    <xf numFmtId="38" fontId="69" fillId="14" borderId="198" xfId="4" applyFont="1" applyFill="1" applyBorder="1" applyAlignment="1">
      <alignment horizontal="center" vertical="center" shrinkToFit="1"/>
    </xf>
    <xf numFmtId="38" fontId="69" fillId="14" borderId="88" xfId="4" applyFont="1" applyFill="1" applyBorder="1" applyAlignment="1">
      <alignment horizontal="center" vertical="center" wrapText="1" shrinkToFit="1"/>
    </xf>
    <xf numFmtId="38" fontId="69" fillId="14" borderId="198" xfId="4" applyFont="1" applyFill="1" applyBorder="1" applyAlignment="1">
      <alignment horizontal="center" vertical="center" wrapText="1" shrinkToFit="1"/>
    </xf>
    <xf numFmtId="38" fontId="65" fillId="14" borderId="79" xfId="4" applyFont="1" applyFill="1" applyBorder="1" applyAlignment="1">
      <alignment horizontal="center" vertical="center" shrinkToFit="1"/>
    </xf>
    <xf numFmtId="183" fontId="65" fillId="14" borderId="79" xfId="4" applyNumberFormat="1" applyFont="1" applyFill="1" applyBorder="1" applyAlignment="1">
      <alignment horizontal="center" vertical="center" shrinkToFit="1"/>
    </xf>
    <xf numFmtId="183" fontId="65" fillId="14" borderId="88" xfId="4" applyNumberFormat="1" applyFont="1" applyFill="1" applyBorder="1" applyAlignment="1">
      <alignment horizontal="center" vertical="center" shrinkToFit="1"/>
    </xf>
    <xf numFmtId="183" fontId="65" fillId="14" borderId="198" xfId="4" applyNumberFormat="1" applyFont="1" applyFill="1" applyBorder="1" applyAlignment="1">
      <alignment horizontal="center" vertical="center" shrinkToFit="1"/>
    </xf>
    <xf numFmtId="38" fontId="65" fillId="14" borderId="13" xfId="4" applyFont="1" applyFill="1" applyBorder="1" applyAlignment="1">
      <alignment horizontal="center" vertical="center" shrinkToFit="1"/>
    </xf>
    <xf numFmtId="38" fontId="65" fillId="14" borderId="15" xfId="4" applyFont="1" applyFill="1" applyBorder="1" applyAlignment="1">
      <alignment horizontal="center" vertical="center" shrinkToFit="1"/>
    </xf>
    <xf numFmtId="38" fontId="65" fillId="14" borderId="18" xfId="4" applyFont="1" applyFill="1" applyBorder="1" applyAlignment="1">
      <alignment horizontal="center" vertical="center" shrinkToFit="1"/>
    </xf>
    <xf numFmtId="38" fontId="65" fillId="14" borderId="19" xfId="4" applyFont="1" applyFill="1" applyBorder="1" applyAlignment="1">
      <alignment horizontal="center" vertical="center" shrinkToFit="1"/>
    </xf>
    <xf numFmtId="38" fontId="191" fillId="14" borderId="79" xfId="4" applyFont="1" applyFill="1" applyBorder="1" applyAlignment="1">
      <alignment horizontal="center" vertical="center" wrapText="1" shrinkToFit="1"/>
    </xf>
    <xf numFmtId="38" fontId="191" fillId="14" borderId="88" xfId="4" applyFont="1" applyFill="1" applyBorder="1" applyAlignment="1">
      <alignment horizontal="center" vertical="center" wrapText="1" shrinkToFit="1"/>
    </xf>
    <xf numFmtId="38" fontId="191" fillId="14" borderId="198" xfId="4" applyFont="1" applyFill="1" applyBorder="1" applyAlignment="1">
      <alignment horizontal="center" vertical="center" wrapText="1" shrinkToFit="1"/>
    </xf>
    <xf numFmtId="0" fontId="184" fillId="14" borderId="37" xfId="3" applyFont="1" applyFill="1" applyBorder="1" applyAlignment="1">
      <alignment horizontal="center" vertical="center"/>
    </xf>
    <xf numFmtId="0" fontId="184" fillId="14" borderId="38" xfId="3" applyFont="1" applyFill="1" applyBorder="1" applyAlignment="1">
      <alignment horizontal="center" vertical="center"/>
    </xf>
    <xf numFmtId="0" fontId="184" fillId="14" borderId="25" xfId="3" applyFont="1" applyFill="1" applyBorder="1" applyAlignment="1">
      <alignment horizontal="center" vertical="center"/>
    </xf>
    <xf numFmtId="0" fontId="184" fillId="0" borderId="79" xfId="3" applyFont="1" applyBorder="1" applyAlignment="1">
      <alignment horizontal="center" vertical="center" wrapText="1" shrinkToFit="1"/>
    </xf>
    <xf numFmtId="0" fontId="184" fillId="0" borderId="88" xfId="3" applyFont="1" applyBorder="1" applyAlignment="1">
      <alignment horizontal="center" vertical="center" wrapText="1" shrinkToFit="1"/>
    </xf>
    <xf numFmtId="0" fontId="184" fillId="0" borderId="198" xfId="3" applyFont="1" applyBorder="1" applyAlignment="1">
      <alignment horizontal="center" vertical="center" wrapText="1" shrinkToFit="1"/>
    </xf>
    <xf numFmtId="38" fontId="184" fillId="13" borderId="79" xfId="4" applyFont="1" applyFill="1" applyBorder="1" applyAlignment="1">
      <alignment horizontal="center" vertical="center" shrinkToFit="1"/>
    </xf>
    <xf numFmtId="38" fontId="184" fillId="13" borderId="88" xfId="4" applyFont="1" applyFill="1" applyBorder="1" applyAlignment="1">
      <alignment horizontal="center" vertical="center" shrinkToFit="1"/>
    </xf>
    <xf numFmtId="38" fontId="184" fillId="13" borderId="198" xfId="4" applyFont="1" applyFill="1" applyBorder="1" applyAlignment="1">
      <alignment horizontal="center" vertical="center" shrinkToFit="1"/>
    </xf>
    <xf numFmtId="38" fontId="191" fillId="13" borderId="79" xfId="4" applyFont="1" applyFill="1" applyBorder="1" applyAlignment="1">
      <alignment horizontal="center" vertical="center" shrinkToFit="1"/>
    </xf>
    <xf numFmtId="183" fontId="191" fillId="13" borderId="79" xfId="4" applyNumberFormat="1" applyFont="1" applyFill="1" applyBorder="1" applyAlignment="1">
      <alignment horizontal="center" vertical="center" shrinkToFit="1"/>
    </xf>
    <xf numFmtId="183" fontId="191" fillId="13" borderId="88" xfId="4" applyNumberFormat="1" applyFont="1" applyFill="1" applyBorder="1" applyAlignment="1">
      <alignment horizontal="center" vertical="center" shrinkToFit="1"/>
    </xf>
    <xf numFmtId="183" fontId="191" fillId="13" borderId="198" xfId="4" applyNumberFormat="1" applyFont="1" applyFill="1" applyBorder="1" applyAlignment="1">
      <alignment horizontal="center" vertical="center" shrinkToFit="1"/>
    </xf>
    <xf numFmtId="38" fontId="191" fillId="13" borderId="13" xfId="4" applyFont="1" applyFill="1" applyBorder="1" applyAlignment="1">
      <alignment horizontal="center" vertical="center" shrinkToFit="1"/>
    </xf>
    <xf numFmtId="38" fontId="191" fillId="13" borderId="15" xfId="4" applyFont="1" applyFill="1" applyBorder="1" applyAlignment="1">
      <alignment horizontal="center" vertical="center" shrinkToFit="1"/>
    </xf>
    <xf numFmtId="38" fontId="191" fillId="13" borderId="18" xfId="4" applyFont="1" applyFill="1" applyBorder="1" applyAlignment="1">
      <alignment horizontal="center" vertical="center" shrinkToFit="1"/>
    </xf>
    <xf numFmtId="38" fontId="191" fillId="13" borderId="19" xfId="4" applyFont="1" applyFill="1" applyBorder="1" applyAlignment="1">
      <alignment horizontal="center" vertical="center" shrinkToFit="1"/>
    </xf>
    <xf numFmtId="38" fontId="191" fillId="13" borderId="79" xfId="4" applyFont="1" applyFill="1" applyBorder="1" applyAlignment="1">
      <alignment horizontal="center" vertical="center" wrapText="1" shrinkToFit="1"/>
    </xf>
    <xf numFmtId="38" fontId="191" fillId="13" borderId="88" xfId="4" applyFont="1" applyFill="1" applyBorder="1" applyAlignment="1">
      <alignment horizontal="center" vertical="center" wrapText="1" shrinkToFit="1"/>
    </xf>
    <xf numFmtId="38" fontId="191" fillId="13" borderId="198" xfId="4" applyFont="1" applyFill="1" applyBorder="1" applyAlignment="1">
      <alignment horizontal="center" vertical="center" wrapText="1" shrinkToFit="1"/>
    </xf>
    <xf numFmtId="38" fontId="184" fillId="14" borderId="79" xfId="4" applyFont="1" applyFill="1" applyBorder="1" applyAlignment="1">
      <alignment horizontal="center" vertical="center" shrinkToFit="1"/>
    </xf>
    <xf numFmtId="38" fontId="184" fillId="14" borderId="88" xfId="4" applyFont="1" applyFill="1" applyBorder="1" applyAlignment="1">
      <alignment horizontal="center" vertical="center" shrinkToFit="1"/>
    </xf>
    <xf numFmtId="38" fontId="184" fillId="14" borderId="79" xfId="4" applyFont="1" applyFill="1" applyBorder="1" applyAlignment="1">
      <alignment horizontal="center" vertical="center" wrapText="1" shrinkToFit="1"/>
    </xf>
    <xf numFmtId="38" fontId="184" fillId="14" borderId="198" xfId="4" applyFont="1" applyFill="1" applyBorder="1" applyAlignment="1">
      <alignment horizontal="center" vertical="center" shrinkToFit="1"/>
    </xf>
    <xf numFmtId="38" fontId="184" fillId="14" borderId="88" xfId="4" applyFont="1" applyFill="1" applyBorder="1" applyAlignment="1">
      <alignment horizontal="center" vertical="center" wrapText="1" shrinkToFit="1"/>
    </xf>
    <xf numFmtId="38" fontId="184" fillId="14" borderId="198" xfId="4" applyFont="1" applyFill="1" applyBorder="1" applyAlignment="1">
      <alignment horizontal="center" vertical="center" wrapText="1" shrinkToFit="1"/>
    </xf>
    <xf numFmtId="38" fontId="191" fillId="14" borderId="79" xfId="4" applyFont="1" applyFill="1" applyBorder="1" applyAlignment="1">
      <alignment horizontal="center" vertical="center" shrinkToFit="1"/>
    </xf>
    <xf numFmtId="183" fontId="191" fillId="14" borderId="196" xfId="4" applyNumberFormat="1" applyFont="1" applyFill="1" applyBorder="1" applyAlignment="1">
      <alignment horizontal="center" vertical="center" shrinkToFit="1"/>
    </xf>
    <xf numFmtId="38" fontId="191" fillId="14" borderId="196" xfId="4" applyFont="1" applyFill="1" applyBorder="1" applyAlignment="1">
      <alignment horizontal="center" vertical="center" shrinkToFit="1"/>
    </xf>
    <xf numFmtId="183" fontId="191" fillId="14" borderId="79" xfId="4" applyNumberFormat="1" applyFont="1" applyFill="1" applyBorder="1" applyAlignment="1">
      <alignment horizontal="center" vertical="center" shrinkToFit="1"/>
    </xf>
    <xf numFmtId="183" fontId="191" fillId="14" borderId="88" xfId="4" applyNumberFormat="1" applyFont="1" applyFill="1" applyBorder="1" applyAlignment="1">
      <alignment horizontal="center" vertical="center" shrinkToFit="1"/>
    </xf>
    <xf numFmtId="183" fontId="191" fillId="14" borderId="198" xfId="4" applyNumberFormat="1" applyFont="1" applyFill="1" applyBorder="1" applyAlignment="1">
      <alignment horizontal="center" vertical="center" shrinkToFit="1"/>
    </xf>
    <xf numFmtId="38" fontId="191" fillId="14" borderId="13" xfId="4" applyFont="1" applyFill="1" applyBorder="1" applyAlignment="1">
      <alignment horizontal="center" vertical="center" shrinkToFit="1"/>
    </xf>
    <xf numFmtId="38" fontId="191" fillId="14" borderId="15" xfId="4" applyFont="1" applyFill="1" applyBorder="1" applyAlignment="1">
      <alignment horizontal="center" vertical="center" shrinkToFit="1"/>
    </xf>
    <xf numFmtId="38" fontId="191" fillId="14" borderId="18" xfId="4" applyFont="1" applyFill="1" applyBorder="1" applyAlignment="1">
      <alignment horizontal="center" vertical="center" shrinkToFit="1"/>
    </xf>
    <xf numFmtId="38" fontId="191" fillId="14" borderId="19" xfId="4" applyFont="1" applyFill="1" applyBorder="1" applyAlignment="1">
      <alignment horizontal="center" vertical="center" shrinkToFit="1"/>
    </xf>
    <xf numFmtId="0" fontId="184" fillId="0" borderId="79" xfId="3" applyFont="1" applyBorder="1" applyAlignment="1">
      <alignment horizontal="center" vertical="center" shrinkToFit="1"/>
    </xf>
    <xf numFmtId="0" fontId="184" fillId="0" borderId="88" xfId="3" applyFont="1" applyBorder="1" applyAlignment="1">
      <alignment horizontal="center" vertical="center" shrinkToFit="1"/>
    </xf>
    <xf numFmtId="0" fontId="184" fillId="0" borderId="198" xfId="3" applyFont="1" applyBorder="1" applyAlignment="1">
      <alignment horizontal="center" vertical="center" shrinkToFit="1"/>
    </xf>
    <xf numFmtId="38" fontId="184" fillId="0" borderId="79" xfId="4" applyFont="1" applyBorder="1" applyAlignment="1">
      <alignment horizontal="center" vertical="center" wrapText="1" shrinkToFit="1"/>
    </xf>
    <xf numFmtId="38" fontId="184" fillId="0" borderId="88" xfId="4" applyFont="1" applyBorder="1" applyAlignment="1">
      <alignment horizontal="center" vertical="center" wrapText="1" shrinkToFit="1"/>
    </xf>
    <xf numFmtId="38" fontId="184" fillId="0" borderId="198" xfId="4" applyFont="1" applyBorder="1" applyAlignment="1">
      <alignment horizontal="center" vertical="center" wrapText="1" shrinkToFit="1"/>
    </xf>
    <xf numFmtId="0" fontId="184" fillId="13" borderId="37" xfId="3" applyFont="1" applyFill="1" applyBorder="1" applyAlignment="1">
      <alignment horizontal="center" vertical="center"/>
    </xf>
    <xf numFmtId="0" fontId="184" fillId="13" borderId="38" xfId="3" applyFont="1" applyFill="1" applyBorder="1" applyAlignment="1">
      <alignment horizontal="center" vertical="center"/>
    </xf>
    <xf numFmtId="0" fontId="184" fillId="13" borderId="25" xfId="3" applyFont="1" applyFill="1" applyBorder="1" applyAlignment="1">
      <alignment horizontal="center" vertical="center"/>
    </xf>
    <xf numFmtId="38" fontId="191" fillId="13" borderId="196" xfId="4" applyFont="1" applyFill="1" applyBorder="1" applyAlignment="1">
      <alignment horizontal="center" vertical="center" shrinkToFit="1"/>
    </xf>
    <xf numFmtId="183" fontId="191" fillId="13" borderId="196" xfId="4" applyNumberFormat="1" applyFont="1" applyFill="1" applyBorder="1" applyAlignment="1">
      <alignment horizontal="center" vertical="center" shrinkToFit="1"/>
    </xf>
    <xf numFmtId="0" fontId="191" fillId="0" borderId="202" xfId="3" applyFont="1" applyBorder="1" applyAlignment="1">
      <alignment vertical="center"/>
    </xf>
    <xf numFmtId="0" fontId="177" fillId="0" borderId="0" xfId="3" applyFont="1" applyAlignment="1">
      <alignment horizontal="left" vertical="center" wrapText="1"/>
    </xf>
    <xf numFmtId="0" fontId="96" fillId="0" borderId="0" xfId="3" applyFont="1" applyAlignment="1">
      <alignment horizontal="center" vertical="center"/>
    </xf>
    <xf numFmtId="0" fontId="96" fillId="0" borderId="17" xfId="3" applyFont="1" applyBorder="1" applyAlignment="1">
      <alignment horizontal="center" vertical="center"/>
    </xf>
    <xf numFmtId="0" fontId="96" fillId="0" borderId="23" xfId="3" applyFont="1" applyBorder="1" applyAlignment="1">
      <alignment horizontal="center" vertical="center"/>
    </xf>
    <xf numFmtId="0" fontId="96" fillId="0" borderId="24" xfId="3" applyFont="1" applyBorder="1" applyAlignment="1">
      <alignment horizontal="center" vertical="center"/>
    </xf>
    <xf numFmtId="183" fontId="96" fillId="16" borderId="16" xfId="3" applyNumberFormat="1" applyFont="1" applyFill="1" applyBorder="1" applyAlignment="1">
      <alignment horizontal="center" vertical="center"/>
    </xf>
    <xf numFmtId="183" fontId="96" fillId="16" borderId="0" xfId="3" applyNumberFormat="1" applyFont="1" applyFill="1" applyAlignment="1">
      <alignment horizontal="center" vertical="center"/>
    </xf>
    <xf numFmtId="183" fontId="96" fillId="16" borderId="17" xfId="3" applyNumberFormat="1" applyFont="1" applyFill="1" applyBorder="1" applyAlignment="1">
      <alignment horizontal="center" vertical="center"/>
    </xf>
    <xf numFmtId="183" fontId="96" fillId="15" borderId="16" xfId="3" applyNumberFormat="1" applyFont="1" applyFill="1" applyBorder="1" applyAlignment="1">
      <alignment horizontal="center" vertical="center"/>
    </xf>
    <xf numFmtId="183" fontId="96" fillId="15" borderId="0" xfId="3" applyNumberFormat="1" applyFont="1" applyFill="1" applyAlignment="1">
      <alignment horizontal="center" vertical="center"/>
    </xf>
    <xf numFmtId="183" fontId="147" fillId="16" borderId="229" xfId="3" applyNumberFormat="1" applyFont="1" applyFill="1" applyBorder="1" applyAlignment="1">
      <alignment horizontal="center" vertical="center" wrapText="1"/>
    </xf>
    <xf numFmtId="183" fontId="147" fillId="16" borderId="230" xfId="3" applyNumberFormat="1" applyFont="1" applyFill="1" applyBorder="1" applyAlignment="1">
      <alignment horizontal="center" vertical="center" wrapText="1"/>
    </xf>
    <xf numFmtId="183" fontId="147" fillId="16" borderId="231" xfId="3" applyNumberFormat="1" applyFont="1" applyFill="1" applyBorder="1" applyAlignment="1">
      <alignment horizontal="center" vertical="center" wrapText="1"/>
    </xf>
    <xf numFmtId="183" fontId="147" fillId="15" borderId="229" xfId="3" applyNumberFormat="1" applyFont="1" applyFill="1" applyBorder="1" applyAlignment="1">
      <alignment horizontal="center" vertical="center" wrapText="1"/>
    </xf>
    <xf numFmtId="183" fontId="147" fillId="15" borderId="230" xfId="3" applyNumberFormat="1" applyFont="1" applyFill="1" applyBorder="1" applyAlignment="1">
      <alignment horizontal="center" vertical="center" wrapText="1"/>
    </xf>
    <xf numFmtId="183" fontId="147" fillId="15" borderId="231" xfId="3" applyNumberFormat="1" applyFont="1" applyFill="1" applyBorder="1" applyAlignment="1">
      <alignment horizontal="center" vertical="center" wrapText="1"/>
    </xf>
    <xf numFmtId="0" fontId="96" fillId="0" borderId="48" xfId="3" applyFont="1" applyBorder="1" applyAlignment="1">
      <alignment vertical="center"/>
    </xf>
    <xf numFmtId="0" fontId="98" fillId="0" borderId="48" xfId="3" applyFont="1" applyBorder="1" applyAlignment="1">
      <alignment vertical="center"/>
    </xf>
    <xf numFmtId="183" fontId="98" fillId="16" borderId="48" xfId="3" applyNumberFormat="1" applyFont="1" applyFill="1" applyBorder="1" applyAlignment="1">
      <alignment horizontal="center" vertical="center"/>
    </xf>
    <xf numFmtId="183" fontId="98" fillId="16" borderId="37" xfId="3" applyNumberFormat="1" applyFont="1" applyFill="1" applyBorder="1" applyAlignment="1">
      <alignment horizontal="center" vertical="center"/>
    </xf>
    <xf numFmtId="183" fontId="98" fillId="15" borderId="25" xfId="3" applyNumberFormat="1" applyFont="1" applyFill="1" applyBorder="1" applyAlignment="1">
      <alignment horizontal="center" vertical="center"/>
    </xf>
    <xf numFmtId="183" fontId="98" fillId="15" borderId="48" xfId="3" applyNumberFormat="1" applyFont="1" applyFill="1" applyBorder="1" applyAlignment="1">
      <alignment horizontal="center" vertical="center"/>
    </xf>
    <xf numFmtId="183" fontId="98" fillId="15" borderId="37" xfId="3" applyNumberFormat="1" applyFont="1" applyFill="1" applyBorder="1" applyAlignment="1">
      <alignment horizontal="center" vertical="center"/>
    </xf>
    <xf numFmtId="183" fontId="65" fillId="0" borderId="13" xfId="4" applyNumberFormat="1" applyFont="1" applyFill="1" applyBorder="1" applyAlignment="1">
      <alignment horizontal="center" vertical="center" shrinkToFit="1"/>
    </xf>
    <xf numFmtId="183" fontId="65" fillId="0" borderId="15" xfId="4" applyNumberFormat="1" applyFont="1" applyFill="1" applyBorder="1" applyAlignment="1">
      <alignment horizontal="center" vertical="center" shrinkToFit="1"/>
    </xf>
    <xf numFmtId="183" fontId="65" fillId="0" borderId="18" xfId="4" applyNumberFormat="1" applyFont="1" applyFill="1" applyBorder="1" applyAlignment="1">
      <alignment horizontal="center" vertical="center" shrinkToFit="1"/>
    </xf>
    <xf numFmtId="183" fontId="65" fillId="0" borderId="19" xfId="4" applyNumberFormat="1" applyFont="1" applyFill="1" applyBorder="1" applyAlignment="1">
      <alignment horizontal="center" vertical="center" shrinkToFit="1"/>
    </xf>
    <xf numFmtId="0" fontId="65" fillId="13" borderId="37" xfId="3" applyFont="1" applyFill="1" applyBorder="1" applyAlignment="1">
      <alignment horizontal="center" vertical="center"/>
    </xf>
    <xf numFmtId="0" fontId="65" fillId="13" borderId="38" xfId="3" applyFont="1" applyFill="1" applyBorder="1" applyAlignment="1">
      <alignment horizontal="center" vertical="center"/>
    </xf>
    <xf numFmtId="0" fontId="65" fillId="13" borderId="25" xfId="3" applyFont="1" applyFill="1" applyBorder="1" applyAlignment="1">
      <alignment horizontal="center" vertical="center"/>
    </xf>
    <xf numFmtId="38" fontId="65" fillId="0" borderId="79" xfId="4" applyFont="1" applyFill="1" applyBorder="1" applyAlignment="1">
      <alignment horizontal="center" vertical="center" wrapText="1" shrinkToFit="1"/>
    </xf>
    <xf numFmtId="38" fontId="65" fillId="0" borderId="88" xfId="4" applyFont="1" applyFill="1" applyBorder="1" applyAlignment="1">
      <alignment horizontal="center" vertical="center" wrapText="1" shrinkToFit="1"/>
    </xf>
    <xf numFmtId="38" fontId="65" fillId="0" borderId="88" xfId="4" applyFont="1" applyFill="1" applyBorder="1" applyAlignment="1">
      <alignment horizontal="center" vertical="center" shrinkToFit="1"/>
    </xf>
    <xf numFmtId="183" fontId="65" fillId="0" borderId="79" xfId="4" applyNumberFormat="1" applyFont="1" applyFill="1" applyBorder="1" applyAlignment="1">
      <alignment horizontal="center" vertical="center" shrinkToFit="1"/>
    </xf>
    <xf numFmtId="38" fontId="65" fillId="0" borderId="13" xfId="4" applyFont="1" applyFill="1" applyBorder="1" applyAlignment="1">
      <alignment horizontal="center" vertical="center" shrinkToFit="1"/>
    </xf>
    <xf numFmtId="38" fontId="65" fillId="0" borderId="15" xfId="4" applyFont="1" applyFill="1" applyBorder="1" applyAlignment="1">
      <alignment horizontal="center" vertical="center" shrinkToFit="1"/>
    </xf>
    <xf numFmtId="38" fontId="65" fillId="0" borderId="18" xfId="4" applyFont="1" applyFill="1" applyBorder="1" applyAlignment="1">
      <alignment horizontal="center" vertical="center" shrinkToFit="1"/>
    </xf>
    <xf numFmtId="38" fontId="65" fillId="0" borderId="19" xfId="4" applyFont="1" applyFill="1" applyBorder="1" applyAlignment="1">
      <alignment horizontal="center" vertical="center" shrinkToFit="1"/>
    </xf>
    <xf numFmtId="0" fontId="65" fillId="0" borderId="15" xfId="3" applyFont="1" applyBorder="1" applyAlignment="1">
      <alignment horizontal="center" vertical="center" shrinkToFit="1"/>
    </xf>
    <xf numFmtId="0" fontId="65" fillId="0" borderId="17" xfId="3" applyFont="1" applyBorder="1" applyAlignment="1">
      <alignment horizontal="center" vertical="center" shrinkToFit="1"/>
    </xf>
    <xf numFmtId="0" fontId="65" fillId="0" borderId="213" xfId="3" applyFont="1" applyBorder="1" applyAlignment="1">
      <alignment horizontal="center" vertical="center" shrinkToFit="1"/>
    </xf>
    <xf numFmtId="0" fontId="65" fillId="0" borderId="79" xfId="3" applyFont="1" applyBorder="1" applyAlignment="1">
      <alignment horizontal="center" vertical="center" shrinkToFit="1"/>
    </xf>
    <xf numFmtId="0" fontId="65" fillId="0" borderId="88" xfId="3" applyFont="1" applyBorder="1" applyAlignment="1">
      <alignment horizontal="center" vertical="center" shrinkToFit="1"/>
    </xf>
    <xf numFmtId="0" fontId="65" fillId="0" borderId="198" xfId="3" applyFont="1" applyBorder="1" applyAlignment="1">
      <alignment horizontal="center" vertical="center" shrinkToFit="1"/>
    </xf>
    <xf numFmtId="38" fontId="65" fillId="0" borderId="198" xfId="4" applyFont="1" applyFill="1" applyBorder="1" applyAlignment="1">
      <alignment horizontal="center" vertical="center" wrapText="1" shrinkToFit="1"/>
    </xf>
    <xf numFmtId="0" fontId="65" fillId="0" borderId="37" xfId="3" applyFont="1" applyBorder="1" applyAlignment="1">
      <alignment horizontal="center" vertical="center"/>
    </xf>
    <xf numFmtId="0" fontId="65" fillId="0" borderId="38" xfId="3" applyFont="1" applyBorder="1" applyAlignment="1">
      <alignment horizontal="center" vertical="center"/>
    </xf>
    <xf numFmtId="0" fontId="65" fillId="0" borderId="25" xfId="3" applyFont="1" applyBorder="1" applyAlignment="1">
      <alignment horizontal="center" vertical="center"/>
    </xf>
    <xf numFmtId="9" fontId="65" fillId="0" borderId="79" xfId="5" applyFont="1" applyFill="1" applyBorder="1" applyAlignment="1">
      <alignment horizontal="center" vertical="center" wrapText="1" shrinkToFit="1"/>
    </xf>
    <xf numFmtId="9" fontId="65" fillId="0" borderId="88" xfId="5" applyFont="1" applyFill="1" applyBorder="1" applyAlignment="1">
      <alignment horizontal="center" vertical="center" wrapText="1" shrinkToFit="1"/>
    </xf>
    <xf numFmtId="9" fontId="65" fillId="0" borderId="88" xfId="5" applyFont="1" applyFill="1" applyBorder="1" applyAlignment="1">
      <alignment horizontal="center" vertical="center" shrinkToFit="1"/>
    </xf>
    <xf numFmtId="0" fontId="65" fillId="14" borderId="38" xfId="3" applyFont="1" applyFill="1" applyBorder="1" applyAlignment="1">
      <alignment horizontal="center" vertical="center"/>
    </xf>
    <xf numFmtId="0" fontId="65" fillId="14" borderId="25" xfId="3" applyFont="1" applyFill="1" applyBorder="1" applyAlignment="1">
      <alignment horizontal="center" vertical="center"/>
    </xf>
    <xf numFmtId="38" fontId="65" fillId="0" borderId="79" xfId="4" applyFont="1" applyFill="1" applyBorder="1" applyAlignment="1">
      <alignment horizontal="center" vertical="center" shrinkToFit="1"/>
    </xf>
    <xf numFmtId="38" fontId="65" fillId="0" borderId="196" xfId="4" applyFont="1" applyFill="1" applyBorder="1" applyAlignment="1">
      <alignment horizontal="center" vertical="center" shrinkToFit="1"/>
    </xf>
    <xf numFmtId="38" fontId="65" fillId="13" borderId="37" xfId="4" applyFont="1" applyFill="1" applyBorder="1" applyAlignment="1">
      <alignment horizontal="center" vertical="center" wrapText="1" shrinkToFit="1"/>
    </xf>
    <xf numFmtId="38" fontId="65" fillId="13" borderId="38" xfId="4" applyFont="1" applyFill="1" applyBorder="1" applyAlignment="1">
      <alignment horizontal="center" vertical="center" wrapText="1" shrinkToFit="1"/>
    </xf>
    <xf numFmtId="38" fontId="65" fillId="13" borderId="25" xfId="4" applyFont="1" applyFill="1" applyBorder="1" applyAlignment="1">
      <alignment horizontal="center" vertical="center" wrapText="1" shrinkToFit="1"/>
    </xf>
    <xf numFmtId="38" fontId="65" fillId="14" borderId="37" xfId="4" applyFont="1" applyFill="1" applyBorder="1" applyAlignment="1">
      <alignment horizontal="center" vertical="center" wrapText="1" shrinkToFit="1"/>
    </xf>
    <xf numFmtId="38" fontId="65" fillId="14" borderId="38" xfId="4" applyFont="1" applyFill="1" applyBorder="1" applyAlignment="1">
      <alignment horizontal="center" vertical="center" wrapText="1" shrinkToFit="1"/>
    </xf>
    <xf numFmtId="38" fontId="65" fillId="14" borderId="25" xfId="4" applyFont="1" applyFill="1" applyBorder="1" applyAlignment="1">
      <alignment horizontal="center" vertical="center" wrapText="1" shrinkToFit="1"/>
    </xf>
    <xf numFmtId="0" fontId="65" fillId="0" borderId="13" xfId="3" applyFont="1" applyBorder="1" applyAlignment="1">
      <alignment horizontal="center" vertical="center" shrinkToFit="1"/>
    </xf>
    <xf numFmtId="0" fontId="65" fillId="0" borderId="212" xfId="3" applyFont="1" applyBorder="1" applyAlignment="1">
      <alignment horizontal="center" vertical="center" shrinkToFit="1"/>
    </xf>
    <xf numFmtId="0" fontId="65" fillId="0" borderId="79" xfId="3" applyFont="1" applyBorder="1" applyAlignment="1">
      <alignment horizontal="center" vertical="center" wrapText="1" shrinkToFit="1"/>
    </xf>
    <xf numFmtId="38" fontId="191" fillId="0" borderId="79" xfId="4" applyFont="1" applyBorder="1" applyAlignment="1">
      <alignment horizontal="center" vertical="center" wrapText="1" shrinkToFit="1"/>
    </xf>
    <xf numFmtId="38" fontId="191" fillId="0" borderId="198" xfId="4" applyFont="1" applyBorder="1" applyAlignment="1">
      <alignment horizontal="center" vertical="center" wrapText="1" shrinkToFit="1"/>
    </xf>
    <xf numFmtId="0" fontId="191" fillId="0" borderId="13" xfId="3" applyFont="1" applyBorder="1" applyAlignment="1">
      <alignment horizontal="center" vertical="center" shrinkToFit="1"/>
    </xf>
    <xf numFmtId="0" fontId="191" fillId="0" borderId="212" xfId="3" applyFont="1" applyBorder="1" applyAlignment="1">
      <alignment horizontal="center" vertical="center" shrinkToFit="1"/>
    </xf>
    <xf numFmtId="0" fontId="191" fillId="0" borderId="79" xfId="3" applyFont="1" applyBorder="1" applyAlignment="1">
      <alignment horizontal="center" vertical="center" shrinkToFit="1"/>
    </xf>
    <xf numFmtId="0" fontId="191" fillId="0" borderId="198" xfId="3" applyFont="1" applyBorder="1" applyAlignment="1">
      <alignment horizontal="center" vertical="center" shrinkToFit="1"/>
    </xf>
    <xf numFmtId="0" fontId="191" fillId="0" borderId="79" xfId="3" applyFont="1" applyBorder="1" applyAlignment="1">
      <alignment horizontal="center" vertical="center" wrapText="1" shrinkToFit="1"/>
    </xf>
    <xf numFmtId="38" fontId="191" fillId="13" borderId="37" xfId="4" applyFont="1" applyFill="1" applyBorder="1" applyAlignment="1">
      <alignment horizontal="center" vertical="center" wrapText="1" shrinkToFit="1"/>
    </xf>
    <xf numFmtId="38" fontId="191" fillId="13" borderId="38" xfId="4" applyFont="1" applyFill="1" applyBorder="1" applyAlignment="1">
      <alignment horizontal="center" vertical="center" wrapText="1" shrinkToFit="1"/>
    </xf>
    <xf numFmtId="38" fontId="191" fillId="13" borderId="25" xfId="4" applyFont="1" applyFill="1" applyBorder="1" applyAlignment="1">
      <alignment horizontal="center" vertical="center" wrapText="1" shrinkToFit="1"/>
    </xf>
    <xf numFmtId="38" fontId="191" fillId="14" borderId="37" xfId="4" applyFont="1" applyFill="1" applyBorder="1" applyAlignment="1">
      <alignment horizontal="center" vertical="center" wrapText="1" shrinkToFit="1"/>
    </xf>
    <xf numFmtId="38" fontId="191" fillId="14" borderId="38" xfId="4" applyFont="1" applyFill="1" applyBorder="1" applyAlignment="1">
      <alignment horizontal="center" vertical="center" wrapText="1" shrinkToFit="1"/>
    </xf>
    <xf numFmtId="38" fontId="191" fillId="14" borderId="25" xfId="4" applyFont="1" applyFill="1" applyBorder="1" applyAlignment="1">
      <alignment horizontal="center" vertical="center" wrapText="1" shrinkToFit="1"/>
    </xf>
    <xf numFmtId="183" fontId="96" fillId="0" borderId="48" xfId="3" applyNumberFormat="1" applyFont="1" applyBorder="1" applyAlignment="1">
      <alignment horizontal="center" vertical="center"/>
    </xf>
    <xf numFmtId="183" fontId="96" fillId="0" borderId="48" xfId="3" applyNumberFormat="1" applyFont="1" applyBorder="1" applyAlignment="1">
      <alignment vertical="center"/>
    </xf>
    <xf numFmtId="183" fontId="147" fillId="16" borderId="37" xfId="3" applyNumberFormat="1" applyFont="1" applyFill="1" applyBorder="1" applyAlignment="1">
      <alignment horizontal="center" vertical="center"/>
    </xf>
    <xf numFmtId="183" fontId="147" fillId="16" borderId="38" xfId="3" applyNumberFormat="1" applyFont="1" applyFill="1" applyBorder="1" applyAlignment="1">
      <alignment horizontal="center" vertical="center"/>
    </xf>
    <xf numFmtId="0" fontId="69" fillId="9" borderId="218" xfId="19" applyFont="1" applyFill="1" applyBorder="1" applyAlignment="1">
      <alignment horizontal="center" vertical="center"/>
    </xf>
    <xf numFmtId="0" fontId="69" fillId="9" borderId="216" xfId="19" applyFont="1" applyFill="1" applyBorder="1" applyAlignment="1">
      <alignment horizontal="center" vertical="center"/>
    </xf>
    <xf numFmtId="0" fontId="184" fillId="9" borderId="218" xfId="19" applyFont="1" applyFill="1" applyBorder="1" applyAlignment="1">
      <alignment horizontal="center" vertical="center"/>
    </xf>
    <xf numFmtId="0" fontId="184" fillId="9" borderId="216" xfId="19" applyFont="1" applyFill="1" applyBorder="1" applyAlignment="1">
      <alignment horizontal="center" vertical="center"/>
    </xf>
    <xf numFmtId="0" fontId="69" fillId="0" borderId="14" xfId="3" applyFont="1" applyBorder="1" applyAlignment="1">
      <alignment vertical="top" wrapText="1"/>
    </xf>
    <xf numFmtId="0" fontId="69" fillId="0" borderId="0" xfId="3" applyFont="1" applyAlignment="1">
      <alignment vertical="top" wrapText="1"/>
    </xf>
    <xf numFmtId="0" fontId="69" fillId="0" borderId="23" xfId="3" applyFont="1" applyBorder="1" applyAlignment="1">
      <alignment vertical="top" wrapText="1"/>
    </xf>
    <xf numFmtId="0" fontId="69" fillId="0" borderId="79" xfId="3" applyFont="1" applyBorder="1" applyAlignment="1">
      <alignment vertical="top" wrapText="1"/>
    </xf>
    <xf numFmtId="0" fontId="69" fillId="0" borderId="88" xfId="3" applyFont="1" applyBorder="1" applyAlignment="1">
      <alignment vertical="top" wrapText="1"/>
    </xf>
    <xf numFmtId="0" fontId="69" fillId="0" borderId="83" xfId="3" applyFont="1" applyBorder="1" applyAlignment="1">
      <alignment vertical="top" wrapText="1"/>
    </xf>
    <xf numFmtId="0" fontId="69" fillId="0" borderId="15" xfId="3" applyFont="1" applyBorder="1" applyAlignment="1">
      <alignment vertical="top" wrapText="1"/>
    </xf>
    <xf numFmtId="0" fontId="69" fillId="0" borderId="17" xfId="3" applyFont="1" applyBorder="1" applyAlignment="1">
      <alignment vertical="top" wrapText="1"/>
    </xf>
    <xf numFmtId="0" fontId="69" fillId="0" borderId="24" xfId="3" applyFont="1" applyBorder="1" applyAlignment="1">
      <alignment vertical="top" wrapText="1"/>
    </xf>
    <xf numFmtId="0" fontId="69" fillId="0" borderId="38" xfId="3" applyFont="1" applyBorder="1" applyAlignment="1">
      <alignment vertical="top" wrapText="1"/>
    </xf>
    <xf numFmtId="0" fontId="69" fillId="0" borderId="25" xfId="3" applyFont="1" applyBorder="1" applyAlignment="1">
      <alignment vertical="top" wrapText="1"/>
    </xf>
    <xf numFmtId="0" fontId="69" fillId="7" borderId="188" xfId="3" applyFont="1" applyFill="1" applyBorder="1" applyAlignment="1">
      <alignment horizontal="center" vertical="center"/>
    </xf>
    <xf numFmtId="0" fontId="69" fillId="7" borderId="192" xfId="3" applyFont="1" applyFill="1" applyBorder="1" applyAlignment="1">
      <alignment horizontal="center" vertical="center"/>
    </xf>
    <xf numFmtId="0" fontId="69" fillId="7" borderId="204" xfId="3" applyFont="1" applyFill="1" applyBorder="1" applyAlignment="1">
      <alignment horizontal="center" vertical="center"/>
    </xf>
    <xf numFmtId="0" fontId="69" fillId="7" borderId="190" xfId="3" applyFont="1" applyFill="1" applyBorder="1" applyAlignment="1">
      <alignment horizontal="center" vertical="center"/>
    </xf>
    <xf numFmtId="0" fontId="69" fillId="7" borderId="37" xfId="3" applyFont="1" applyFill="1" applyBorder="1" applyAlignment="1">
      <alignment horizontal="center" vertical="center"/>
    </xf>
    <xf numFmtId="0" fontId="69" fillId="7" borderId="25" xfId="3" applyFont="1" applyFill="1" applyBorder="1" applyAlignment="1">
      <alignment horizontal="center" vertical="center"/>
    </xf>
    <xf numFmtId="0" fontId="14" fillId="4" borderId="4" xfId="0" applyFont="1" applyFill="1" applyBorder="1" applyAlignment="1" applyProtection="1">
      <alignment horizontal="left" vertical="center" shrinkToFit="1"/>
    </xf>
    <xf numFmtId="0" fontId="14" fillId="4" borderId="0" xfId="0" applyFont="1" applyFill="1" applyAlignment="1" applyProtection="1">
      <alignment horizontal="left" vertical="center" shrinkToFit="1"/>
    </xf>
    <xf numFmtId="0" fontId="14" fillId="4" borderId="5" xfId="0" applyFont="1" applyFill="1" applyBorder="1" applyAlignment="1" applyProtection="1">
      <alignment horizontal="left" vertical="center" shrinkToFit="1"/>
    </xf>
    <xf numFmtId="0" fontId="115" fillId="4" borderId="4" xfId="0" applyFont="1" applyFill="1" applyBorder="1" applyAlignment="1" applyProtection="1">
      <alignment horizontal="center" vertical="center"/>
    </xf>
    <xf numFmtId="0" fontId="115" fillId="4" borderId="0" xfId="0" applyFont="1" applyFill="1" applyAlignment="1" applyProtection="1">
      <alignment horizontal="center" vertical="center"/>
    </xf>
    <xf numFmtId="0" fontId="14" fillId="0" borderId="4" xfId="0" applyFont="1" applyBorder="1" applyAlignment="1" applyProtection="1">
      <alignment horizontal="center" vertical="center" shrinkToFit="1"/>
    </xf>
    <xf numFmtId="0" fontId="14" fillId="0" borderId="0" xfId="0" applyFont="1" applyAlignment="1" applyProtection="1">
      <alignment horizontal="center" vertical="center" shrinkToFit="1"/>
    </xf>
    <xf numFmtId="0" fontId="115" fillId="0" borderId="4" xfId="0" applyFont="1" applyBorder="1" applyAlignment="1" applyProtection="1">
      <alignment horizontal="center" vertical="center"/>
    </xf>
    <xf numFmtId="0" fontId="115" fillId="0" borderId="0" xfId="0" applyFont="1" applyAlignment="1" applyProtection="1">
      <alignment horizontal="center" vertical="center"/>
    </xf>
    <xf numFmtId="0" fontId="10" fillId="0" borderId="4" xfId="0" applyFont="1" applyBorder="1" applyAlignment="1" applyProtection="1">
      <alignment horizontal="center" vertical="center" shrinkToFit="1"/>
    </xf>
    <xf numFmtId="0" fontId="10" fillId="0" borderId="0" xfId="0" applyFont="1" applyAlignment="1" applyProtection="1">
      <alignment horizontal="center" vertical="center" shrinkToFit="1"/>
    </xf>
    <xf numFmtId="0" fontId="14" fillId="4" borderId="4" xfId="0" applyFont="1" applyFill="1" applyBorder="1" applyAlignment="1" applyProtection="1">
      <alignment horizontal="left" vertical="center"/>
    </xf>
    <xf numFmtId="0" fontId="14" fillId="4" borderId="0" xfId="0" applyFont="1" applyFill="1" applyAlignment="1" applyProtection="1">
      <alignment horizontal="left" vertical="center"/>
    </xf>
    <xf numFmtId="0" fontId="14" fillId="4" borderId="5" xfId="0" applyFont="1" applyFill="1" applyBorder="1" applyAlignment="1" applyProtection="1">
      <alignment horizontal="left" vertical="center"/>
    </xf>
    <xf numFmtId="0" fontId="14" fillId="0" borderId="4" xfId="0" applyFont="1" applyBorder="1" applyAlignment="1" applyProtection="1">
      <alignment horizontal="center" vertical="center"/>
    </xf>
    <xf numFmtId="0" fontId="14" fillId="0" borderId="0" xfId="0" applyFont="1" applyAlignment="1" applyProtection="1">
      <alignment horizontal="center" vertical="center"/>
    </xf>
    <xf numFmtId="0" fontId="10" fillId="4" borderId="4" xfId="0" applyFont="1" applyFill="1" applyBorder="1" applyAlignment="1" applyProtection="1">
      <alignment horizontal="left" vertical="center"/>
    </xf>
    <xf numFmtId="0" fontId="10" fillId="4" borderId="0" xfId="0" applyFont="1" applyFill="1" applyAlignment="1" applyProtection="1">
      <alignment horizontal="left" vertical="center"/>
    </xf>
    <xf numFmtId="0" fontId="14" fillId="4" borderId="7" xfId="0" applyFont="1" applyFill="1" applyBorder="1" applyAlignment="1" applyProtection="1">
      <alignment horizontal="left" vertical="center"/>
    </xf>
    <xf numFmtId="0" fontId="14" fillId="4" borderId="8" xfId="0" applyFont="1" applyFill="1" applyBorder="1" applyAlignment="1" applyProtection="1">
      <alignment horizontal="left" vertical="center"/>
    </xf>
    <xf numFmtId="0" fontId="13" fillId="4" borderId="0" xfId="0" applyFont="1" applyFill="1" applyAlignment="1" applyProtection="1">
      <alignment horizontal="center" vertical="center" shrinkToFit="1"/>
    </xf>
    <xf numFmtId="0" fontId="18" fillId="4" borderId="8" xfId="0" applyFont="1" applyFill="1" applyBorder="1" applyAlignment="1" applyProtection="1">
      <alignment vertical="center" shrinkToFit="1"/>
    </xf>
    <xf numFmtId="0" fontId="18" fillId="4" borderId="0" xfId="0" applyFont="1" applyFill="1" applyAlignment="1" applyProtection="1">
      <alignment horizontal="left" vertical="top" wrapText="1"/>
    </xf>
    <xf numFmtId="0" fontId="17" fillId="4" borderId="0" xfId="0" applyFont="1" applyFill="1" applyAlignment="1" applyProtection="1">
      <alignment horizontal="left" vertical="center"/>
    </xf>
    <xf numFmtId="0" fontId="10" fillId="4" borderId="0" xfId="0" applyFont="1" applyFill="1" applyProtection="1">
      <alignment vertical="center"/>
    </xf>
    <xf numFmtId="0" fontId="13" fillId="4" borderId="0" xfId="0" applyFont="1" applyFill="1" applyProtection="1">
      <alignment vertical="center"/>
    </xf>
    <xf numFmtId="0" fontId="19" fillId="4" borderId="0" xfId="0" applyFont="1" applyFill="1" applyProtection="1">
      <alignment vertical="center"/>
    </xf>
    <xf numFmtId="0" fontId="19" fillId="4" borderId="0" xfId="0" applyFont="1" applyFill="1" applyAlignment="1" applyProtection="1">
      <alignment horizontal="right" vertical="center"/>
    </xf>
    <xf numFmtId="0" fontId="19" fillId="4" borderId="0" xfId="0" applyFont="1" applyFill="1" applyAlignment="1" applyProtection="1">
      <alignment horizontal="left" vertical="center"/>
    </xf>
    <xf numFmtId="0" fontId="10" fillId="4" borderId="0" xfId="0" applyFont="1" applyFill="1" applyAlignment="1" applyProtection="1">
      <alignment horizontal="right" vertical="center"/>
    </xf>
    <xf numFmtId="0" fontId="53" fillId="4" borderId="0" xfId="0" applyFont="1" applyFill="1" applyAlignment="1" applyProtection="1">
      <alignment horizontal="center" vertical="center"/>
    </xf>
    <xf numFmtId="0" fontId="18" fillId="4" borderId="1" xfId="0" applyFont="1" applyFill="1" applyBorder="1" applyAlignment="1" applyProtection="1">
      <alignment horizontal="left" vertical="center" shrinkToFit="1"/>
    </xf>
    <xf numFmtId="0" fontId="18" fillId="4" borderId="2" xfId="0" applyFont="1" applyFill="1" applyBorder="1" applyAlignment="1" applyProtection="1">
      <alignment horizontal="left" vertical="center" shrinkToFit="1"/>
    </xf>
    <xf numFmtId="0" fontId="18" fillId="4" borderId="3" xfId="0" applyFont="1" applyFill="1" applyBorder="1" applyAlignment="1" applyProtection="1">
      <alignment horizontal="left" vertical="center" shrinkToFit="1"/>
    </xf>
    <xf numFmtId="181" fontId="18" fillId="4" borderId="1" xfId="0" applyNumberFormat="1" applyFont="1" applyFill="1" applyBorder="1" applyAlignment="1" applyProtection="1">
      <alignment horizontal="left" vertical="center"/>
    </xf>
    <xf numFmtId="181" fontId="18" fillId="4" borderId="2" xfId="0" applyNumberFormat="1" applyFont="1" applyFill="1" applyBorder="1" applyAlignment="1" applyProtection="1">
      <alignment horizontal="left" vertical="center"/>
    </xf>
    <xf numFmtId="181" fontId="117" fillId="6" borderId="2" xfId="0" applyNumberFormat="1" applyFont="1" applyFill="1" applyBorder="1" applyAlignment="1" applyProtection="1">
      <alignment horizontal="right" vertical="center"/>
    </xf>
    <xf numFmtId="181" fontId="117" fillId="6" borderId="3" xfId="0" applyNumberFormat="1" applyFont="1" applyFill="1" applyBorder="1" applyAlignment="1" applyProtection="1">
      <alignment horizontal="right" vertical="center"/>
    </xf>
    <xf numFmtId="0" fontId="172" fillId="4" borderId="0" xfId="0" applyFont="1" applyFill="1" applyAlignment="1" applyProtection="1">
      <alignment horizontal="center" vertical="center"/>
    </xf>
    <xf numFmtId="0" fontId="46" fillId="4" borderId="0" xfId="0" applyFont="1" applyFill="1" applyProtection="1">
      <alignment vertical="center"/>
    </xf>
    <xf numFmtId="0" fontId="173" fillId="4" borderId="0" xfId="0" applyFont="1" applyFill="1" applyProtection="1">
      <alignment vertical="center"/>
    </xf>
    <xf numFmtId="0" fontId="18" fillId="4" borderId="4" xfId="0" applyFont="1" applyFill="1" applyBorder="1" applyProtection="1">
      <alignment vertical="center"/>
    </xf>
    <xf numFmtId="0" fontId="18" fillId="4" borderId="0" xfId="0" applyFont="1" applyFill="1" applyProtection="1">
      <alignment vertical="center"/>
    </xf>
    <xf numFmtId="0" fontId="18" fillId="4" borderId="6" xfId="0" applyFont="1" applyFill="1" applyBorder="1" applyProtection="1">
      <alignment vertical="center"/>
    </xf>
    <xf numFmtId="0" fontId="18" fillId="4" borderId="11" xfId="0" applyFont="1" applyFill="1" applyBorder="1" applyProtection="1">
      <alignment vertical="center"/>
    </xf>
    <xf numFmtId="0" fontId="18" fillId="4" borderId="10" xfId="0" applyFont="1" applyFill="1" applyBorder="1" applyAlignment="1" applyProtection="1">
      <alignment vertical="top"/>
    </xf>
    <xf numFmtId="0" fontId="18" fillId="4" borderId="6" xfId="0" applyFont="1" applyFill="1" applyBorder="1" applyAlignment="1" applyProtection="1">
      <alignment vertical="top"/>
    </xf>
    <xf numFmtId="0" fontId="20" fillId="4" borderId="6" xfId="0" applyFont="1" applyFill="1" applyBorder="1" applyAlignment="1" applyProtection="1">
      <alignment horizontal="left" vertical="center"/>
    </xf>
    <xf numFmtId="0" fontId="20" fillId="4" borderId="11" xfId="0" applyFont="1" applyFill="1" applyBorder="1" applyAlignment="1" applyProtection="1">
      <alignment horizontal="left" vertical="center"/>
    </xf>
    <xf numFmtId="0" fontId="18" fillId="6" borderId="4" xfId="0" applyFont="1" applyFill="1" applyBorder="1" applyAlignment="1" applyProtection="1">
      <alignment vertical="top" wrapText="1"/>
    </xf>
    <xf numFmtId="0" fontId="18" fillId="6" borderId="0" xfId="0" applyFont="1" applyFill="1" applyAlignment="1" applyProtection="1">
      <alignment vertical="top" wrapText="1"/>
    </xf>
    <xf numFmtId="0" fontId="18" fillId="6" borderId="5" xfId="0" applyFont="1" applyFill="1" applyBorder="1" applyAlignment="1" applyProtection="1">
      <alignment vertical="top" wrapText="1"/>
    </xf>
    <xf numFmtId="0" fontId="118" fillId="6" borderId="0" xfId="0" applyFont="1" applyFill="1" applyAlignment="1" applyProtection="1">
      <alignment horizontal="left" vertical="center" shrinkToFit="1"/>
    </xf>
    <xf numFmtId="0" fontId="118" fillId="6" borderId="5" xfId="0" applyFont="1" applyFill="1" applyBorder="1" applyAlignment="1" applyProtection="1">
      <alignment horizontal="left" vertical="center" shrinkToFit="1"/>
    </xf>
    <xf numFmtId="0" fontId="117" fillId="6" borderId="0" xfId="0" applyFont="1" applyFill="1" applyAlignment="1" applyProtection="1">
      <alignment horizontal="left" vertical="center" shrinkToFit="1"/>
    </xf>
    <xf numFmtId="0" fontId="18" fillId="6" borderId="0" xfId="0" applyFont="1" applyFill="1" applyAlignment="1" applyProtection="1">
      <alignment vertical="center" shrinkToFit="1"/>
    </xf>
    <xf numFmtId="0" fontId="18" fillId="6" borderId="5" xfId="0" applyFont="1" applyFill="1" applyBorder="1" applyAlignment="1" applyProtection="1">
      <alignment vertical="center" shrinkToFit="1"/>
    </xf>
    <xf numFmtId="0" fontId="117" fillId="6" borderId="0" xfId="0" applyFont="1" applyFill="1" applyAlignment="1" applyProtection="1">
      <alignment horizontal="center" vertical="center" shrinkToFit="1"/>
    </xf>
    <xf numFmtId="0" fontId="117" fillId="6" borderId="0" xfId="0" applyFont="1" applyFill="1" applyAlignment="1" applyProtection="1">
      <alignment horizontal="left" vertical="center" shrinkToFit="1"/>
    </xf>
    <xf numFmtId="0" fontId="117" fillId="6" borderId="5" xfId="0" applyFont="1" applyFill="1" applyBorder="1" applyAlignment="1" applyProtection="1">
      <alignment horizontal="left" vertical="center" shrinkToFit="1"/>
    </xf>
    <xf numFmtId="0" fontId="117" fillId="6" borderId="5" xfId="0" applyFont="1" applyFill="1" applyBorder="1" applyAlignment="1" applyProtection="1">
      <alignment horizontal="center" vertical="center" shrinkToFit="1"/>
    </xf>
    <xf numFmtId="0" fontId="60" fillId="6" borderId="0" xfId="0" applyFont="1" applyFill="1" applyAlignment="1" applyProtection="1">
      <alignment horizontal="left" vertical="center"/>
    </xf>
    <xf numFmtId="0" fontId="60" fillId="6" borderId="5" xfId="0" applyFont="1" applyFill="1" applyBorder="1" applyAlignment="1" applyProtection="1">
      <alignment horizontal="left" vertical="center"/>
    </xf>
    <xf numFmtId="0" fontId="18" fillId="6" borderId="0" xfId="0" applyFont="1" applyFill="1" applyProtection="1">
      <alignment vertical="center"/>
    </xf>
    <xf numFmtId="0" fontId="18" fillId="6" borderId="5" xfId="0" applyFont="1" applyFill="1" applyBorder="1" applyProtection="1">
      <alignment vertical="center"/>
    </xf>
    <xf numFmtId="49" fontId="117" fillId="6" borderId="0" xfId="0" applyNumberFormat="1" applyFont="1" applyFill="1" applyAlignment="1" applyProtection="1">
      <alignment horizontal="center" vertical="center"/>
    </xf>
    <xf numFmtId="0" fontId="119" fillId="4" borderId="0" xfId="0" applyFont="1" applyFill="1" applyAlignment="1" applyProtection="1">
      <alignment horizontal="center" vertical="center" shrinkToFit="1"/>
    </xf>
    <xf numFmtId="49" fontId="117" fillId="6" borderId="0" xfId="0" applyNumberFormat="1" applyFont="1" applyFill="1" applyAlignment="1" applyProtection="1">
      <alignment horizontal="center" vertical="center" shrinkToFit="1"/>
    </xf>
    <xf numFmtId="49" fontId="117" fillId="6" borderId="5" xfId="0" applyNumberFormat="1" applyFont="1" applyFill="1" applyBorder="1" applyAlignment="1" applyProtection="1">
      <alignment horizontal="center" vertical="center" shrinkToFit="1"/>
    </xf>
    <xf numFmtId="0" fontId="18" fillId="6" borderId="7" xfId="0" applyFont="1" applyFill="1" applyBorder="1" applyAlignment="1" applyProtection="1">
      <alignment vertical="top" wrapText="1"/>
    </xf>
    <xf numFmtId="0" fontId="18" fillId="6" borderId="8" xfId="0" applyFont="1" applyFill="1" applyBorder="1" applyAlignment="1" applyProtection="1">
      <alignment vertical="top" wrapText="1"/>
    </xf>
    <xf numFmtId="0" fontId="18" fillId="6" borderId="9" xfId="0" applyFont="1" applyFill="1" applyBorder="1" applyAlignment="1" applyProtection="1">
      <alignment vertical="top" wrapText="1"/>
    </xf>
    <xf numFmtId="0" fontId="117" fillId="6" borderId="8" xfId="0" applyFont="1" applyFill="1" applyBorder="1" applyAlignment="1" applyProtection="1">
      <alignment horizontal="center" vertical="center" shrinkToFit="1"/>
    </xf>
    <xf numFmtId="0" fontId="117" fillId="4" borderId="8" xfId="0" applyFont="1" applyFill="1" applyBorder="1" applyAlignment="1" applyProtection="1">
      <alignment vertical="center" shrinkToFit="1"/>
    </xf>
    <xf numFmtId="0" fontId="117" fillId="6" borderId="9" xfId="0" applyFont="1" applyFill="1" applyBorder="1" applyAlignment="1" applyProtection="1">
      <alignment horizontal="center" vertical="center" shrinkToFit="1"/>
    </xf>
    <xf numFmtId="0" fontId="18" fillId="4" borderId="0" xfId="0" applyFont="1" applyFill="1" applyAlignment="1" applyProtection="1">
      <alignment horizontal="left" vertical="center" wrapText="1"/>
    </xf>
    <xf numFmtId="0" fontId="53" fillId="4" borderId="0" xfId="0" applyFont="1" applyFill="1" applyProtection="1">
      <alignment vertical="center"/>
    </xf>
    <xf numFmtId="0" fontId="18" fillId="4" borderId="0" xfId="0" applyFont="1" applyFill="1" applyAlignment="1" applyProtection="1">
      <alignment horizontal="right" vertical="center"/>
    </xf>
    <xf numFmtId="0" fontId="17" fillId="4" borderId="0" xfId="0" applyFont="1" applyFill="1" applyAlignment="1" applyProtection="1">
      <alignment horizontal="right" vertical="center"/>
    </xf>
    <xf numFmtId="178" fontId="17" fillId="4" borderId="0" xfId="0" applyNumberFormat="1" applyFont="1" applyFill="1" applyAlignment="1" applyProtection="1">
      <alignment horizontal="right" vertical="center"/>
    </xf>
    <xf numFmtId="178" fontId="160" fillId="4" borderId="0" xfId="0" applyNumberFormat="1" applyFont="1" applyFill="1" applyAlignment="1" applyProtection="1">
      <alignment horizontal="right" vertical="center"/>
    </xf>
    <xf numFmtId="0" fontId="17" fillId="4" borderId="0" xfId="0" applyFont="1" applyFill="1" applyProtection="1">
      <alignment vertical="center"/>
    </xf>
    <xf numFmtId="0" fontId="18" fillId="4" borderId="0" xfId="0" applyFont="1" applyFill="1" applyAlignment="1" applyProtection="1">
      <alignment horizontal="left" vertical="center"/>
    </xf>
    <xf numFmtId="0" fontId="18" fillId="4" borderId="0" xfId="0" applyFont="1" applyFill="1" applyAlignment="1" applyProtection="1">
      <alignment horizontal="left" vertical="center"/>
    </xf>
    <xf numFmtId="0" fontId="18" fillId="4" borderId="0" xfId="0" applyFont="1" applyFill="1" applyAlignment="1" applyProtection="1">
      <alignment vertical="center" wrapText="1"/>
    </xf>
    <xf numFmtId="0" fontId="17" fillId="10" borderId="1" xfId="0" applyFont="1" applyFill="1" applyBorder="1" applyAlignment="1" applyProtection="1">
      <alignment horizontal="center" vertical="center"/>
    </xf>
    <xf numFmtId="0" fontId="17" fillId="10" borderId="2" xfId="0" applyFont="1" applyFill="1" applyBorder="1" applyAlignment="1" applyProtection="1">
      <alignment horizontal="center" vertical="center"/>
    </xf>
    <xf numFmtId="0" fontId="17" fillId="10" borderId="3" xfId="0" applyFont="1" applyFill="1" applyBorder="1" applyAlignment="1" applyProtection="1">
      <alignment horizontal="center" vertical="center"/>
    </xf>
    <xf numFmtId="0" fontId="17" fillId="10" borderId="1" xfId="0" applyFont="1" applyFill="1" applyBorder="1" applyAlignment="1" applyProtection="1">
      <alignment horizontal="center" vertical="center" shrinkToFit="1"/>
    </xf>
    <xf numFmtId="0" fontId="17" fillId="10" borderId="2" xfId="0" applyFont="1" applyFill="1" applyBorder="1" applyAlignment="1" applyProtection="1">
      <alignment horizontal="center" vertical="center" shrinkToFit="1"/>
    </xf>
    <xf numFmtId="0" fontId="17" fillId="10" borderId="3" xfId="0" applyFont="1" applyFill="1" applyBorder="1" applyAlignment="1" applyProtection="1">
      <alignment horizontal="center" vertical="center" shrinkToFit="1"/>
    </xf>
    <xf numFmtId="0" fontId="18" fillId="4" borderId="10" xfId="0" applyFont="1" applyFill="1" applyBorder="1" applyAlignment="1" applyProtection="1">
      <alignment horizontal="center" vertical="center" wrapText="1"/>
    </xf>
    <xf numFmtId="0" fontId="18" fillId="4" borderId="6" xfId="0" applyFont="1" applyFill="1" applyBorder="1" applyAlignment="1" applyProtection="1">
      <alignment horizontal="center" vertical="center" wrapText="1"/>
    </xf>
    <xf numFmtId="0" fontId="18" fillId="4" borderId="11" xfId="0" applyFont="1" applyFill="1" applyBorder="1" applyAlignment="1" applyProtection="1">
      <alignment horizontal="center" vertical="center" wrapText="1"/>
    </xf>
    <xf numFmtId="181" fontId="117" fillId="6" borderId="10" xfId="0" applyNumberFormat="1" applyFont="1" applyFill="1" applyBorder="1" applyAlignment="1" applyProtection="1">
      <alignment horizontal="center" vertical="center"/>
    </xf>
    <xf numFmtId="181" fontId="117" fillId="6" borderId="6" xfId="0" applyNumberFormat="1" applyFont="1" applyFill="1" applyBorder="1" applyAlignment="1" applyProtection="1">
      <alignment horizontal="center" vertical="center"/>
    </xf>
    <xf numFmtId="181" fontId="117" fillId="6" borderId="11" xfId="0" applyNumberFormat="1" applyFont="1" applyFill="1" applyBorder="1" applyAlignment="1" applyProtection="1">
      <alignment horizontal="center" vertical="center"/>
    </xf>
    <xf numFmtId="0" fontId="11" fillId="4" borderId="7" xfId="0" applyFont="1" applyFill="1" applyBorder="1" applyAlignment="1" applyProtection="1">
      <alignment horizontal="left" vertical="center" wrapText="1"/>
    </xf>
    <xf numFmtId="0" fontId="18" fillId="4" borderId="8" xfId="0" applyFont="1" applyFill="1" applyBorder="1" applyAlignment="1" applyProtection="1">
      <alignment horizontal="left" vertical="center" wrapText="1"/>
    </xf>
    <xf numFmtId="0" fontId="18" fillId="4" borderId="9" xfId="0" applyFont="1" applyFill="1" applyBorder="1" applyAlignment="1" applyProtection="1">
      <alignment horizontal="left" vertical="center" wrapText="1"/>
    </xf>
    <xf numFmtId="181" fontId="117" fillId="6" borderId="7" xfId="0" applyNumberFormat="1" applyFont="1" applyFill="1" applyBorder="1" applyAlignment="1" applyProtection="1">
      <alignment horizontal="center" vertical="center"/>
    </xf>
    <xf numFmtId="181" fontId="117" fillId="6" borderId="8" xfId="0" applyNumberFormat="1" applyFont="1" applyFill="1" applyBorder="1" applyAlignment="1" applyProtection="1">
      <alignment horizontal="center" vertical="center"/>
    </xf>
    <xf numFmtId="181" fontId="117" fillId="6" borderId="9" xfId="0" applyNumberFormat="1" applyFont="1" applyFill="1" applyBorder="1" applyAlignment="1" applyProtection="1">
      <alignment horizontal="center" vertical="center"/>
    </xf>
    <xf numFmtId="0" fontId="46" fillId="4" borderId="0" xfId="0" applyFont="1" applyFill="1" applyAlignment="1" applyProtection="1">
      <alignment horizontal="left" vertical="center" wrapText="1"/>
    </xf>
    <xf numFmtId="0" fontId="17" fillId="10" borderId="1" xfId="0" applyFont="1" applyFill="1" applyBorder="1" applyAlignment="1" applyProtection="1">
      <alignment horizontal="center" vertical="center" wrapText="1"/>
    </xf>
    <xf numFmtId="0" fontId="17" fillId="10" borderId="2" xfId="0" applyFont="1" applyFill="1" applyBorder="1" applyAlignment="1" applyProtection="1">
      <alignment horizontal="center" vertical="center" wrapText="1"/>
    </xf>
    <xf numFmtId="0" fontId="17" fillId="10" borderId="3" xfId="0" applyFont="1" applyFill="1" applyBorder="1" applyAlignment="1" applyProtection="1">
      <alignment horizontal="center" vertical="center" wrapText="1"/>
    </xf>
    <xf numFmtId="181" fontId="18" fillId="10" borderId="42" xfId="0" applyNumberFormat="1" applyFont="1" applyFill="1" applyBorder="1" applyAlignment="1" applyProtection="1">
      <alignment horizontal="center" vertical="center"/>
    </xf>
    <xf numFmtId="181" fontId="18" fillId="10" borderId="43" xfId="0" applyNumberFormat="1" applyFont="1" applyFill="1" applyBorder="1" applyAlignment="1" applyProtection="1">
      <alignment horizontal="center" vertical="center"/>
    </xf>
    <xf numFmtId="181" fontId="18" fillId="10" borderId="44" xfId="0" applyNumberFormat="1" applyFont="1" applyFill="1" applyBorder="1" applyAlignment="1" applyProtection="1">
      <alignment horizontal="center" vertical="center"/>
    </xf>
    <xf numFmtId="0" fontId="10" fillId="4" borderId="0" xfId="0" applyFont="1" applyFill="1" applyAlignment="1" applyProtection="1">
      <alignment vertical="center" shrinkToFit="1"/>
    </xf>
    <xf numFmtId="0" fontId="18" fillId="6" borderId="1" xfId="0" applyFont="1" applyFill="1" applyBorder="1" applyAlignment="1" applyProtection="1">
      <alignment horizontal="center" vertical="center" shrinkToFit="1"/>
    </xf>
    <xf numFmtId="0" fontId="18" fillId="6" borderId="2" xfId="0" applyFont="1" applyFill="1" applyBorder="1" applyAlignment="1" applyProtection="1">
      <alignment horizontal="center" vertical="center" shrinkToFit="1"/>
    </xf>
    <xf numFmtId="0" fontId="18" fillId="6" borderId="3" xfId="0" applyFont="1" applyFill="1" applyBorder="1" applyAlignment="1" applyProtection="1">
      <alignment horizontal="center" vertical="center" shrinkToFit="1"/>
    </xf>
    <xf numFmtId="181" fontId="18" fillId="6" borderId="1" xfId="0" applyNumberFormat="1" applyFont="1" applyFill="1" applyBorder="1" applyAlignment="1" applyProtection="1">
      <alignment horizontal="center" vertical="center"/>
    </xf>
    <xf numFmtId="181" fontId="18" fillId="6" borderId="2" xfId="0" applyNumberFormat="1" applyFont="1" applyFill="1" applyBorder="1" applyAlignment="1" applyProtection="1">
      <alignment horizontal="center" vertical="center"/>
    </xf>
    <xf numFmtId="181" fontId="18" fillId="6" borderId="3" xfId="0" applyNumberFormat="1" applyFont="1" applyFill="1" applyBorder="1" applyAlignment="1" applyProtection="1">
      <alignment horizontal="center" vertical="center"/>
    </xf>
    <xf numFmtId="0" fontId="13" fillId="4" borderId="0" xfId="0" applyFont="1" applyFill="1" applyAlignment="1" applyProtection="1">
      <alignment vertical="center" shrinkToFit="1"/>
    </xf>
    <xf numFmtId="0" fontId="117" fillId="6" borderId="1" xfId="0" applyFont="1" applyFill="1" applyBorder="1" applyAlignment="1" applyProtection="1">
      <alignment horizontal="center" vertical="center" shrinkToFit="1"/>
    </xf>
    <xf numFmtId="0" fontId="117" fillId="6" borderId="2" xfId="0" applyFont="1" applyFill="1" applyBorder="1" applyAlignment="1" applyProtection="1">
      <alignment horizontal="center" vertical="center" shrinkToFit="1"/>
    </xf>
    <xf numFmtId="0" fontId="117" fillId="6" borderId="3" xfId="0" applyFont="1" applyFill="1" applyBorder="1" applyAlignment="1" applyProtection="1">
      <alignment horizontal="center" vertical="center" shrinkToFit="1"/>
    </xf>
    <xf numFmtId="181" fontId="117" fillId="6" borderId="1" xfId="0" applyNumberFormat="1" applyFont="1" applyFill="1" applyBorder="1" applyAlignment="1" applyProtection="1">
      <alignment horizontal="center" vertical="center"/>
    </xf>
    <xf numFmtId="181" fontId="117" fillId="6" borderId="2" xfId="0" applyNumberFormat="1" applyFont="1" applyFill="1" applyBorder="1" applyAlignment="1" applyProtection="1">
      <alignment horizontal="center" vertical="center"/>
    </xf>
    <xf numFmtId="181" fontId="117" fillId="6" borderId="3" xfId="0" applyNumberFormat="1" applyFont="1" applyFill="1" applyBorder="1" applyAlignment="1" applyProtection="1">
      <alignment horizontal="center" vertical="center"/>
    </xf>
    <xf numFmtId="0" fontId="174" fillId="4" borderId="0" xfId="0" applyFont="1" applyFill="1" applyProtection="1">
      <alignment vertical="center"/>
    </xf>
    <xf numFmtId="0" fontId="51" fillId="4" borderId="0" xfId="0" applyFont="1" applyFill="1" applyProtection="1">
      <alignment vertical="center"/>
    </xf>
    <xf numFmtId="0" fontId="18" fillId="6" borderId="0" xfId="0" applyFont="1" applyFill="1" applyAlignment="1" applyProtection="1">
      <alignment horizontal="center" vertical="center"/>
    </xf>
    <xf numFmtId="0" fontId="24" fillId="4" borderId="0" xfId="0" applyFont="1" applyFill="1" applyProtection="1">
      <alignment vertical="center"/>
    </xf>
    <xf numFmtId="0" fontId="18" fillId="4" borderId="0" xfId="0" applyFont="1" applyFill="1" applyAlignment="1" applyProtection="1">
      <alignment horizontal="left" vertical="center" wrapText="1"/>
    </xf>
    <xf numFmtId="0" fontId="18" fillId="4" borderId="0" xfId="0" applyFont="1" applyFill="1" applyAlignment="1" applyProtection="1">
      <alignment horizontal="center" vertical="center"/>
    </xf>
    <xf numFmtId="0" fontId="18" fillId="4" borderId="0" xfId="0" applyFont="1" applyFill="1" applyAlignment="1" applyProtection="1">
      <alignment vertical="top" wrapText="1"/>
    </xf>
    <xf numFmtId="0" fontId="18" fillId="6" borderId="0" xfId="0" applyFont="1" applyFill="1" applyAlignment="1" applyProtection="1">
      <alignment horizontal="left" vertical="center"/>
    </xf>
    <xf numFmtId="0" fontId="18" fillId="6" borderId="12" xfId="0" applyFont="1" applyFill="1" applyBorder="1" applyAlignment="1" applyProtection="1">
      <alignment horizontal="left" vertical="top" wrapText="1"/>
    </xf>
    <xf numFmtId="0" fontId="117" fillId="6" borderId="10" xfId="0" applyFont="1" applyFill="1" applyBorder="1" applyAlignment="1" applyProtection="1">
      <alignment horizontal="left" vertical="top" wrapText="1"/>
    </xf>
    <xf numFmtId="0" fontId="18" fillId="6" borderId="6" xfId="0" applyFont="1" applyFill="1" applyBorder="1" applyAlignment="1" applyProtection="1">
      <alignment horizontal="left" vertical="top" wrapText="1"/>
    </xf>
    <xf numFmtId="0" fontId="18" fillId="6" borderId="11" xfId="0" applyFont="1" applyFill="1" applyBorder="1" applyAlignment="1" applyProtection="1">
      <alignment horizontal="left" vertical="top" wrapText="1"/>
    </xf>
    <xf numFmtId="0" fontId="18" fillId="6" borderId="4" xfId="0" applyFont="1" applyFill="1" applyBorder="1" applyAlignment="1" applyProtection="1">
      <alignment horizontal="left" vertical="top" wrapText="1"/>
    </xf>
    <xf numFmtId="0" fontId="18" fillId="6" borderId="0" xfId="0" applyFont="1" applyFill="1" applyAlignment="1" applyProtection="1">
      <alignment horizontal="left" vertical="top" wrapText="1"/>
    </xf>
    <xf numFmtId="0" fontId="18" fillId="6" borderId="5" xfId="0" applyFont="1" applyFill="1" applyBorder="1" applyAlignment="1" applyProtection="1">
      <alignment horizontal="left" vertical="top" wrapText="1"/>
    </xf>
    <xf numFmtId="0" fontId="18" fillId="6" borderId="7" xfId="0" applyFont="1" applyFill="1" applyBorder="1" applyAlignment="1" applyProtection="1">
      <alignment horizontal="left" vertical="top" wrapText="1"/>
    </xf>
    <xf numFmtId="0" fontId="18" fillId="6" borderId="8" xfId="0" applyFont="1" applyFill="1" applyBorder="1" applyAlignment="1" applyProtection="1">
      <alignment horizontal="left" vertical="top" wrapText="1"/>
    </xf>
    <xf numFmtId="0" fontId="18" fillId="6" borderId="9" xfId="0" applyFont="1" applyFill="1" applyBorder="1" applyAlignment="1" applyProtection="1">
      <alignment horizontal="left" vertical="top" wrapText="1"/>
    </xf>
    <xf numFmtId="0" fontId="17" fillId="10" borderId="10" xfId="0" applyFont="1" applyFill="1" applyBorder="1" applyProtection="1">
      <alignment vertical="center"/>
    </xf>
    <xf numFmtId="0" fontId="17" fillId="10" borderId="6" xfId="0" applyFont="1" applyFill="1" applyBorder="1" applyProtection="1">
      <alignment vertical="center"/>
    </xf>
    <xf numFmtId="0" fontId="17" fillId="10" borderId="11" xfId="0" applyFont="1" applyFill="1" applyBorder="1" applyProtection="1">
      <alignment vertical="center"/>
    </xf>
    <xf numFmtId="0" fontId="18" fillId="6" borderId="6" xfId="0" applyFont="1" applyFill="1" applyBorder="1" applyAlignment="1" applyProtection="1">
      <alignment horizontal="left" vertical="center" wrapText="1"/>
    </xf>
    <xf numFmtId="0" fontId="18" fillId="6" borderId="11" xfId="0" applyFont="1" applyFill="1" applyBorder="1" applyAlignment="1" applyProtection="1">
      <alignment horizontal="left" vertical="center" wrapText="1"/>
    </xf>
    <xf numFmtId="0" fontId="159" fillId="6" borderId="10" xfId="0" applyFont="1" applyFill="1" applyBorder="1" applyAlignment="1" applyProtection="1">
      <alignment horizontal="left" vertical="center" wrapText="1"/>
    </xf>
    <xf numFmtId="0" fontId="46" fillId="4" borderId="0" xfId="0" applyFont="1" applyFill="1" applyAlignment="1" applyProtection="1">
      <alignment horizontal="center" vertical="center"/>
    </xf>
    <xf numFmtId="0" fontId="120" fillId="4" borderId="0" xfId="0" applyFont="1" applyFill="1" applyProtection="1">
      <alignment vertical="center"/>
    </xf>
    <xf numFmtId="0" fontId="17" fillId="10" borderId="7" xfId="0" applyFont="1" applyFill="1" applyBorder="1" applyProtection="1">
      <alignment vertical="center"/>
    </xf>
    <xf numFmtId="0" fontId="17" fillId="10" borderId="8" xfId="0" applyFont="1" applyFill="1" applyBorder="1" applyProtection="1">
      <alignment vertical="center"/>
    </xf>
    <xf numFmtId="0" fontId="17" fillId="10" borderId="9" xfId="0" applyFont="1" applyFill="1" applyBorder="1" applyProtection="1">
      <alignment vertical="center"/>
    </xf>
    <xf numFmtId="0" fontId="18" fillId="6" borderId="7" xfId="0" applyFont="1" applyFill="1" applyBorder="1" applyAlignment="1" applyProtection="1">
      <alignment horizontal="left" vertical="center" wrapText="1"/>
    </xf>
    <xf numFmtId="0" fontId="18" fillId="6" borderId="8" xfId="0" applyFont="1" applyFill="1" applyBorder="1" applyAlignment="1" applyProtection="1">
      <alignment horizontal="left" vertical="center" wrapText="1"/>
    </xf>
    <xf numFmtId="0" fontId="18" fillId="6" borderId="9" xfId="0" applyFont="1" applyFill="1" applyBorder="1" applyAlignment="1" applyProtection="1">
      <alignment horizontal="left" vertical="center" wrapText="1"/>
    </xf>
    <xf numFmtId="0" fontId="18" fillId="0" borderId="0" xfId="0" applyFont="1" applyProtection="1">
      <alignment vertical="center"/>
    </xf>
    <xf numFmtId="0" fontId="18" fillId="0" borderId="0" xfId="0" applyFont="1" applyAlignment="1" applyProtection="1">
      <alignment horizontal="left" vertical="top"/>
    </xf>
    <xf numFmtId="0" fontId="18" fillId="0" borderId="0" xfId="0" applyFont="1" applyAlignment="1" applyProtection="1">
      <alignment horizontal="left" vertical="top" wrapText="1"/>
    </xf>
    <xf numFmtId="0" fontId="13" fillId="0" borderId="0" xfId="0" applyFont="1" applyProtection="1">
      <alignment vertical="center"/>
    </xf>
    <xf numFmtId="0" fontId="18" fillId="0" borderId="0" xfId="0" applyFont="1" applyAlignment="1" applyProtection="1">
      <alignment horizontal="left" vertical="center"/>
    </xf>
    <xf numFmtId="0" fontId="18" fillId="0" borderId="0" xfId="0" applyFont="1" applyAlignment="1" applyProtection="1">
      <alignment horizontal="left" vertical="center" wrapText="1"/>
    </xf>
    <xf numFmtId="0" fontId="35" fillId="4" borderId="0" xfId="0" applyFont="1" applyFill="1" applyProtection="1">
      <alignment vertical="center"/>
    </xf>
    <xf numFmtId="0" fontId="175" fillId="4" borderId="0" xfId="0" applyFont="1" applyFill="1" applyProtection="1">
      <alignment vertical="center"/>
    </xf>
    <xf numFmtId="0" fontId="53" fillId="0" borderId="0" xfId="0" quotePrefix="1" applyFont="1" applyProtection="1">
      <alignment vertical="center"/>
    </xf>
    <xf numFmtId="0" fontId="55" fillId="0" borderId="0" xfId="0" applyFont="1" applyAlignment="1" applyProtection="1">
      <alignment horizontal="left" vertical="top"/>
    </xf>
    <xf numFmtId="0" fontId="53" fillId="0" borderId="0" xfId="0" applyFont="1" applyAlignment="1" applyProtection="1">
      <alignment horizontal="left" vertical="top"/>
    </xf>
    <xf numFmtId="0" fontId="55" fillId="0" borderId="0" xfId="0" quotePrefix="1" applyFont="1" applyProtection="1">
      <alignment vertical="center"/>
    </xf>
    <xf numFmtId="0" fontId="173" fillId="0" borderId="0" xfId="0" applyFont="1" applyProtection="1">
      <alignment vertical="center"/>
    </xf>
    <xf numFmtId="0" fontId="17" fillId="0" borderId="0" xfId="0" applyFont="1" applyAlignment="1" applyProtection="1">
      <alignment horizontal="left" vertical="top"/>
    </xf>
    <xf numFmtId="0" fontId="117" fillId="6" borderId="12" xfId="0" applyFont="1" applyFill="1" applyBorder="1" applyAlignment="1" applyProtection="1">
      <alignment horizontal="left" vertical="top" wrapText="1"/>
    </xf>
    <xf numFmtId="0" fontId="46" fillId="4" borderId="0" xfId="0" applyFont="1" applyFill="1" applyAlignment="1" applyProtection="1">
      <alignment horizontal="left" vertical="top" wrapText="1"/>
    </xf>
    <xf numFmtId="0" fontId="31" fillId="0" borderId="0" xfId="0" applyFont="1" applyAlignment="1" applyProtection="1">
      <alignment horizontal="center" vertical="center"/>
    </xf>
    <xf numFmtId="0" fontId="18" fillId="0" borderId="0" xfId="0" applyFont="1" applyAlignment="1" applyProtection="1">
      <alignment horizontal="left" vertical="center"/>
    </xf>
    <xf numFmtId="0" fontId="31" fillId="0" borderId="0" xfId="0" applyFont="1" applyProtection="1">
      <alignment vertical="center"/>
    </xf>
    <xf numFmtId="0" fontId="32" fillId="0" borderId="0" xfId="0" applyFont="1" applyProtection="1">
      <alignment vertical="center"/>
    </xf>
    <xf numFmtId="0" fontId="176" fillId="0" borderId="0" xfId="0" applyFont="1" applyProtection="1">
      <alignment vertical="center"/>
    </xf>
    <xf numFmtId="0" fontId="31" fillId="4" borderId="0" xfId="0" applyFont="1" applyFill="1" applyProtection="1">
      <alignment vertical="center"/>
    </xf>
    <xf numFmtId="0" fontId="32" fillId="4" borderId="0" xfId="0" applyFont="1" applyFill="1" applyProtection="1">
      <alignment vertical="center"/>
    </xf>
    <xf numFmtId="0" fontId="176" fillId="4" borderId="0" xfId="0" applyFont="1" applyFill="1" applyProtection="1">
      <alignment vertical="center"/>
    </xf>
    <xf numFmtId="0" fontId="17" fillId="10" borderId="1" xfId="0" applyFont="1" applyFill="1" applyBorder="1" applyProtection="1">
      <alignment vertical="center"/>
    </xf>
    <xf numFmtId="0" fontId="17" fillId="10" borderId="2" xfId="0" applyFont="1" applyFill="1" applyBorder="1" applyProtection="1">
      <alignment vertical="center"/>
    </xf>
    <xf numFmtId="0" fontId="17" fillId="10" borderId="3" xfId="0" applyFont="1" applyFill="1" applyBorder="1" applyProtection="1">
      <alignment vertical="center"/>
    </xf>
    <xf numFmtId="0" fontId="158" fillId="6" borderId="1" xfId="0" applyFont="1" applyFill="1" applyBorder="1" applyAlignment="1" applyProtection="1">
      <alignment horizontal="left" vertical="center" shrinkToFit="1"/>
    </xf>
    <xf numFmtId="0" fontId="158" fillId="6" borderId="2" xfId="0" applyFont="1" applyFill="1" applyBorder="1" applyAlignment="1" applyProtection="1">
      <alignment horizontal="left" vertical="center" shrinkToFit="1"/>
    </xf>
    <xf numFmtId="0" fontId="158" fillId="6" borderId="3" xfId="0" applyFont="1" applyFill="1" applyBorder="1" applyAlignment="1" applyProtection="1">
      <alignment horizontal="left" vertical="center" shrinkToFit="1"/>
    </xf>
    <xf numFmtId="0" fontId="18" fillId="4" borderId="2" xfId="0" applyFont="1" applyFill="1" applyBorder="1" applyAlignment="1" applyProtection="1">
      <alignment horizontal="center" vertical="center"/>
    </xf>
    <xf numFmtId="0" fontId="18" fillId="4" borderId="2" xfId="0" applyFont="1" applyFill="1" applyBorder="1" applyAlignment="1" applyProtection="1">
      <alignment horizontal="center" vertical="center"/>
    </xf>
    <xf numFmtId="0" fontId="18" fillId="4" borderId="3" xfId="0" applyFont="1" applyFill="1" applyBorder="1" applyAlignment="1" applyProtection="1">
      <alignment horizontal="center" vertical="center"/>
    </xf>
    <xf numFmtId="49" fontId="158" fillId="6" borderId="1" xfId="0" applyNumberFormat="1" applyFont="1" applyFill="1" applyBorder="1" applyAlignment="1" applyProtection="1">
      <alignment horizontal="center" vertical="center"/>
    </xf>
    <xf numFmtId="49" fontId="158" fillId="6" borderId="2" xfId="0" applyNumberFormat="1" applyFont="1" applyFill="1" applyBorder="1" applyAlignment="1" applyProtection="1">
      <alignment horizontal="center" vertical="center"/>
    </xf>
    <xf numFmtId="0" fontId="158" fillId="4" borderId="2" xfId="0" applyFont="1" applyFill="1" applyBorder="1" applyAlignment="1" applyProtection="1">
      <alignment horizontal="center" vertical="center"/>
    </xf>
    <xf numFmtId="0" fontId="158" fillId="4" borderId="2" xfId="0" applyFont="1" applyFill="1" applyBorder="1" applyAlignment="1" applyProtection="1">
      <alignment horizontal="center" vertical="center"/>
    </xf>
    <xf numFmtId="0" fontId="158" fillId="4" borderId="3" xfId="0" applyFont="1" applyFill="1" applyBorder="1" applyAlignment="1" applyProtection="1">
      <alignment horizontal="center" vertical="center"/>
    </xf>
    <xf numFmtId="0" fontId="18" fillId="4" borderId="2" xfId="0" applyFont="1" applyFill="1" applyBorder="1" applyAlignment="1" applyProtection="1">
      <alignment vertical="center" shrinkToFit="1"/>
    </xf>
    <xf numFmtId="0" fontId="158" fillId="4" borderId="2" xfId="0" applyFont="1" applyFill="1" applyBorder="1" applyAlignment="1" applyProtection="1">
      <alignment vertical="center" shrinkToFit="1"/>
    </xf>
    <xf numFmtId="0" fontId="18" fillId="4" borderId="0" xfId="0" applyFont="1" applyFill="1" applyAlignment="1" applyProtection="1">
      <alignment horizontal="right"/>
    </xf>
    <xf numFmtId="0" fontId="17" fillId="10" borderId="10" xfId="0" applyFont="1" applyFill="1" applyBorder="1" applyAlignment="1" applyProtection="1">
      <alignment horizontal="center" vertical="center"/>
    </xf>
    <xf numFmtId="0" fontId="17" fillId="10" borderId="11" xfId="0" applyFont="1" applyFill="1" applyBorder="1" applyAlignment="1" applyProtection="1">
      <alignment horizontal="center" vertical="center"/>
    </xf>
    <xf numFmtId="0" fontId="17" fillId="10" borderId="1" xfId="0" applyFont="1" applyFill="1" applyBorder="1" applyAlignment="1" applyProtection="1">
      <alignment horizontal="left" vertical="center"/>
    </xf>
    <xf numFmtId="0" fontId="17" fillId="10" borderId="2" xfId="0" applyFont="1" applyFill="1" applyBorder="1" applyAlignment="1" applyProtection="1">
      <alignment horizontal="left" vertical="center"/>
    </xf>
    <xf numFmtId="0" fontId="17" fillId="10" borderId="3" xfId="0" applyFont="1" applyFill="1" applyBorder="1" applyAlignment="1" applyProtection="1">
      <alignment horizontal="left" vertical="center"/>
    </xf>
    <xf numFmtId="0" fontId="17" fillId="10" borderId="4" xfId="0" applyFont="1" applyFill="1" applyBorder="1" applyAlignment="1" applyProtection="1">
      <alignment horizontal="center" vertical="center"/>
    </xf>
    <xf numFmtId="0" fontId="17" fillId="10" borderId="5" xfId="0" applyFont="1" applyFill="1" applyBorder="1" applyAlignment="1" applyProtection="1">
      <alignment horizontal="center" vertical="center"/>
    </xf>
    <xf numFmtId="0" fontId="17" fillId="10" borderId="10" xfId="0" applyFont="1" applyFill="1" applyBorder="1" applyAlignment="1" applyProtection="1">
      <alignment horizontal="left" vertical="center"/>
    </xf>
    <xf numFmtId="0" fontId="17" fillId="10" borderId="6" xfId="0" applyFont="1" applyFill="1" applyBorder="1" applyAlignment="1" applyProtection="1">
      <alignment horizontal="left" vertical="center"/>
    </xf>
    <xf numFmtId="0" fontId="17" fillId="10" borderId="11" xfId="0" applyFont="1" applyFill="1" applyBorder="1" applyAlignment="1" applyProtection="1">
      <alignment horizontal="left" vertical="center"/>
    </xf>
    <xf numFmtId="0" fontId="158" fillId="6" borderId="10" xfId="0" applyFont="1" applyFill="1" applyBorder="1" applyAlignment="1" applyProtection="1">
      <alignment horizontal="left" vertical="center" shrinkToFit="1"/>
    </xf>
    <xf numFmtId="0" fontId="158" fillId="6" borderId="6" xfId="0" applyFont="1" applyFill="1" applyBorder="1" applyAlignment="1" applyProtection="1">
      <alignment horizontal="left" vertical="center" shrinkToFit="1"/>
    </xf>
    <xf numFmtId="0" fontId="158" fillId="6" borderId="11" xfId="0" applyFont="1" applyFill="1" applyBorder="1" applyAlignment="1" applyProtection="1">
      <alignment horizontal="left" vertical="center" shrinkToFit="1"/>
    </xf>
    <xf numFmtId="0" fontId="17" fillId="10" borderId="7" xfId="0" applyFont="1" applyFill="1" applyBorder="1" applyAlignment="1" applyProtection="1">
      <alignment horizontal="center" vertical="center"/>
    </xf>
    <xf numFmtId="0" fontId="17" fillId="10" borderId="9" xfId="0" applyFont="1" applyFill="1" applyBorder="1" applyAlignment="1" applyProtection="1">
      <alignment horizontal="center" vertical="center"/>
    </xf>
    <xf numFmtId="0" fontId="17" fillId="10" borderId="7" xfId="0" applyFont="1" applyFill="1" applyBorder="1" applyAlignment="1" applyProtection="1">
      <alignment horizontal="left" vertical="center"/>
    </xf>
    <xf numFmtId="0" fontId="17" fillId="10" borderId="8" xfId="0" applyFont="1" applyFill="1" applyBorder="1" applyAlignment="1" applyProtection="1">
      <alignment horizontal="left" vertical="center"/>
    </xf>
    <xf numFmtId="0" fontId="17" fillId="10" borderId="9" xfId="0" applyFont="1" applyFill="1" applyBorder="1" applyAlignment="1" applyProtection="1">
      <alignment horizontal="left" vertical="center"/>
    </xf>
    <xf numFmtId="0" fontId="158" fillId="6" borderId="7" xfId="0" applyFont="1" applyFill="1" applyBorder="1" applyAlignment="1" applyProtection="1">
      <alignment horizontal="left" vertical="center" shrinkToFit="1"/>
    </xf>
    <xf numFmtId="0" fontId="158" fillId="6" borderId="8" xfId="0" applyFont="1" applyFill="1" applyBorder="1" applyAlignment="1" applyProtection="1">
      <alignment horizontal="left" vertical="center" shrinkToFit="1"/>
    </xf>
    <xf numFmtId="0" fontId="158" fillId="6" borderId="9" xfId="0" applyFont="1" applyFill="1" applyBorder="1" applyAlignment="1" applyProtection="1">
      <alignment horizontal="left" vertical="center" shrinkToFit="1"/>
    </xf>
    <xf numFmtId="0" fontId="17" fillId="10" borderId="10" xfId="0" applyFont="1" applyFill="1" applyBorder="1" applyProtection="1">
      <alignment vertical="center"/>
    </xf>
    <xf numFmtId="0" fontId="17" fillId="10" borderId="11" xfId="0" applyFont="1" applyFill="1" applyBorder="1" applyProtection="1">
      <alignment vertical="center"/>
    </xf>
    <xf numFmtId="0" fontId="158" fillId="6" borderId="10" xfId="0" applyFont="1" applyFill="1" applyBorder="1" applyAlignment="1" applyProtection="1">
      <alignment horizontal="left" vertical="center" wrapText="1"/>
    </xf>
    <xf numFmtId="0" fontId="158" fillId="6" borderId="6" xfId="0" applyFont="1" applyFill="1" applyBorder="1" applyAlignment="1" applyProtection="1">
      <alignment horizontal="left" vertical="center" wrapText="1"/>
    </xf>
    <xf numFmtId="0" fontId="158" fillId="6" borderId="11" xfId="0" applyFont="1" applyFill="1" applyBorder="1" applyAlignment="1" applyProtection="1">
      <alignment horizontal="left" vertical="center" wrapText="1"/>
    </xf>
    <xf numFmtId="0" fontId="158" fillId="6" borderId="7" xfId="0" applyFont="1" applyFill="1" applyBorder="1" applyAlignment="1" applyProtection="1">
      <alignment horizontal="left" vertical="center" wrapText="1"/>
    </xf>
    <xf numFmtId="0" fontId="158" fillId="6" borderId="8" xfId="0" applyFont="1" applyFill="1" applyBorder="1" applyAlignment="1" applyProtection="1">
      <alignment horizontal="left" vertical="center" wrapText="1"/>
    </xf>
    <xf numFmtId="0" fontId="158" fillId="6" borderId="9" xfId="0" applyFont="1" applyFill="1" applyBorder="1" applyAlignment="1" applyProtection="1">
      <alignment horizontal="left" vertical="center" wrapText="1"/>
    </xf>
    <xf numFmtId="0" fontId="17" fillId="10" borderId="7" xfId="0" applyFont="1" applyFill="1" applyBorder="1" applyProtection="1">
      <alignment vertical="center"/>
    </xf>
    <xf numFmtId="0" fontId="17" fillId="10" borderId="9" xfId="0" applyFont="1" applyFill="1" applyBorder="1" applyProtection="1">
      <alignment vertical="center"/>
    </xf>
    <xf numFmtId="0" fontId="37" fillId="4" borderId="0" xfId="0" applyFont="1" applyFill="1" applyProtection="1">
      <alignment vertical="center"/>
    </xf>
    <xf numFmtId="0" fontId="18" fillId="4" borderId="0" xfId="0" applyFont="1" applyFill="1" applyAlignment="1" applyProtection="1"/>
    <xf numFmtId="0" fontId="60" fillId="6" borderId="0" xfId="0" applyFont="1" applyFill="1" applyAlignment="1" applyProtection="1">
      <alignment horizontal="left" vertical="center"/>
      <protection locked="0"/>
    </xf>
    <xf numFmtId="0" fontId="60" fillId="6" borderId="5" xfId="0" applyFont="1" applyFill="1" applyBorder="1" applyAlignment="1" applyProtection="1">
      <alignment horizontal="left" vertical="center"/>
      <protection locked="0"/>
    </xf>
    <xf numFmtId="0" fontId="18" fillId="6" borderId="0" xfId="0" applyFont="1" applyFill="1" applyAlignment="1" applyProtection="1">
      <alignment horizontal="left" vertical="center"/>
      <protection locked="0"/>
    </xf>
    <xf numFmtId="0" fontId="18" fillId="6" borderId="5" xfId="0" applyFont="1" applyFill="1" applyBorder="1" applyAlignment="1" applyProtection="1">
      <alignment horizontal="left" vertical="center"/>
      <protection locked="0"/>
    </xf>
    <xf numFmtId="0" fontId="18" fillId="6" borderId="0" xfId="0" applyFont="1" applyFill="1" applyAlignment="1" applyProtection="1">
      <alignment horizontal="center" vertical="center"/>
      <protection locked="0"/>
    </xf>
    <xf numFmtId="0" fontId="18" fillId="6" borderId="12" xfId="0" applyFont="1" applyFill="1" applyBorder="1" applyAlignment="1" applyProtection="1">
      <alignment horizontal="left" vertical="top" wrapText="1"/>
      <protection locked="0"/>
    </xf>
    <xf numFmtId="0" fontId="18" fillId="6" borderId="12" xfId="0" applyFont="1" applyFill="1" applyBorder="1" applyAlignment="1" applyProtection="1">
      <alignment horizontal="left" vertical="top"/>
      <protection locked="0"/>
    </xf>
    <xf numFmtId="0" fontId="10" fillId="6" borderId="1" xfId="0" applyFont="1" applyFill="1" applyBorder="1" applyAlignment="1" applyProtection="1">
      <alignment horizontal="right" vertical="center"/>
      <protection locked="0"/>
    </xf>
    <xf numFmtId="0" fontId="10" fillId="6" borderId="2" xfId="0" applyFont="1" applyFill="1" applyBorder="1" applyAlignment="1" applyProtection="1">
      <alignment horizontal="right" vertical="center"/>
      <protection locked="0"/>
    </xf>
    <xf numFmtId="0" fontId="10" fillId="6" borderId="62" xfId="0" applyFont="1" applyFill="1" applyBorder="1" applyAlignment="1" applyProtection="1">
      <alignment horizontal="right" vertical="center"/>
      <protection locked="0"/>
    </xf>
    <xf numFmtId="0" fontId="10" fillId="6" borderId="181" xfId="0" applyFont="1" applyFill="1" applyBorder="1" applyAlignment="1" applyProtection="1">
      <alignment horizontal="right" vertical="center"/>
      <protection locked="0"/>
    </xf>
    <xf numFmtId="0" fontId="10" fillId="6" borderId="181" xfId="0" applyFont="1" applyFill="1" applyBorder="1" applyProtection="1">
      <alignment vertical="center"/>
      <protection locked="0"/>
    </xf>
    <xf numFmtId="0" fontId="18" fillId="6" borderId="0" xfId="0" quotePrefix="1" applyFont="1" applyFill="1" applyAlignment="1" applyProtection="1">
      <alignment horizontal="center" vertical="center"/>
      <protection locked="0"/>
    </xf>
    <xf numFmtId="0" fontId="18" fillId="6" borderId="0" xfId="0" quotePrefix="1" applyFont="1" applyFill="1" applyAlignment="1" applyProtection="1">
      <alignment horizontal="center"/>
      <protection locked="0"/>
    </xf>
    <xf numFmtId="0" fontId="209" fillId="4" borderId="4" xfId="0" applyFont="1" applyFill="1" applyBorder="1" applyAlignment="1" applyProtection="1">
      <alignment horizontal="center" vertical="center"/>
    </xf>
    <xf numFmtId="0" fontId="209" fillId="4" borderId="0" xfId="0" applyFont="1" applyFill="1" applyAlignment="1" applyProtection="1">
      <alignment horizontal="center" vertical="center"/>
    </xf>
    <xf numFmtId="0" fontId="210" fillId="0" borderId="4" xfId="0" applyFont="1" applyBorder="1" applyAlignment="1" applyProtection="1">
      <alignment horizontal="center" vertical="center" shrinkToFit="1"/>
    </xf>
    <xf numFmtId="0" fontId="210" fillId="0" borderId="0" xfId="0" applyFont="1" applyAlignment="1" applyProtection="1">
      <alignment horizontal="center" vertical="center" shrinkToFit="1"/>
    </xf>
    <xf numFmtId="0" fontId="209" fillId="0" borderId="4" xfId="0" applyFont="1" applyBorder="1" applyAlignment="1" applyProtection="1">
      <alignment horizontal="center" vertical="center"/>
    </xf>
    <xf numFmtId="0" fontId="209" fillId="0" borderId="0" xfId="0" applyFont="1" applyAlignment="1" applyProtection="1">
      <alignment horizontal="center" vertical="center"/>
    </xf>
    <xf numFmtId="0" fontId="5" fillId="0" borderId="4" xfId="0" applyFont="1" applyBorder="1" applyAlignment="1" applyProtection="1">
      <alignment horizontal="center" vertical="center" shrinkToFit="1"/>
    </xf>
    <xf numFmtId="0" fontId="5" fillId="0" borderId="0" xfId="0" applyFont="1" applyAlignment="1" applyProtection="1">
      <alignment horizontal="center" vertical="center" shrinkToFit="1"/>
    </xf>
    <xf numFmtId="0" fontId="210" fillId="0" borderId="4" xfId="0" applyFont="1" applyBorder="1" applyAlignment="1" applyProtection="1">
      <alignment horizontal="center" vertical="center"/>
    </xf>
    <xf numFmtId="0" fontId="210" fillId="0" borderId="0" xfId="0" applyFont="1" applyAlignment="1" applyProtection="1">
      <alignment horizontal="center" vertical="center"/>
    </xf>
  </cellXfs>
  <cellStyles count="21">
    <cellStyle name="パーセント" xfId="1" builtinId="5"/>
    <cellStyle name="パーセント 2" xfId="5" xr:uid="{BD5847F8-6118-4528-886C-09D758F2E908}"/>
    <cellStyle name="パーセント 3" xfId="10" xr:uid="{E16EB361-7B6E-42C6-A302-AC2F62E2154D}"/>
    <cellStyle name="パーセント 3 2" xfId="18" xr:uid="{89ECDC1F-7721-475D-A3E5-9ECC1BC61390}"/>
    <cellStyle name="パーセント 4" xfId="13" xr:uid="{6D6BD175-8832-4D0F-9305-301BC711C64A}"/>
    <cellStyle name="ハイパーリンク" xfId="6" builtinId="8"/>
    <cellStyle name="ハイパーリンク 2" xfId="9" xr:uid="{7299C19E-0A26-44AF-A6D2-17C6B2831CCA}"/>
    <cellStyle name="桁区切り" xfId="2" builtinId="6"/>
    <cellStyle name="桁区切り 2" xfId="4" xr:uid="{E3E4BACB-F3DE-4A48-ACDC-687DF314A25F}"/>
    <cellStyle name="桁区切り 3" xfId="8" xr:uid="{A5FDD440-2887-4ED3-A6D6-F9C1A64C6EFD}"/>
    <cellStyle name="桁区切り 3 2" xfId="17" xr:uid="{BF0B3B92-DCAC-41E1-B335-E10A5021F0F0}"/>
    <cellStyle name="桁区切り 4" xfId="12" xr:uid="{21D06132-F97D-48D5-8FCB-F1B0A8AC97A2}"/>
    <cellStyle name="桁区切り 5" xfId="20" xr:uid="{1A26A8AF-F487-4E56-80CD-9BC3751A1DD7}"/>
    <cellStyle name="通貨 2" xfId="15" xr:uid="{ED56D507-A1D9-4303-89D4-865C24F63AA9}"/>
    <cellStyle name="標準" xfId="0" builtinId="0"/>
    <cellStyle name="標準 2" xfId="3" xr:uid="{5357BA17-9239-4D24-BB80-7D89F03525A5}"/>
    <cellStyle name="標準 3" xfId="7" xr:uid="{A4ADCEE1-77A2-4607-A5D1-F15B5C929ABA}"/>
    <cellStyle name="標準 3 2" xfId="14" xr:uid="{795BE634-4C97-4205-B6C2-E5436D9DDC63}"/>
    <cellStyle name="標準 3 3" xfId="16" xr:uid="{24BD3C44-86FF-4726-A10D-828454FAE687}"/>
    <cellStyle name="標準 4" xfId="11" xr:uid="{41327395-2361-4A29-AE58-E1DE51C03056}"/>
    <cellStyle name="標準 5" xfId="19" xr:uid="{53A1D8EA-EB19-457C-8EA5-71A2D84A29CC}"/>
  </cellStyles>
  <dxfs count="11">
    <dxf>
      <font>
        <color theme="0"/>
      </font>
      <fill>
        <patternFill>
          <bgColor rgb="FFFF0000"/>
        </patternFill>
      </fill>
    </dxf>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
      <fill>
        <patternFill>
          <bgColor theme="6" tint="0.79998168889431442"/>
        </patternFill>
      </fill>
    </dxf>
    <dxf>
      <font>
        <color theme="0"/>
      </font>
      <fill>
        <patternFill>
          <bgColor theme="1"/>
        </patternFill>
      </fill>
    </dxf>
  </dxfs>
  <tableStyles count="0" defaultTableStyle="TableStyleMedium2" defaultPivotStyle="PivotStyleLight16"/>
  <colors>
    <mruColors>
      <color rgb="FFFFFFCC"/>
      <color rgb="FFFF00FF"/>
      <color rgb="FFFFFF00"/>
      <color rgb="FFCCFFFF"/>
      <color rgb="FF008080"/>
      <color rgb="FFFF0000"/>
      <color rgb="FF0000FF"/>
      <color rgb="FF00FF00"/>
      <color rgb="FF66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drawings/_rels/drawing18.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png"/><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29765</xdr:colOff>
      <xdr:row>24</xdr:row>
      <xdr:rowOff>5952</xdr:rowOff>
    </xdr:from>
    <xdr:to>
      <xdr:col>37</xdr:col>
      <xdr:colOff>142875</xdr:colOff>
      <xdr:row>26</xdr:row>
      <xdr:rowOff>190499</xdr:rowOff>
    </xdr:to>
    <xdr:sp macro="" textlink="">
      <xdr:nvSpPr>
        <xdr:cNvPr id="2" name="大かっこ 1">
          <a:extLst>
            <a:ext uri="{FF2B5EF4-FFF2-40B4-BE49-F238E27FC236}">
              <a16:creationId xmlns:a16="http://schemas.microsoft.com/office/drawing/2014/main" id="{6F424020-6BC0-0C85-D9E0-555391539438}"/>
            </a:ext>
          </a:extLst>
        </xdr:cNvPr>
        <xdr:cNvSpPr/>
      </xdr:nvSpPr>
      <xdr:spPr>
        <a:xfrm>
          <a:off x="544115" y="4044552"/>
          <a:ext cx="5942410" cy="565547"/>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29765</xdr:colOff>
      <xdr:row>24</xdr:row>
      <xdr:rowOff>5952</xdr:rowOff>
    </xdr:from>
    <xdr:to>
      <xdr:col>77</xdr:col>
      <xdr:colOff>142875</xdr:colOff>
      <xdr:row>26</xdr:row>
      <xdr:rowOff>190499</xdr:rowOff>
    </xdr:to>
    <xdr:sp macro="" textlink="">
      <xdr:nvSpPr>
        <xdr:cNvPr id="3" name="大かっこ 2">
          <a:extLst>
            <a:ext uri="{FF2B5EF4-FFF2-40B4-BE49-F238E27FC236}">
              <a16:creationId xmlns:a16="http://schemas.microsoft.com/office/drawing/2014/main" id="{BDB4403C-009D-461C-B905-188E04CC38AF}"/>
            </a:ext>
          </a:extLst>
        </xdr:cNvPr>
        <xdr:cNvSpPr/>
      </xdr:nvSpPr>
      <xdr:spPr>
        <a:xfrm>
          <a:off x="556065" y="4527902"/>
          <a:ext cx="5412473" cy="563642"/>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52</xdr:col>
      <xdr:colOff>88495</xdr:colOff>
      <xdr:row>0</xdr:row>
      <xdr:rowOff>57843</xdr:rowOff>
    </xdr:from>
    <xdr:to>
      <xdr:col>78</xdr:col>
      <xdr:colOff>131790</xdr:colOff>
      <xdr:row>1</xdr:row>
      <xdr:rowOff>147205</xdr:rowOff>
    </xdr:to>
    <xdr:sp macro="" textlink="">
      <xdr:nvSpPr>
        <xdr:cNvPr id="4" name="正方形/長方形 3">
          <a:extLst>
            <a:ext uri="{FF2B5EF4-FFF2-40B4-BE49-F238E27FC236}">
              <a16:creationId xmlns:a16="http://schemas.microsoft.com/office/drawing/2014/main" id="{0CB0A58F-0348-637B-E75B-636AF33BA11E}"/>
            </a:ext>
          </a:extLst>
        </xdr:cNvPr>
        <xdr:cNvSpPr/>
      </xdr:nvSpPr>
      <xdr:spPr>
        <a:xfrm>
          <a:off x="8782222" y="57843"/>
          <a:ext cx="4095750" cy="314498"/>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41</xdr:col>
      <xdr:colOff>28575</xdr:colOff>
      <xdr:row>6</xdr:row>
      <xdr:rowOff>0</xdr:rowOff>
    </xdr:from>
    <xdr:to>
      <xdr:col>60</xdr:col>
      <xdr:colOff>18359</xdr:colOff>
      <xdr:row>16</xdr:row>
      <xdr:rowOff>19050</xdr:rowOff>
    </xdr:to>
    <xdr:sp macro="" textlink="">
      <xdr:nvSpPr>
        <xdr:cNvPr id="5" name="正方形/長方形 4">
          <a:extLst>
            <a:ext uri="{FF2B5EF4-FFF2-40B4-BE49-F238E27FC236}">
              <a16:creationId xmlns:a16="http://schemas.microsoft.com/office/drawing/2014/main" id="{4AC4177B-CCE2-A831-DA2C-BA6937FB16FB}"/>
            </a:ext>
          </a:extLst>
        </xdr:cNvPr>
        <xdr:cNvSpPr/>
      </xdr:nvSpPr>
      <xdr:spPr>
        <a:xfrm>
          <a:off x="7048500" y="1200150"/>
          <a:ext cx="2952059" cy="18288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7793</xdr:colOff>
      <xdr:row>4</xdr:row>
      <xdr:rowOff>3637</xdr:rowOff>
    </xdr:from>
    <xdr:to>
      <xdr:col>78</xdr:col>
      <xdr:colOff>1039</xdr:colOff>
      <xdr:row>5</xdr:row>
      <xdr:rowOff>36368</xdr:rowOff>
    </xdr:to>
    <xdr:sp macro="" textlink="">
      <xdr:nvSpPr>
        <xdr:cNvPr id="22" name="正方形/長方形 6">
          <a:extLst>
            <a:ext uri="{FF2B5EF4-FFF2-40B4-BE49-F238E27FC236}">
              <a16:creationId xmlns:a16="http://schemas.microsoft.com/office/drawing/2014/main" id="{64C2B543-EF67-A8F1-6DEE-DD04FBA9EEE5}"/>
            </a:ext>
            <a:ext uri="{147F2762-F138-4A5C-976F-8EAC2B608ADB}">
              <a16:predDERef xmlns:a16="http://schemas.microsoft.com/office/drawing/2014/main" pred="{4AC4177B-CCE2-A831-DA2C-BA6937FB16FB}"/>
            </a:ext>
          </a:extLst>
        </xdr:cNvPr>
        <xdr:cNvSpPr/>
      </xdr:nvSpPr>
      <xdr:spPr>
        <a:xfrm>
          <a:off x="9961418" y="822787"/>
          <a:ext cx="2736446" cy="22323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27882</xdr:colOff>
      <xdr:row>6</xdr:row>
      <xdr:rowOff>16106</xdr:rowOff>
    </xdr:from>
    <xdr:to>
      <xdr:col>78</xdr:col>
      <xdr:colOff>17318</xdr:colOff>
      <xdr:row>11</xdr:row>
      <xdr:rowOff>11257</xdr:rowOff>
    </xdr:to>
    <xdr:sp macro="" textlink="">
      <xdr:nvSpPr>
        <xdr:cNvPr id="25" name="正方形/長方形 8">
          <a:extLst>
            <a:ext uri="{FF2B5EF4-FFF2-40B4-BE49-F238E27FC236}">
              <a16:creationId xmlns:a16="http://schemas.microsoft.com/office/drawing/2014/main" id="{FBE32D86-5964-0321-655D-C1BF12C9AF63}"/>
            </a:ext>
            <a:ext uri="{147F2762-F138-4A5C-976F-8EAC2B608ADB}">
              <a16:predDERef xmlns:a16="http://schemas.microsoft.com/office/drawing/2014/main" pred="{64C2B543-EF67-A8F1-6DEE-DD04FBA9EEE5}"/>
            </a:ext>
          </a:extLst>
        </xdr:cNvPr>
        <xdr:cNvSpPr/>
      </xdr:nvSpPr>
      <xdr:spPr>
        <a:xfrm>
          <a:off x="9981507" y="1216256"/>
          <a:ext cx="2732636" cy="8333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60</xdr:col>
      <xdr:colOff>22167</xdr:colOff>
      <xdr:row>10</xdr:row>
      <xdr:rowOff>169374</xdr:rowOff>
    </xdr:from>
    <xdr:to>
      <xdr:col>78</xdr:col>
      <xdr:colOff>17318</xdr:colOff>
      <xdr:row>13</xdr:row>
      <xdr:rowOff>259773</xdr:rowOff>
    </xdr:to>
    <xdr:sp macro="" textlink="">
      <xdr:nvSpPr>
        <xdr:cNvPr id="10" name="正方形/長方形 9">
          <a:extLst>
            <a:ext uri="{FF2B5EF4-FFF2-40B4-BE49-F238E27FC236}">
              <a16:creationId xmlns:a16="http://schemas.microsoft.com/office/drawing/2014/main" id="{A88B63E3-6830-96DA-96A1-D80395EAF6B3}"/>
            </a:ext>
          </a:extLst>
        </xdr:cNvPr>
        <xdr:cNvSpPr/>
      </xdr:nvSpPr>
      <xdr:spPr>
        <a:xfrm>
          <a:off x="9962803" y="2005101"/>
          <a:ext cx="2800697" cy="60128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31692</xdr:colOff>
      <xdr:row>13</xdr:row>
      <xdr:rowOff>257870</xdr:rowOff>
    </xdr:from>
    <xdr:to>
      <xdr:col>78</xdr:col>
      <xdr:colOff>26843</xdr:colOff>
      <xdr:row>16</xdr:row>
      <xdr:rowOff>8660</xdr:rowOff>
    </xdr:to>
    <xdr:sp macro="" textlink="">
      <xdr:nvSpPr>
        <xdr:cNvPr id="28" name="正方形/長方形 10">
          <a:extLst>
            <a:ext uri="{FF2B5EF4-FFF2-40B4-BE49-F238E27FC236}">
              <a16:creationId xmlns:a16="http://schemas.microsoft.com/office/drawing/2014/main" id="{7E09D6B3-91D1-7C99-9941-E854D599192F}"/>
            </a:ext>
            <a:ext uri="{147F2762-F138-4A5C-976F-8EAC2B608ADB}">
              <a16:predDERef xmlns:a16="http://schemas.microsoft.com/office/drawing/2014/main" pred="{A88B63E3-6830-96DA-96A1-D80395EAF6B3}"/>
            </a:ext>
          </a:extLst>
        </xdr:cNvPr>
        <xdr:cNvSpPr/>
      </xdr:nvSpPr>
      <xdr:spPr>
        <a:xfrm>
          <a:off x="9985317" y="2620070"/>
          <a:ext cx="2738351" cy="3984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56</xdr:col>
      <xdr:colOff>15241</xdr:colOff>
      <xdr:row>29</xdr:row>
      <xdr:rowOff>19050</xdr:rowOff>
    </xdr:from>
    <xdr:to>
      <xdr:col>77</xdr:col>
      <xdr:colOff>142875</xdr:colOff>
      <xdr:row>32</xdr:row>
      <xdr:rowOff>0</xdr:rowOff>
    </xdr:to>
    <xdr:sp macro="" textlink="">
      <xdr:nvSpPr>
        <xdr:cNvPr id="30" name="正方形/長方形 11">
          <a:extLst>
            <a:ext uri="{FF2B5EF4-FFF2-40B4-BE49-F238E27FC236}">
              <a16:creationId xmlns:a16="http://schemas.microsoft.com/office/drawing/2014/main" id="{1E61542A-E5E7-4DAA-A19B-62D57DFE71EF}"/>
            </a:ext>
            <a:ext uri="{147F2762-F138-4A5C-976F-8EAC2B608ADB}">
              <a16:predDERef xmlns:a16="http://schemas.microsoft.com/office/drawing/2014/main" pred="{7E09D6B3-91D1-7C99-9941-E854D599192F}"/>
            </a:ext>
          </a:extLst>
        </xdr:cNvPr>
        <xdr:cNvSpPr/>
      </xdr:nvSpPr>
      <xdr:spPr>
        <a:xfrm>
          <a:off x="9359266" y="5505450"/>
          <a:ext cx="3328034" cy="9715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78</xdr:col>
      <xdr:colOff>243840</xdr:colOff>
      <xdr:row>31</xdr:row>
      <xdr:rowOff>66675</xdr:rowOff>
    </xdr:from>
    <xdr:to>
      <xdr:col>85</xdr:col>
      <xdr:colOff>600074</xdr:colOff>
      <xdr:row>31</xdr:row>
      <xdr:rowOff>571500</xdr:rowOff>
    </xdr:to>
    <xdr:sp macro="" textlink="">
      <xdr:nvSpPr>
        <xdr:cNvPr id="13" name="正方形/長方形 12">
          <a:extLst>
            <a:ext uri="{FF2B5EF4-FFF2-40B4-BE49-F238E27FC236}">
              <a16:creationId xmlns:a16="http://schemas.microsoft.com/office/drawing/2014/main" id="{647B08A3-A4BA-00CB-BB58-81947603B91C}"/>
            </a:ext>
            <a:ext uri="{147F2762-F138-4A5C-976F-8EAC2B608ADB}">
              <a16:predDERef xmlns:a16="http://schemas.microsoft.com/office/drawing/2014/main" pred="{1E61542A-E5E7-4DAA-A19B-62D57DFE71EF}"/>
            </a:ext>
          </a:extLst>
        </xdr:cNvPr>
        <xdr:cNvSpPr/>
      </xdr:nvSpPr>
      <xdr:spPr>
        <a:xfrm>
          <a:off x="12731115" y="5934075"/>
          <a:ext cx="4328159" cy="5048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41</xdr:col>
      <xdr:colOff>129540</xdr:colOff>
      <xdr:row>31</xdr:row>
      <xdr:rowOff>607695</xdr:rowOff>
    </xdr:from>
    <xdr:to>
      <xdr:col>56</xdr:col>
      <xdr:colOff>19050</xdr:colOff>
      <xdr:row>37</xdr:row>
      <xdr:rowOff>152401</xdr:rowOff>
    </xdr:to>
    <xdr:sp macro="" textlink="">
      <xdr:nvSpPr>
        <xdr:cNvPr id="14" name="正方形/長方形 13">
          <a:extLst>
            <a:ext uri="{FF2B5EF4-FFF2-40B4-BE49-F238E27FC236}">
              <a16:creationId xmlns:a16="http://schemas.microsoft.com/office/drawing/2014/main" id="{2074A39B-BC80-F560-BD2D-D05486736A71}"/>
            </a:ext>
          </a:extLst>
        </xdr:cNvPr>
        <xdr:cNvSpPr/>
      </xdr:nvSpPr>
      <xdr:spPr>
        <a:xfrm>
          <a:off x="7149465" y="6475095"/>
          <a:ext cx="2242185" cy="11068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56</xdr:col>
      <xdr:colOff>19050</xdr:colOff>
      <xdr:row>31</xdr:row>
      <xdr:rowOff>588645</xdr:rowOff>
    </xdr:from>
    <xdr:to>
      <xdr:col>77</xdr:col>
      <xdr:colOff>152399</xdr:colOff>
      <xdr:row>37</xdr:row>
      <xdr:rowOff>171451</xdr:rowOff>
    </xdr:to>
    <xdr:sp macro="" textlink="">
      <xdr:nvSpPr>
        <xdr:cNvPr id="15" name="正方形/長方形 14">
          <a:extLst>
            <a:ext uri="{FF2B5EF4-FFF2-40B4-BE49-F238E27FC236}">
              <a16:creationId xmlns:a16="http://schemas.microsoft.com/office/drawing/2014/main" id="{84FADCED-C906-CC03-87D0-9BDD446E56A3}"/>
            </a:ext>
            <a:ext uri="{147F2762-F138-4A5C-976F-8EAC2B608ADB}">
              <a16:predDERef xmlns:a16="http://schemas.microsoft.com/office/drawing/2014/main" pred="{2074A39B-BC80-F560-BD2D-D05486736A71}"/>
            </a:ext>
          </a:extLst>
        </xdr:cNvPr>
        <xdr:cNvSpPr/>
      </xdr:nvSpPr>
      <xdr:spPr>
        <a:xfrm>
          <a:off x="9391650" y="6456045"/>
          <a:ext cx="3333749" cy="11449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41</xdr:col>
      <xdr:colOff>87630</xdr:colOff>
      <xdr:row>40</xdr:row>
      <xdr:rowOff>26670</xdr:rowOff>
    </xdr:from>
    <xdr:to>
      <xdr:col>78</xdr:col>
      <xdr:colOff>28575</xdr:colOff>
      <xdr:row>75</xdr:row>
      <xdr:rowOff>47625</xdr:rowOff>
    </xdr:to>
    <xdr:sp macro="" textlink="">
      <xdr:nvSpPr>
        <xdr:cNvPr id="16" name="正方形/長方形 15">
          <a:extLst>
            <a:ext uri="{FF2B5EF4-FFF2-40B4-BE49-F238E27FC236}">
              <a16:creationId xmlns:a16="http://schemas.microsoft.com/office/drawing/2014/main" id="{D6B288FA-03E5-43FD-7519-E1C45C2096E0}"/>
            </a:ext>
          </a:extLst>
        </xdr:cNvPr>
        <xdr:cNvSpPr/>
      </xdr:nvSpPr>
      <xdr:spPr>
        <a:xfrm>
          <a:off x="6869430" y="8027670"/>
          <a:ext cx="5646420" cy="39166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0</xdr:colOff>
      <xdr:row>76</xdr:row>
      <xdr:rowOff>180975</xdr:rowOff>
    </xdr:from>
    <xdr:to>
      <xdr:col>76</xdr:col>
      <xdr:colOff>38100</xdr:colOff>
      <xdr:row>78</xdr:row>
      <xdr:rowOff>161925</xdr:rowOff>
    </xdr:to>
    <xdr:sp macro="" textlink="">
      <xdr:nvSpPr>
        <xdr:cNvPr id="33" name="正方形/長方形 16">
          <a:extLst>
            <a:ext uri="{FF2B5EF4-FFF2-40B4-BE49-F238E27FC236}">
              <a16:creationId xmlns:a16="http://schemas.microsoft.com/office/drawing/2014/main" id="{DF0BBF6C-0A0B-4975-AF12-2781F2A8C07D}"/>
            </a:ext>
            <a:ext uri="{147F2762-F138-4A5C-976F-8EAC2B608ADB}">
              <a16:predDERef xmlns:a16="http://schemas.microsoft.com/office/drawing/2014/main" pred="{D6B288FA-03E5-43FD-7519-E1C45C2096E0}"/>
            </a:ext>
          </a:extLst>
        </xdr:cNvPr>
        <xdr:cNvSpPr/>
      </xdr:nvSpPr>
      <xdr:spPr>
        <a:xfrm>
          <a:off x="7143750" y="14935200"/>
          <a:ext cx="5286375" cy="3619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41</xdr:col>
      <xdr:colOff>123825</xdr:colOff>
      <xdr:row>82</xdr:row>
      <xdr:rowOff>152400</xdr:rowOff>
    </xdr:from>
    <xdr:to>
      <xdr:col>75</xdr:col>
      <xdr:colOff>133350</xdr:colOff>
      <xdr:row>90</xdr:row>
      <xdr:rowOff>0</xdr:rowOff>
    </xdr:to>
    <xdr:sp macro="" textlink="">
      <xdr:nvSpPr>
        <xdr:cNvPr id="8" name="正方形/長方形 17">
          <a:extLst>
            <a:ext uri="{FF2B5EF4-FFF2-40B4-BE49-F238E27FC236}">
              <a16:creationId xmlns:a16="http://schemas.microsoft.com/office/drawing/2014/main" id="{8909B22D-00F4-518F-D4F7-0692987CD516}"/>
            </a:ext>
            <a:ext uri="{147F2762-F138-4A5C-976F-8EAC2B608ADB}">
              <a16:predDERef xmlns:a16="http://schemas.microsoft.com/office/drawing/2014/main" pred="{DF0BBF6C-0A0B-4975-AF12-2781F2A8C07D}"/>
            </a:ext>
          </a:extLst>
        </xdr:cNvPr>
        <xdr:cNvSpPr/>
      </xdr:nvSpPr>
      <xdr:spPr>
        <a:xfrm>
          <a:off x="7115175" y="16030575"/>
          <a:ext cx="5257800" cy="13716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7621</xdr:colOff>
      <xdr:row>94</xdr:row>
      <xdr:rowOff>186692</xdr:rowOff>
    </xdr:from>
    <xdr:to>
      <xdr:col>76</xdr:col>
      <xdr:colOff>0</xdr:colOff>
      <xdr:row>101</xdr:row>
      <xdr:rowOff>9526</xdr:rowOff>
    </xdr:to>
    <xdr:sp macro="" textlink="">
      <xdr:nvSpPr>
        <xdr:cNvPr id="34" name="正方形/長方形 18">
          <a:extLst>
            <a:ext uri="{FF2B5EF4-FFF2-40B4-BE49-F238E27FC236}">
              <a16:creationId xmlns:a16="http://schemas.microsoft.com/office/drawing/2014/main" id="{021367E6-9B55-3680-5121-23C674DA1F54}"/>
            </a:ext>
            <a:ext uri="{147F2762-F138-4A5C-976F-8EAC2B608ADB}">
              <a16:predDERef xmlns:a16="http://schemas.microsoft.com/office/drawing/2014/main" pred="{8909B22D-00F4-518F-D4F7-0692987CD516}"/>
            </a:ext>
          </a:extLst>
        </xdr:cNvPr>
        <xdr:cNvSpPr/>
      </xdr:nvSpPr>
      <xdr:spPr>
        <a:xfrm>
          <a:off x="7151371" y="18350867"/>
          <a:ext cx="5240654" cy="11563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11430</xdr:colOff>
      <xdr:row>111</xdr:row>
      <xdr:rowOff>26672</xdr:rowOff>
    </xdr:from>
    <xdr:to>
      <xdr:col>75</xdr:col>
      <xdr:colOff>142875</xdr:colOff>
      <xdr:row>121</xdr:row>
      <xdr:rowOff>0</xdr:rowOff>
    </xdr:to>
    <xdr:sp macro="" textlink="">
      <xdr:nvSpPr>
        <xdr:cNvPr id="20" name="正方形/長方形 19">
          <a:extLst>
            <a:ext uri="{FF2B5EF4-FFF2-40B4-BE49-F238E27FC236}">
              <a16:creationId xmlns:a16="http://schemas.microsoft.com/office/drawing/2014/main" id="{79BFF593-A069-3353-4F73-69A3BBFD29AF}"/>
            </a:ext>
          </a:extLst>
        </xdr:cNvPr>
        <xdr:cNvSpPr/>
      </xdr:nvSpPr>
      <xdr:spPr>
        <a:xfrm>
          <a:off x="7793355" y="21476972"/>
          <a:ext cx="5313045" cy="187832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15241</xdr:colOff>
      <xdr:row>127</xdr:row>
      <xdr:rowOff>11429</xdr:rowOff>
    </xdr:from>
    <xdr:to>
      <xdr:col>75</xdr:col>
      <xdr:colOff>133350</xdr:colOff>
      <xdr:row>136</xdr:row>
      <xdr:rowOff>180975</xdr:rowOff>
    </xdr:to>
    <xdr:sp macro="" textlink="">
      <xdr:nvSpPr>
        <xdr:cNvPr id="21" name="正方形/長方形 20">
          <a:extLst>
            <a:ext uri="{FF2B5EF4-FFF2-40B4-BE49-F238E27FC236}">
              <a16:creationId xmlns:a16="http://schemas.microsoft.com/office/drawing/2014/main" id="{9566FD33-4848-47D2-B802-2E3D96992D46}"/>
            </a:ext>
          </a:extLst>
        </xdr:cNvPr>
        <xdr:cNvSpPr/>
      </xdr:nvSpPr>
      <xdr:spPr>
        <a:xfrm>
          <a:off x="7797166" y="24585929"/>
          <a:ext cx="5299709" cy="188404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62</xdr:col>
      <xdr:colOff>127000</xdr:colOff>
      <xdr:row>19</xdr:row>
      <xdr:rowOff>160655</xdr:rowOff>
    </xdr:from>
    <xdr:to>
      <xdr:col>77</xdr:col>
      <xdr:colOff>127634</xdr:colOff>
      <xdr:row>21</xdr:row>
      <xdr:rowOff>46145</xdr:rowOff>
    </xdr:to>
    <xdr:sp macro="" textlink="">
      <xdr:nvSpPr>
        <xdr:cNvPr id="6" name="正方形/長方形 5">
          <a:extLst>
            <a:ext uri="{FF2B5EF4-FFF2-40B4-BE49-F238E27FC236}">
              <a16:creationId xmlns:a16="http://schemas.microsoft.com/office/drawing/2014/main" id="{AF0D4F0C-411D-45EF-8A98-4247EAD3FA99}"/>
            </a:ext>
          </a:extLst>
        </xdr:cNvPr>
        <xdr:cNvSpPr/>
      </xdr:nvSpPr>
      <xdr:spPr>
        <a:xfrm>
          <a:off x="10816167" y="3758988"/>
          <a:ext cx="2381884" cy="2664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57</xdr:col>
      <xdr:colOff>91440</xdr:colOff>
      <xdr:row>111</xdr:row>
      <xdr:rowOff>74299</xdr:rowOff>
    </xdr:from>
    <xdr:to>
      <xdr:col>67</xdr:col>
      <xdr:colOff>152400</xdr:colOff>
      <xdr:row>114</xdr:row>
      <xdr:rowOff>142875</xdr:rowOff>
    </xdr:to>
    <xdr:sp macro="" textlink="">
      <xdr:nvSpPr>
        <xdr:cNvPr id="35" name="正方形/長方形 34">
          <a:extLst>
            <a:ext uri="{FF2B5EF4-FFF2-40B4-BE49-F238E27FC236}">
              <a16:creationId xmlns:a16="http://schemas.microsoft.com/office/drawing/2014/main" id="{62C29672-7171-4E62-A884-95FEBFB63D16}"/>
            </a:ext>
          </a:extLst>
        </xdr:cNvPr>
        <xdr:cNvSpPr/>
      </xdr:nvSpPr>
      <xdr:spPr>
        <a:xfrm>
          <a:off x="10140315" y="21524599"/>
          <a:ext cx="1680210" cy="640076"/>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個人の場合は記載不要</a:t>
          </a:r>
        </a:p>
      </xdr:txBody>
    </xdr:sp>
    <xdr:clientData/>
  </xdr:twoCellAnchor>
  <xdr:twoCellAnchor>
    <xdr:from>
      <xdr:col>57</xdr:col>
      <xdr:colOff>83820</xdr:colOff>
      <xdr:row>127</xdr:row>
      <xdr:rowOff>64769</xdr:rowOff>
    </xdr:from>
    <xdr:to>
      <xdr:col>68</xdr:col>
      <xdr:colOff>114300</xdr:colOff>
      <xdr:row>130</xdr:row>
      <xdr:rowOff>133350</xdr:rowOff>
    </xdr:to>
    <xdr:sp macro="" textlink="">
      <xdr:nvSpPr>
        <xdr:cNvPr id="36" name="正方形/長方形 35">
          <a:extLst>
            <a:ext uri="{FF2B5EF4-FFF2-40B4-BE49-F238E27FC236}">
              <a16:creationId xmlns:a16="http://schemas.microsoft.com/office/drawing/2014/main" id="{A95E69E1-6F8A-4893-AF45-1449300034FD}"/>
            </a:ext>
          </a:extLst>
        </xdr:cNvPr>
        <xdr:cNvSpPr/>
      </xdr:nvSpPr>
      <xdr:spPr>
        <a:xfrm>
          <a:off x="10132695" y="24639269"/>
          <a:ext cx="1811655" cy="640081"/>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個人の場合は記載不要</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44</xdr:col>
      <xdr:colOff>28575</xdr:colOff>
      <xdr:row>6</xdr:row>
      <xdr:rowOff>0</xdr:rowOff>
    </xdr:from>
    <xdr:to>
      <xdr:col>63</xdr:col>
      <xdr:colOff>18359</xdr:colOff>
      <xdr:row>16</xdr:row>
      <xdr:rowOff>19050</xdr:rowOff>
    </xdr:to>
    <xdr:sp macro="" textlink="">
      <xdr:nvSpPr>
        <xdr:cNvPr id="2" name="正方形/長方形 1">
          <a:extLst>
            <a:ext uri="{FF2B5EF4-FFF2-40B4-BE49-F238E27FC236}">
              <a16:creationId xmlns:a16="http://schemas.microsoft.com/office/drawing/2014/main" id="{0B22E07A-CFD9-4D14-B6AA-1EA0EBFF98E6}"/>
            </a:ext>
          </a:extLst>
        </xdr:cNvPr>
        <xdr:cNvSpPr/>
      </xdr:nvSpPr>
      <xdr:spPr>
        <a:xfrm>
          <a:off x="7284720" y="1200150"/>
          <a:ext cx="3072074" cy="19964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62</xdr:col>
      <xdr:colOff>150668</xdr:colOff>
      <xdr:row>3</xdr:row>
      <xdr:rowOff>184612</xdr:rowOff>
    </xdr:from>
    <xdr:to>
      <xdr:col>80</xdr:col>
      <xdr:colOff>143914</xdr:colOff>
      <xdr:row>5</xdr:row>
      <xdr:rowOff>26843</xdr:rowOff>
    </xdr:to>
    <xdr:sp macro="" textlink="">
      <xdr:nvSpPr>
        <xdr:cNvPr id="3" name="正方形/長方形 2">
          <a:extLst>
            <a:ext uri="{FF2B5EF4-FFF2-40B4-BE49-F238E27FC236}">
              <a16:creationId xmlns:a16="http://schemas.microsoft.com/office/drawing/2014/main" id="{9FCA85C4-087B-4A6D-AA6F-62B11925EDE9}"/>
            </a:ext>
            <a:ext uri="{147F2762-F138-4A5C-976F-8EAC2B608ADB}">
              <a16:predDERef xmlns:a16="http://schemas.microsoft.com/office/drawing/2014/main" pred="{0B22E07A-CFD9-4D14-B6AA-1EA0EBFF98E6}"/>
            </a:ext>
          </a:extLst>
        </xdr:cNvPr>
        <xdr:cNvSpPr/>
      </xdr:nvSpPr>
      <xdr:spPr>
        <a:xfrm>
          <a:off x="9742343" y="813262"/>
          <a:ext cx="2736446" cy="22323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25978</xdr:colOff>
      <xdr:row>5</xdr:row>
      <xdr:rowOff>174221</xdr:rowOff>
    </xdr:from>
    <xdr:to>
      <xdr:col>80</xdr:col>
      <xdr:colOff>127142</xdr:colOff>
      <xdr:row>10</xdr:row>
      <xdr:rowOff>169372</xdr:rowOff>
    </xdr:to>
    <xdr:sp macro="" textlink="">
      <xdr:nvSpPr>
        <xdr:cNvPr id="4" name="正方形/長方形 3">
          <a:extLst>
            <a:ext uri="{FF2B5EF4-FFF2-40B4-BE49-F238E27FC236}">
              <a16:creationId xmlns:a16="http://schemas.microsoft.com/office/drawing/2014/main" id="{5C51A169-ACEC-4045-BF9F-29C41E70AA30}"/>
            </a:ext>
            <a:ext uri="{147F2762-F138-4A5C-976F-8EAC2B608ADB}">
              <a16:predDERef xmlns:a16="http://schemas.microsoft.com/office/drawing/2014/main" pred="{64C2B543-EF67-A8F1-6DEE-DD04FBA9EEE5}"/>
            </a:ext>
          </a:extLst>
        </xdr:cNvPr>
        <xdr:cNvSpPr/>
      </xdr:nvSpPr>
      <xdr:spPr>
        <a:xfrm>
          <a:off x="10175395" y="1190221"/>
          <a:ext cx="2799914" cy="9476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63</xdr:col>
      <xdr:colOff>18357</xdr:colOff>
      <xdr:row>10</xdr:row>
      <xdr:rowOff>173184</xdr:rowOff>
    </xdr:from>
    <xdr:to>
      <xdr:col>80</xdr:col>
      <xdr:colOff>127000</xdr:colOff>
      <xdr:row>13</xdr:row>
      <xdr:rowOff>257868</xdr:rowOff>
    </xdr:to>
    <xdr:sp macro="" textlink="">
      <xdr:nvSpPr>
        <xdr:cNvPr id="5" name="正方形/長方形 4">
          <a:extLst>
            <a:ext uri="{FF2B5EF4-FFF2-40B4-BE49-F238E27FC236}">
              <a16:creationId xmlns:a16="http://schemas.microsoft.com/office/drawing/2014/main" id="{180C68A3-EB27-455E-9F2E-E43AA1467159}"/>
            </a:ext>
          </a:extLst>
        </xdr:cNvPr>
        <xdr:cNvSpPr/>
      </xdr:nvSpPr>
      <xdr:spPr>
        <a:xfrm>
          <a:off x="10167774" y="2141684"/>
          <a:ext cx="2807393" cy="6561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18357</xdr:colOff>
      <xdr:row>13</xdr:row>
      <xdr:rowOff>255965</xdr:rowOff>
    </xdr:from>
    <xdr:to>
      <xdr:col>80</xdr:col>
      <xdr:colOff>127000</xdr:colOff>
      <xdr:row>16</xdr:row>
      <xdr:rowOff>10565</xdr:rowOff>
    </xdr:to>
    <xdr:sp macro="" textlink="">
      <xdr:nvSpPr>
        <xdr:cNvPr id="6" name="正方形/長方形 5">
          <a:extLst>
            <a:ext uri="{FF2B5EF4-FFF2-40B4-BE49-F238E27FC236}">
              <a16:creationId xmlns:a16="http://schemas.microsoft.com/office/drawing/2014/main" id="{87D05138-8916-40FC-A50D-9AD77FF15C23}"/>
            </a:ext>
          </a:extLst>
        </xdr:cNvPr>
        <xdr:cNvSpPr/>
      </xdr:nvSpPr>
      <xdr:spPr>
        <a:xfrm>
          <a:off x="10167774" y="2795965"/>
          <a:ext cx="2807393" cy="4001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46</xdr:col>
      <xdr:colOff>22383</xdr:colOff>
      <xdr:row>25</xdr:row>
      <xdr:rowOff>11906</xdr:rowOff>
    </xdr:from>
    <xdr:to>
      <xdr:col>59</xdr:col>
      <xdr:colOff>148166</xdr:colOff>
      <xdr:row>30</xdr:row>
      <xdr:rowOff>179916</xdr:rowOff>
    </xdr:to>
    <xdr:sp macro="" textlink="">
      <xdr:nvSpPr>
        <xdr:cNvPr id="7" name="正方形/長方形 6">
          <a:extLst>
            <a:ext uri="{FF2B5EF4-FFF2-40B4-BE49-F238E27FC236}">
              <a16:creationId xmlns:a16="http://schemas.microsoft.com/office/drawing/2014/main" id="{63457548-523C-4D42-8722-2432DE832798}"/>
            </a:ext>
          </a:extLst>
        </xdr:cNvPr>
        <xdr:cNvSpPr/>
      </xdr:nvSpPr>
      <xdr:spPr>
        <a:xfrm>
          <a:off x="7473050" y="4636823"/>
          <a:ext cx="2189533" cy="11205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21166</xdr:colOff>
      <xdr:row>25</xdr:row>
      <xdr:rowOff>10583</xdr:rowOff>
    </xdr:from>
    <xdr:to>
      <xdr:col>71</xdr:col>
      <xdr:colOff>1</xdr:colOff>
      <xdr:row>30</xdr:row>
      <xdr:rowOff>190499</xdr:rowOff>
    </xdr:to>
    <xdr:sp macro="" textlink="">
      <xdr:nvSpPr>
        <xdr:cNvPr id="11" name="正方形/長方形 7">
          <a:extLst>
            <a:ext uri="{FF2B5EF4-FFF2-40B4-BE49-F238E27FC236}">
              <a16:creationId xmlns:a16="http://schemas.microsoft.com/office/drawing/2014/main" id="{CA743505-4065-4F35-A4CC-C635416BF105}"/>
            </a:ext>
            <a:ext uri="{147F2762-F138-4A5C-976F-8EAC2B608ADB}">
              <a16:predDERef xmlns:a16="http://schemas.microsoft.com/office/drawing/2014/main" pred="{63457548-523C-4D42-8722-2432DE832798}"/>
            </a:ext>
          </a:extLst>
        </xdr:cNvPr>
        <xdr:cNvSpPr/>
      </xdr:nvSpPr>
      <xdr:spPr>
        <a:xfrm>
          <a:off x="9694333" y="4635500"/>
          <a:ext cx="1725085" cy="11324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45</xdr:col>
      <xdr:colOff>7621</xdr:colOff>
      <xdr:row>42</xdr:row>
      <xdr:rowOff>167642</xdr:rowOff>
    </xdr:from>
    <xdr:to>
      <xdr:col>79</xdr:col>
      <xdr:colOff>0</xdr:colOff>
      <xdr:row>48</xdr:row>
      <xdr:rowOff>180976</xdr:rowOff>
    </xdr:to>
    <xdr:sp macro="" textlink="">
      <xdr:nvSpPr>
        <xdr:cNvPr id="9" name="正方形/長方形 8">
          <a:extLst>
            <a:ext uri="{FF2B5EF4-FFF2-40B4-BE49-F238E27FC236}">
              <a16:creationId xmlns:a16="http://schemas.microsoft.com/office/drawing/2014/main" id="{66340196-BE47-4828-94CF-4A67BBCCF501}"/>
            </a:ext>
          </a:extLst>
        </xdr:cNvPr>
        <xdr:cNvSpPr/>
      </xdr:nvSpPr>
      <xdr:spPr>
        <a:xfrm>
          <a:off x="7429501" y="8210552"/>
          <a:ext cx="5495924" cy="116966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45</xdr:col>
      <xdr:colOff>15241</xdr:colOff>
      <xdr:row>33</xdr:row>
      <xdr:rowOff>162773</xdr:rowOff>
    </xdr:from>
    <xdr:to>
      <xdr:col>78</xdr:col>
      <xdr:colOff>154940</xdr:colOff>
      <xdr:row>39</xdr:row>
      <xdr:rowOff>48047</xdr:rowOff>
    </xdr:to>
    <xdr:sp macro="" textlink="">
      <xdr:nvSpPr>
        <xdr:cNvPr id="10" name="正方形/長方形 9">
          <a:extLst>
            <a:ext uri="{FF2B5EF4-FFF2-40B4-BE49-F238E27FC236}">
              <a16:creationId xmlns:a16="http://schemas.microsoft.com/office/drawing/2014/main" id="{9D20EE2A-E3F2-DB63-AE73-6005728A276E}"/>
            </a:ext>
          </a:extLst>
        </xdr:cNvPr>
        <xdr:cNvSpPr/>
      </xdr:nvSpPr>
      <xdr:spPr>
        <a:xfrm>
          <a:off x="7307158" y="6205856"/>
          <a:ext cx="5378449" cy="151510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57</xdr:col>
      <xdr:colOff>0</xdr:colOff>
      <xdr:row>0</xdr:row>
      <xdr:rowOff>33617</xdr:rowOff>
    </xdr:from>
    <xdr:to>
      <xdr:col>82</xdr:col>
      <xdr:colOff>629397</xdr:colOff>
      <xdr:row>1</xdr:row>
      <xdr:rowOff>169333</xdr:rowOff>
    </xdr:to>
    <xdr:sp macro="" textlink="">
      <xdr:nvSpPr>
        <xdr:cNvPr id="8" name="正方形/長方形 7">
          <a:extLst>
            <a:ext uri="{FF2B5EF4-FFF2-40B4-BE49-F238E27FC236}">
              <a16:creationId xmlns:a16="http://schemas.microsoft.com/office/drawing/2014/main" id="{A0C09100-662D-4463-9266-6130583056C5}"/>
            </a:ext>
          </a:extLst>
        </xdr:cNvPr>
        <xdr:cNvSpPr/>
      </xdr:nvSpPr>
      <xdr:spPr>
        <a:xfrm>
          <a:off x="10365441" y="33617"/>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15</xdr:col>
      <xdr:colOff>440840</xdr:colOff>
      <xdr:row>7</xdr:row>
      <xdr:rowOff>13110</xdr:rowOff>
    </xdr:from>
    <xdr:to>
      <xdr:col>21</xdr:col>
      <xdr:colOff>0</xdr:colOff>
      <xdr:row>22</xdr:row>
      <xdr:rowOff>33617</xdr:rowOff>
    </xdr:to>
    <xdr:sp macro="" textlink="">
      <xdr:nvSpPr>
        <xdr:cNvPr id="10" name="正方形/長方形 1">
          <a:extLst>
            <a:ext uri="{FF2B5EF4-FFF2-40B4-BE49-F238E27FC236}">
              <a16:creationId xmlns:a16="http://schemas.microsoft.com/office/drawing/2014/main" id="{30DF1F55-1134-2D6C-6DBE-D377F2C830DA}"/>
            </a:ext>
          </a:extLst>
        </xdr:cNvPr>
        <xdr:cNvSpPr/>
      </xdr:nvSpPr>
      <xdr:spPr>
        <a:xfrm>
          <a:off x="13081075" y="2119816"/>
          <a:ext cx="8299749" cy="343830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312965</xdr:colOff>
      <xdr:row>0</xdr:row>
      <xdr:rowOff>81642</xdr:rowOff>
    </xdr:from>
    <xdr:to>
      <xdr:col>22</xdr:col>
      <xdr:colOff>190500</xdr:colOff>
      <xdr:row>0</xdr:row>
      <xdr:rowOff>367393</xdr:rowOff>
    </xdr:to>
    <xdr:sp macro="" textlink="">
      <xdr:nvSpPr>
        <xdr:cNvPr id="2" name="正方形/長方形 2">
          <a:extLst>
            <a:ext uri="{FF2B5EF4-FFF2-40B4-BE49-F238E27FC236}">
              <a16:creationId xmlns:a16="http://schemas.microsoft.com/office/drawing/2014/main" id="{70C8654B-445C-4573-AB09-6BFFC63AF4CD}"/>
            </a:ext>
          </a:extLst>
        </xdr:cNvPr>
        <xdr:cNvSpPr/>
      </xdr:nvSpPr>
      <xdr:spPr>
        <a:xfrm>
          <a:off x="21689786" y="81642"/>
          <a:ext cx="1170214" cy="285751"/>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19</xdr:col>
      <xdr:colOff>440840</xdr:colOff>
      <xdr:row>7</xdr:row>
      <xdr:rowOff>19526</xdr:rowOff>
    </xdr:from>
    <xdr:to>
      <xdr:col>24</xdr:col>
      <xdr:colOff>1006929</xdr:colOff>
      <xdr:row>21</xdr:row>
      <xdr:rowOff>190500</xdr:rowOff>
    </xdr:to>
    <xdr:sp macro="" textlink="">
      <xdr:nvSpPr>
        <xdr:cNvPr id="14" name="正方形/長方形 2">
          <a:extLst>
            <a:ext uri="{FF2B5EF4-FFF2-40B4-BE49-F238E27FC236}">
              <a16:creationId xmlns:a16="http://schemas.microsoft.com/office/drawing/2014/main" id="{D21D80CA-9F37-88BA-D92B-A011386862B2}"/>
            </a:ext>
          </a:extLst>
        </xdr:cNvPr>
        <xdr:cNvSpPr/>
      </xdr:nvSpPr>
      <xdr:spPr>
        <a:xfrm>
          <a:off x="16755804" y="2332740"/>
          <a:ext cx="6471589" cy="36135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1279071</xdr:colOff>
      <xdr:row>7</xdr:row>
      <xdr:rowOff>15716</xdr:rowOff>
    </xdr:from>
    <xdr:to>
      <xdr:col>26</xdr:col>
      <xdr:colOff>1020534</xdr:colOff>
      <xdr:row>21</xdr:row>
      <xdr:rowOff>217715</xdr:rowOff>
    </xdr:to>
    <xdr:sp macro="" textlink="">
      <xdr:nvSpPr>
        <xdr:cNvPr id="27" name="正方形/長方形 5">
          <a:extLst>
            <a:ext uri="{FF2B5EF4-FFF2-40B4-BE49-F238E27FC236}">
              <a16:creationId xmlns:a16="http://schemas.microsoft.com/office/drawing/2014/main" id="{2F9C4746-76FB-BE6E-CD9A-850F6B3E5BB4}"/>
            </a:ext>
          </a:extLst>
        </xdr:cNvPr>
        <xdr:cNvSpPr/>
      </xdr:nvSpPr>
      <xdr:spPr>
        <a:xfrm>
          <a:off x="24520071" y="2328930"/>
          <a:ext cx="1034142" cy="36446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625929</xdr:colOff>
      <xdr:row>0</xdr:row>
      <xdr:rowOff>13608</xdr:rowOff>
    </xdr:from>
    <xdr:to>
      <xdr:col>26</xdr:col>
      <xdr:colOff>802821</xdr:colOff>
      <xdr:row>0</xdr:row>
      <xdr:rowOff>381001</xdr:rowOff>
    </xdr:to>
    <xdr:sp macro="" textlink="">
      <xdr:nvSpPr>
        <xdr:cNvPr id="2" name="正方形/長方形 2">
          <a:extLst>
            <a:ext uri="{FF2B5EF4-FFF2-40B4-BE49-F238E27FC236}">
              <a16:creationId xmlns:a16="http://schemas.microsoft.com/office/drawing/2014/main" id="{630EFE82-25B0-40E3-836C-1A688E030C01}"/>
            </a:ext>
          </a:extLst>
        </xdr:cNvPr>
        <xdr:cNvSpPr/>
      </xdr:nvSpPr>
      <xdr:spPr>
        <a:xfrm>
          <a:off x="23866929" y="13608"/>
          <a:ext cx="1469571" cy="36739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21</xdr:col>
      <xdr:colOff>0</xdr:colOff>
      <xdr:row>6</xdr:row>
      <xdr:rowOff>208188</xdr:rowOff>
    </xdr:from>
    <xdr:to>
      <xdr:col>26</xdr:col>
      <xdr:colOff>0</xdr:colOff>
      <xdr:row>21</xdr:row>
      <xdr:rowOff>211998</xdr:rowOff>
    </xdr:to>
    <xdr:sp macro="" textlink="">
      <xdr:nvSpPr>
        <xdr:cNvPr id="2" name="正方形/長方形 2">
          <a:extLst>
            <a:ext uri="{FF2B5EF4-FFF2-40B4-BE49-F238E27FC236}">
              <a16:creationId xmlns:a16="http://schemas.microsoft.com/office/drawing/2014/main" id="{B06EE864-6C1A-4F1C-81EA-55573C495E25}"/>
            </a:ext>
          </a:extLst>
        </xdr:cNvPr>
        <xdr:cNvSpPr/>
      </xdr:nvSpPr>
      <xdr:spPr>
        <a:xfrm>
          <a:off x="15852321" y="2058759"/>
          <a:ext cx="5755822" cy="356888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0</xdr:colOff>
      <xdr:row>6</xdr:row>
      <xdr:rowOff>249009</xdr:rowOff>
    </xdr:from>
    <xdr:to>
      <xdr:col>28</xdr:col>
      <xdr:colOff>37624</xdr:colOff>
      <xdr:row>22</xdr:row>
      <xdr:rowOff>7891</xdr:rowOff>
    </xdr:to>
    <xdr:sp macro="" textlink="">
      <xdr:nvSpPr>
        <xdr:cNvPr id="3" name="正方形/長方形 2">
          <a:extLst>
            <a:ext uri="{FF2B5EF4-FFF2-40B4-BE49-F238E27FC236}">
              <a16:creationId xmlns:a16="http://schemas.microsoft.com/office/drawing/2014/main" id="{3C514490-6B75-2070-B0D4-B77BF82EF9DF}"/>
            </a:ext>
          </a:extLst>
        </xdr:cNvPr>
        <xdr:cNvSpPr/>
      </xdr:nvSpPr>
      <xdr:spPr>
        <a:xfrm>
          <a:off x="25418143" y="2426152"/>
          <a:ext cx="1058160" cy="370495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1115785</xdr:colOff>
      <xdr:row>0</xdr:row>
      <xdr:rowOff>54428</xdr:rowOff>
    </xdr:from>
    <xdr:to>
      <xdr:col>28</xdr:col>
      <xdr:colOff>866742</xdr:colOff>
      <xdr:row>0</xdr:row>
      <xdr:rowOff>361101</xdr:rowOff>
    </xdr:to>
    <xdr:sp macro="" textlink="">
      <xdr:nvSpPr>
        <xdr:cNvPr id="4" name="正方形/長方形 2">
          <a:extLst>
            <a:ext uri="{FF2B5EF4-FFF2-40B4-BE49-F238E27FC236}">
              <a16:creationId xmlns:a16="http://schemas.microsoft.com/office/drawing/2014/main" id="{ED10E405-EF5C-4B56-8256-C71067DD5D51}"/>
            </a:ext>
          </a:extLst>
        </xdr:cNvPr>
        <xdr:cNvSpPr/>
      </xdr:nvSpPr>
      <xdr:spPr>
        <a:xfrm>
          <a:off x="25241249" y="54428"/>
          <a:ext cx="2064172"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17416</xdr:colOff>
      <xdr:row>36</xdr:row>
      <xdr:rowOff>215810</xdr:rowOff>
    </xdr:from>
    <xdr:to>
      <xdr:col>7</xdr:col>
      <xdr:colOff>-1</xdr:colOff>
      <xdr:row>52</xdr:row>
      <xdr:rowOff>15513</xdr:rowOff>
    </xdr:to>
    <xdr:sp macro="" textlink="">
      <xdr:nvSpPr>
        <xdr:cNvPr id="2" name="正方形/長方形 2">
          <a:extLst>
            <a:ext uri="{FF2B5EF4-FFF2-40B4-BE49-F238E27FC236}">
              <a16:creationId xmlns:a16="http://schemas.microsoft.com/office/drawing/2014/main" id="{35E4ADFF-F43A-4E49-A548-1F09FAD7E5F0}"/>
            </a:ext>
          </a:extLst>
        </xdr:cNvPr>
        <xdr:cNvSpPr/>
      </xdr:nvSpPr>
      <xdr:spPr>
        <a:xfrm>
          <a:off x="711380" y="10053774"/>
          <a:ext cx="6976655" cy="356888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13606</xdr:colOff>
      <xdr:row>36</xdr:row>
      <xdr:rowOff>235404</xdr:rowOff>
    </xdr:from>
    <xdr:to>
      <xdr:col>8</xdr:col>
      <xdr:colOff>1158512</xdr:colOff>
      <xdr:row>52</xdr:row>
      <xdr:rowOff>42727</xdr:rowOff>
    </xdr:to>
    <xdr:sp macro="" textlink="">
      <xdr:nvSpPr>
        <xdr:cNvPr id="3" name="正方形/長方形 2">
          <a:extLst>
            <a:ext uri="{FF2B5EF4-FFF2-40B4-BE49-F238E27FC236}">
              <a16:creationId xmlns:a16="http://schemas.microsoft.com/office/drawing/2014/main" id="{45C6CD2F-488C-4376-141F-A92DFE08D076}"/>
            </a:ext>
          </a:extLst>
        </xdr:cNvPr>
        <xdr:cNvSpPr/>
      </xdr:nvSpPr>
      <xdr:spPr>
        <a:xfrm>
          <a:off x="9633856" y="10508797"/>
          <a:ext cx="1144906" cy="37533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36</xdr:row>
      <xdr:rowOff>212000</xdr:rowOff>
    </xdr:from>
    <xdr:to>
      <xdr:col>12</xdr:col>
      <xdr:colOff>19322</xdr:colOff>
      <xdr:row>52</xdr:row>
      <xdr:rowOff>19323</xdr:rowOff>
    </xdr:to>
    <xdr:sp macro="" textlink="">
      <xdr:nvSpPr>
        <xdr:cNvPr id="4" name="正方形/長方形 3">
          <a:extLst>
            <a:ext uri="{FF2B5EF4-FFF2-40B4-BE49-F238E27FC236}">
              <a16:creationId xmlns:a16="http://schemas.microsoft.com/office/drawing/2014/main" id="{49ADCBCC-0F3D-3B50-287D-0141E5925B22}"/>
            </a:ext>
          </a:extLst>
        </xdr:cNvPr>
        <xdr:cNvSpPr/>
      </xdr:nvSpPr>
      <xdr:spPr>
        <a:xfrm>
          <a:off x="10763250" y="10049964"/>
          <a:ext cx="2087608" cy="35765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435429</xdr:colOff>
      <xdr:row>30</xdr:row>
      <xdr:rowOff>40821</xdr:rowOff>
    </xdr:from>
    <xdr:to>
      <xdr:col>9</xdr:col>
      <xdr:colOff>199993</xdr:colOff>
      <xdr:row>30</xdr:row>
      <xdr:rowOff>347494</xdr:rowOff>
    </xdr:to>
    <xdr:sp macro="" textlink="">
      <xdr:nvSpPr>
        <xdr:cNvPr id="5" name="正方形/長方形 2">
          <a:extLst>
            <a:ext uri="{FF2B5EF4-FFF2-40B4-BE49-F238E27FC236}">
              <a16:creationId xmlns:a16="http://schemas.microsoft.com/office/drawing/2014/main" id="{73E9D21A-C7B0-44C7-880C-635F83727919}"/>
            </a:ext>
          </a:extLst>
        </xdr:cNvPr>
        <xdr:cNvSpPr/>
      </xdr:nvSpPr>
      <xdr:spPr>
        <a:xfrm>
          <a:off x="8953500" y="8137071"/>
          <a:ext cx="2064172"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21129</xdr:colOff>
      <xdr:row>46</xdr:row>
      <xdr:rowOff>0</xdr:rowOff>
    </xdr:from>
    <xdr:to>
      <xdr:col>4</xdr:col>
      <xdr:colOff>17319</xdr:colOff>
      <xdr:row>61</xdr:row>
      <xdr:rowOff>26274</xdr:rowOff>
    </xdr:to>
    <xdr:sp macro="" textlink="">
      <xdr:nvSpPr>
        <xdr:cNvPr id="2" name="正方形/長方形 2">
          <a:extLst>
            <a:ext uri="{FF2B5EF4-FFF2-40B4-BE49-F238E27FC236}">
              <a16:creationId xmlns:a16="http://schemas.microsoft.com/office/drawing/2014/main" id="{B6C6DB5B-8EAC-4AAA-81B6-008CE63699F7}"/>
            </a:ext>
          </a:extLst>
        </xdr:cNvPr>
        <xdr:cNvSpPr/>
      </xdr:nvSpPr>
      <xdr:spPr>
        <a:xfrm>
          <a:off x="713856" y="11551227"/>
          <a:ext cx="3044190" cy="35765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17318</xdr:colOff>
      <xdr:row>46</xdr:row>
      <xdr:rowOff>0</xdr:rowOff>
    </xdr:from>
    <xdr:to>
      <xdr:col>11</xdr:col>
      <xdr:colOff>692727</xdr:colOff>
      <xdr:row>61</xdr:row>
      <xdr:rowOff>22464</xdr:rowOff>
    </xdr:to>
    <xdr:sp macro="" textlink="">
      <xdr:nvSpPr>
        <xdr:cNvPr id="3" name="正方形/長方形 2">
          <a:extLst>
            <a:ext uri="{FF2B5EF4-FFF2-40B4-BE49-F238E27FC236}">
              <a16:creationId xmlns:a16="http://schemas.microsoft.com/office/drawing/2014/main" id="{55F4CB20-D657-0438-8BB9-815FDFEA515B}"/>
            </a:ext>
          </a:extLst>
        </xdr:cNvPr>
        <xdr:cNvSpPr/>
      </xdr:nvSpPr>
      <xdr:spPr>
        <a:xfrm>
          <a:off x="5247409" y="11966864"/>
          <a:ext cx="5316682" cy="36766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24939</xdr:colOff>
      <xdr:row>46</xdr:row>
      <xdr:rowOff>0</xdr:rowOff>
    </xdr:from>
    <xdr:to>
      <xdr:col>19</xdr:col>
      <xdr:colOff>34637</xdr:colOff>
      <xdr:row>61</xdr:row>
      <xdr:rowOff>22464</xdr:rowOff>
    </xdr:to>
    <xdr:sp macro="" textlink="">
      <xdr:nvSpPr>
        <xdr:cNvPr id="4" name="正方形/長方形 3">
          <a:extLst>
            <a:ext uri="{FF2B5EF4-FFF2-40B4-BE49-F238E27FC236}">
              <a16:creationId xmlns:a16="http://schemas.microsoft.com/office/drawing/2014/main" id="{B642CEE2-F3C2-6193-7EA4-5F897D8C8F78}"/>
            </a:ext>
          </a:extLst>
        </xdr:cNvPr>
        <xdr:cNvSpPr/>
      </xdr:nvSpPr>
      <xdr:spPr>
        <a:xfrm>
          <a:off x="11974484" y="11966864"/>
          <a:ext cx="4269971" cy="36766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0</xdr:colOff>
      <xdr:row>46</xdr:row>
      <xdr:rowOff>0</xdr:rowOff>
    </xdr:from>
    <xdr:to>
      <xdr:col>22</xdr:col>
      <xdr:colOff>1264228</xdr:colOff>
      <xdr:row>61</xdr:row>
      <xdr:rowOff>22464</xdr:rowOff>
    </xdr:to>
    <xdr:sp macro="" textlink="">
      <xdr:nvSpPr>
        <xdr:cNvPr id="5" name="正方形/長方形 4">
          <a:extLst>
            <a:ext uri="{FF2B5EF4-FFF2-40B4-BE49-F238E27FC236}">
              <a16:creationId xmlns:a16="http://schemas.microsoft.com/office/drawing/2014/main" id="{7F5F65B2-6E0C-91DA-A43C-BD09D4872A47}"/>
            </a:ext>
          </a:extLst>
        </xdr:cNvPr>
        <xdr:cNvSpPr/>
      </xdr:nvSpPr>
      <xdr:spPr>
        <a:xfrm>
          <a:off x="19552227" y="11966864"/>
          <a:ext cx="1264228" cy="36766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346364</xdr:colOff>
      <xdr:row>36</xdr:row>
      <xdr:rowOff>34636</xdr:rowOff>
    </xdr:from>
    <xdr:to>
      <xdr:col>11</xdr:col>
      <xdr:colOff>280399</xdr:colOff>
      <xdr:row>36</xdr:row>
      <xdr:rowOff>341309</xdr:rowOff>
    </xdr:to>
    <xdr:sp macro="" textlink="">
      <xdr:nvSpPr>
        <xdr:cNvPr id="6" name="正方形/長方形 2">
          <a:extLst>
            <a:ext uri="{FF2B5EF4-FFF2-40B4-BE49-F238E27FC236}">
              <a16:creationId xmlns:a16="http://schemas.microsoft.com/office/drawing/2014/main" id="{2AA250EA-6DE0-4330-872D-FCEC07BE3559}"/>
            </a:ext>
          </a:extLst>
        </xdr:cNvPr>
        <xdr:cNvSpPr/>
      </xdr:nvSpPr>
      <xdr:spPr>
        <a:xfrm>
          <a:off x="8087591" y="9178636"/>
          <a:ext cx="2064172"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0</xdr:colOff>
      <xdr:row>34</xdr:row>
      <xdr:rowOff>13111</xdr:rowOff>
    </xdr:from>
    <xdr:to>
      <xdr:col>3</xdr:col>
      <xdr:colOff>2218765</xdr:colOff>
      <xdr:row>39</xdr:row>
      <xdr:rowOff>11206</xdr:rowOff>
    </xdr:to>
    <xdr:sp macro="" textlink="">
      <xdr:nvSpPr>
        <xdr:cNvPr id="2" name="正方形/長方形 1">
          <a:extLst>
            <a:ext uri="{FF2B5EF4-FFF2-40B4-BE49-F238E27FC236}">
              <a16:creationId xmlns:a16="http://schemas.microsoft.com/office/drawing/2014/main" id="{35948010-F7BE-48A5-B85B-3BE59F89DA82}"/>
            </a:ext>
          </a:extLst>
        </xdr:cNvPr>
        <xdr:cNvSpPr/>
      </xdr:nvSpPr>
      <xdr:spPr>
        <a:xfrm>
          <a:off x="762000" y="9280376"/>
          <a:ext cx="4459941" cy="121953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34</xdr:row>
      <xdr:rowOff>20731</xdr:rowOff>
    </xdr:from>
    <xdr:to>
      <xdr:col>7</xdr:col>
      <xdr:colOff>16697</xdr:colOff>
      <xdr:row>39</xdr:row>
      <xdr:rowOff>16921</xdr:rowOff>
    </xdr:to>
    <xdr:sp macro="" textlink="">
      <xdr:nvSpPr>
        <xdr:cNvPr id="3" name="正方形/長方形 2">
          <a:extLst>
            <a:ext uri="{FF2B5EF4-FFF2-40B4-BE49-F238E27FC236}">
              <a16:creationId xmlns:a16="http://schemas.microsoft.com/office/drawing/2014/main" id="{B2E35CD6-C254-2635-E2F5-526A91CF4BC6}"/>
            </a:ext>
          </a:extLst>
        </xdr:cNvPr>
        <xdr:cNvSpPr/>
      </xdr:nvSpPr>
      <xdr:spPr>
        <a:xfrm>
          <a:off x="5367618" y="8884584"/>
          <a:ext cx="2728520" cy="11616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22411</xdr:colOff>
      <xdr:row>34</xdr:row>
      <xdr:rowOff>9525</xdr:rowOff>
    </xdr:from>
    <xdr:to>
      <xdr:col>9</xdr:col>
      <xdr:colOff>1369022</xdr:colOff>
      <xdr:row>39</xdr:row>
      <xdr:rowOff>5715</xdr:rowOff>
    </xdr:to>
    <xdr:sp macro="" textlink="">
      <xdr:nvSpPr>
        <xdr:cNvPr id="4" name="正方形/長方形 3">
          <a:extLst>
            <a:ext uri="{FF2B5EF4-FFF2-40B4-BE49-F238E27FC236}">
              <a16:creationId xmlns:a16="http://schemas.microsoft.com/office/drawing/2014/main" id="{945A4E8C-1D7D-BFB2-A81A-D9DE97C40019}"/>
            </a:ext>
          </a:extLst>
        </xdr:cNvPr>
        <xdr:cNvSpPr/>
      </xdr:nvSpPr>
      <xdr:spPr>
        <a:xfrm>
          <a:off x="10611970" y="9276790"/>
          <a:ext cx="1346611" cy="121763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1299882</xdr:colOff>
      <xdr:row>25</xdr:row>
      <xdr:rowOff>22412</xdr:rowOff>
    </xdr:from>
    <xdr:to>
      <xdr:col>7</xdr:col>
      <xdr:colOff>383289</xdr:colOff>
      <xdr:row>25</xdr:row>
      <xdr:rowOff>329085</xdr:rowOff>
    </xdr:to>
    <xdr:sp macro="" textlink="">
      <xdr:nvSpPr>
        <xdr:cNvPr id="5" name="正方形/長方形 2">
          <a:extLst>
            <a:ext uri="{FF2B5EF4-FFF2-40B4-BE49-F238E27FC236}">
              <a16:creationId xmlns:a16="http://schemas.microsoft.com/office/drawing/2014/main" id="{F93645BA-A7EB-471C-ACFE-E6461D4EE401}"/>
            </a:ext>
          </a:extLst>
        </xdr:cNvPr>
        <xdr:cNvSpPr/>
      </xdr:nvSpPr>
      <xdr:spPr>
        <a:xfrm>
          <a:off x="7272617" y="6611471"/>
          <a:ext cx="2064172"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13</xdr:col>
      <xdr:colOff>0</xdr:colOff>
      <xdr:row>6</xdr:row>
      <xdr:rowOff>0</xdr:rowOff>
    </xdr:from>
    <xdr:to>
      <xdr:col>13</xdr:col>
      <xdr:colOff>851647</xdr:colOff>
      <xdr:row>7</xdr:row>
      <xdr:rowOff>0</xdr:rowOff>
    </xdr:to>
    <xdr:sp macro="" textlink="">
      <xdr:nvSpPr>
        <xdr:cNvPr id="2" name="正方形/長方形 1">
          <a:extLst>
            <a:ext uri="{FF2B5EF4-FFF2-40B4-BE49-F238E27FC236}">
              <a16:creationId xmlns:a16="http://schemas.microsoft.com/office/drawing/2014/main" id="{4E3A1984-89D8-4A79-93FF-5A5C7EA795E6}"/>
            </a:ext>
          </a:extLst>
        </xdr:cNvPr>
        <xdr:cNvSpPr/>
      </xdr:nvSpPr>
      <xdr:spPr>
        <a:xfrm>
          <a:off x="10219765" y="1389529"/>
          <a:ext cx="851647" cy="28014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414616</xdr:colOff>
      <xdr:row>0</xdr:row>
      <xdr:rowOff>44824</xdr:rowOff>
    </xdr:from>
    <xdr:to>
      <xdr:col>18</xdr:col>
      <xdr:colOff>69523</xdr:colOff>
      <xdr:row>1</xdr:row>
      <xdr:rowOff>15321</xdr:rowOff>
    </xdr:to>
    <xdr:sp macro="" textlink="">
      <xdr:nvSpPr>
        <xdr:cNvPr id="3" name="正方形/長方形 2">
          <a:extLst>
            <a:ext uri="{FF2B5EF4-FFF2-40B4-BE49-F238E27FC236}">
              <a16:creationId xmlns:a16="http://schemas.microsoft.com/office/drawing/2014/main" id="{5C99EDAB-4C87-484B-B0A5-3C49A877C830}"/>
            </a:ext>
          </a:extLst>
        </xdr:cNvPr>
        <xdr:cNvSpPr/>
      </xdr:nvSpPr>
      <xdr:spPr>
        <a:xfrm>
          <a:off x="14220263" y="44824"/>
          <a:ext cx="1727995"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7791</xdr:colOff>
      <xdr:row>123</xdr:row>
      <xdr:rowOff>130753</xdr:rowOff>
    </xdr:from>
    <xdr:to>
      <xdr:col>6</xdr:col>
      <xdr:colOff>94209</xdr:colOff>
      <xdr:row>125</xdr:row>
      <xdr:rowOff>86590</xdr:rowOff>
    </xdr:to>
    <xdr:sp macro="" textlink="">
      <xdr:nvSpPr>
        <xdr:cNvPr id="43" name="正方形/長方形 1">
          <a:extLst>
            <a:ext uri="{FF2B5EF4-FFF2-40B4-BE49-F238E27FC236}">
              <a16:creationId xmlns:a16="http://schemas.microsoft.com/office/drawing/2014/main" id="{C27AE5D5-36E2-7C69-CD8B-F4B56BF5EF31}"/>
            </a:ext>
          </a:extLst>
        </xdr:cNvPr>
        <xdr:cNvSpPr/>
      </xdr:nvSpPr>
      <xdr:spPr>
        <a:xfrm>
          <a:off x="250246" y="9188162"/>
          <a:ext cx="2805372" cy="40611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twoCellAnchor>
    <xdr:from>
      <xdr:col>1</xdr:col>
      <xdr:colOff>15240</xdr:colOff>
      <xdr:row>138</xdr:row>
      <xdr:rowOff>209549</xdr:rowOff>
    </xdr:from>
    <xdr:to>
      <xdr:col>4</xdr:col>
      <xdr:colOff>16297</xdr:colOff>
      <xdr:row>151</xdr:row>
      <xdr:rowOff>59573</xdr:rowOff>
    </xdr:to>
    <xdr:sp macro="" textlink="">
      <xdr:nvSpPr>
        <xdr:cNvPr id="464" name="正方形/長方形 2">
          <a:extLst>
            <a:ext uri="{FF2B5EF4-FFF2-40B4-BE49-F238E27FC236}">
              <a16:creationId xmlns:a16="http://schemas.microsoft.com/office/drawing/2014/main" id="{26FCEB9D-9E4A-3574-890D-4B66B35BA9A2}"/>
            </a:ext>
          </a:extLst>
        </xdr:cNvPr>
        <xdr:cNvSpPr/>
      </xdr:nvSpPr>
      <xdr:spPr>
        <a:xfrm>
          <a:off x="253365" y="12715874"/>
          <a:ext cx="2058457" cy="286944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7</xdr:col>
      <xdr:colOff>20108</xdr:colOff>
      <xdr:row>139</xdr:row>
      <xdr:rowOff>1</xdr:rowOff>
    </xdr:from>
    <xdr:to>
      <xdr:col>7</xdr:col>
      <xdr:colOff>469476</xdr:colOff>
      <xdr:row>153</xdr:row>
      <xdr:rowOff>220345</xdr:rowOff>
    </xdr:to>
    <xdr:sp macro="" textlink="">
      <xdr:nvSpPr>
        <xdr:cNvPr id="465" name="正方形/長方形 3">
          <a:extLst>
            <a:ext uri="{FF2B5EF4-FFF2-40B4-BE49-F238E27FC236}">
              <a16:creationId xmlns:a16="http://schemas.microsoft.com/office/drawing/2014/main" id="{0704ED3D-868B-4422-AE80-1A5528D6ED01}"/>
            </a:ext>
          </a:extLst>
        </xdr:cNvPr>
        <xdr:cNvSpPr/>
      </xdr:nvSpPr>
      <xdr:spPr>
        <a:xfrm>
          <a:off x="4003290" y="12659592"/>
          <a:ext cx="449368" cy="34588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8</xdr:col>
      <xdr:colOff>0</xdr:colOff>
      <xdr:row>139</xdr:row>
      <xdr:rowOff>1</xdr:rowOff>
    </xdr:from>
    <xdr:to>
      <xdr:col>9</xdr:col>
      <xdr:colOff>12489</xdr:colOff>
      <xdr:row>153</xdr:row>
      <xdr:rowOff>216535</xdr:rowOff>
    </xdr:to>
    <xdr:sp macro="" textlink="">
      <xdr:nvSpPr>
        <xdr:cNvPr id="466" name="正方形/長方形 4">
          <a:extLst>
            <a:ext uri="{FF2B5EF4-FFF2-40B4-BE49-F238E27FC236}">
              <a16:creationId xmlns:a16="http://schemas.microsoft.com/office/drawing/2014/main" id="{95CD649D-5743-523A-5158-FD7F16F2313B}"/>
            </a:ext>
          </a:extLst>
        </xdr:cNvPr>
        <xdr:cNvSpPr/>
      </xdr:nvSpPr>
      <xdr:spPr>
        <a:xfrm>
          <a:off x="4434417" y="13186834"/>
          <a:ext cx="922655" cy="352911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9</xdr:col>
      <xdr:colOff>0</xdr:colOff>
      <xdr:row>139</xdr:row>
      <xdr:rowOff>0</xdr:rowOff>
    </xdr:from>
    <xdr:to>
      <xdr:col>9</xdr:col>
      <xdr:colOff>1541318</xdr:colOff>
      <xdr:row>153</xdr:row>
      <xdr:rowOff>212724</xdr:rowOff>
    </xdr:to>
    <xdr:sp macro="" textlink="">
      <xdr:nvSpPr>
        <xdr:cNvPr id="467" name="正方形/長方形 5">
          <a:extLst>
            <a:ext uri="{FF2B5EF4-FFF2-40B4-BE49-F238E27FC236}">
              <a16:creationId xmlns:a16="http://schemas.microsoft.com/office/drawing/2014/main" id="{7EA8535A-3C81-4C74-B8BF-2586FBE5B92D}"/>
            </a:ext>
          </a:extLst>
        </xdr:cNvPr>
        <xdr:cNvSpPr/>
      </xdr:nvSpPr>
      <xdr:spPr>
        <a:xfrm>
          <a:off x="5905500" y="13075227"/>
          <a:ext cx="1541318" cy="36244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10</xdr:col>
      <xdr:colOff>1</xdr:colOff>
      <xdr:row>139</xdr:row>
      <xdr:rowOff>0</xdr:rowOff>
    </xdr:from>
    <xdr:to>
      <xdr:col>12</xdr:col>
      <xdr:colOff>1</xdr:colOff>
      <xdr:row>153</xdr:row>
      <xdr:rowOff>208914</xdr:rowOff>
    </xdr:to>
    <xdr:sp macro="" textlink="">
      <xdr:nvSpPr>
        <xdr:cNvPr id="468" name="正方形/長方形 6">
          <a:extLst>
            <a:ext uri="{FF2B5EF4-FFF2-40B4-BE49-F238E27FC236}">
              <a16:creationId xmlns:a16="http://schemas.microsoft.com/office/drawing/2014/main" id="{73E3E1C1-6F4B-4F60-83D1-DEE480672B52}"/>
            </a:ext>
          </a:extLst>
        </xdr:cNvPr>
        <xdr:cNvSpPr/>
      </xdr:nvSpPr>
      <xdr:spPr>
        <a:xfrm>
          <a:off x="6741584" y="13186833"/>
          <a:ext cx="952500" cy="352149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12</xdr:col>
      <xdr:colOff>12490</xdr:colOff>
      <xdr:row>139</xdr:row>
      <xdr:rowOff>0</xdr:rowOff>
    </xdr:from>
    <xdr:to>
      <xdr:col>17</xdr:col>
      <xdr:colOff>0</xdr:colOff>
      <xdr:row>153</xdr:row>
      <xdr:rowOff>208914</xdr:rowOff>
    </xdr:to>
    <xdr:sp macro="" textlink="">
      <xdr:nvSpPr>
        <xdr:cNvPr id="469" name="正方形/長方形 7">
          <a:extLst>
            <a:ext uri="{FF2B5EF4-FFF2-40B4-BE49-F238E27FC236}">
              <a16:creationId xmlns:a16="http://schemas.microsoft.com/office/drawing/2014/main" id="{DFC7E089-4B46-9DAD-6282-CD37682258DA}"/>
            </a:ext>
          </a:extLst>
        </xdr:cNvPr>
        <xdr:cNvSpPr/>
      </xdr:nvSpPr>
      <xdr:spPr>
        <a:xfrm>
          <a:off x="7706573" y="13186833"/>
          <a:ext cx="2368760" cy="352149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23</xdr:col>
      <xdr:colOff>0</xdr:colOff>
      <xdr:row>139</xdr:row>
      <xdr:rowOff>0</xdr:rowOff>
    </xdr:from>
    <xdr:to>
      <xdr:col>24</xdr:col>
      <xdr:colOff>0</xdr:colOff>
      <xdr:row>153</xdr:row>
      <xdr:rowOff>212724</xdr:rowOff>
    </xdr:to>
    <xdr:sp macro="" textlink="">
      <xdr:nvSpPr>
        <xdr:cNvPr id="470" name="正方形/長方形 8">
          <a:extLst>
            <a:ext uri="{FF2B5EF4-FFF2-40B4-BE49-F238E27FC236}">
              <a16:creationId xmlns:a16="http://schemas.microsoft.com/office/drawing/2014/main" id="{2C14D671-92CC-4114-90B5-E80FB1E9A9EA}"/>
            </a:ext>
          </a:extLst>
        </xdr:cNvPr>
        <xdr:cNvSpPr/>
      </xdr:nvSpPr>
      <xdr:spPr>
        <a:xfrm>
          <a:off x="13917083" y="13186833"/>
          <a:ext cx="1397000" cy="352530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24</xdr:col>
      <xdr:colOff>17357</xdr:colOff>
      <xdr:row>139</xdr:row>
      <xdr:rowOff>0</xdr:rowOff>
    </xdr:from>
    <xdr:to>
      <xdr:col>24</xdr:col>
      <xdr:colOff>1420091</xdr:colOff>
      <xdr:row>153</xdr:row>
      <xdr:rowOff>212724</xdr:rowOff>
    </xdr:to>
    <xdr:sp macro="" textlink="">
      <xdr:nvSpPr>
        <xdr:cNvPr id="471" name="正方形/長方形 9">
          <a:extLst>
            <a:ext uri="{FF2B5EF4-FFF2-40B4-BE49-F238E27FC236}">
              <a16:creationId xmlns:a16="http://schemas.microsoft.com/office/drawing/2014/main" id="{06732868-EB02-4EE9-8E55-6BFC7651137A}"/>
            </a:ext>
          </a:extLst>
        </xdr:cNvPr>
        <xdr:cNvSpPr/>
      </xdr:nvSpPr>
      <xdr:spPr>
        <a:xfrm>
          <a:off x="16919902" y="13075227"/>
          <a:ext cx="1402734" cy="36244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27</xdr:col>
      <xdr:colOff>476249</xdr:colOff>
      <xdr:row>139</xdr:row>
      <xdr:rowOff>0</xdr:rowOff>
    </xdr:from>
    <xdr:to>
      <xdr:col>33</xdr:col>
      <xdr:colOff>10582</xdr:colOff>
      <xdr:row>153</xdr:row>
      <xdr:rowOff>212724</xdr:rowOff>
    </xdr:to>
    <xdr:sp macro="" textlink="">
      <xdr:nvSpPr>
        <xdr:cNvPr id="472" name="正方形/長方形 10">
          <a:extLst>
            <a:ext uri="{FF2B5EF4-FFF2-40B4-BE49-F238E27FC236}">
              <a16:creationId xmlns:a16="http://schemas.microsoft.com/office/drawing/2014/main" id="{0AE9C5B2-3F4C-4844-B531-8E19FA4F1359}"/>
            </a:ext>
          </a:extLst>
        </xdr:cNvPr>
        <xdr:cNvSpPr/>
      </xdr:nvSpPr>
      <xdr:spPr>
        <a:xfrm>
          <a:off x="18224499" y="13186833"/>
          <a:ext cx="2391833" cy="352530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editAs="oneCell">
    <xdr:from>
      <xdr:col>10</xdr:col>
      <xdr:colOff>289713</xdr:colOff>
      <xdr:row>163</xdr:row>
      <xdr:rowOff>77419</xdr:rowOff>
    </xdr:from>
    <xdr:to>
      <xdr:col>17</xdr:col>
      <xdr:colOff>97972</xdr:colOff>
      <xdr:row>168</xdr:row>
      <xdr:rowOff>75859</xdr:rowOff>
    </xdr:to>
    <xdr:pic>
      <xdr:nvPicPr>
        <xdr:cNvPr id="21" name="図 1">
          <a:extLst>
            <a:ext uri="{FF2B5EF4-FFF2-40B4-BE49-F238E27FC236}">
              <a16:creationId xmlns:a16="http://schemas.microsoft.com/office/drawing/2014/main" id="{3CC8C322-6EF0-F246-59EA-2AFC87C6D319}"/>
            </a:ext>
          </a:extLst>
        </xdr:cNvPr>
        <xdr:cNvPicPr>
          <a:picLocks noChangeAspect="1"/>
        </xdr:cNvPicPr>
      </xdr:nvPicPr>
      <xdr:blipFill rotWithShape="1">
        <a:blip xmlns:r="http://schemas.openxmlformats.org/officeDocument/2006/relationships" r:embed="rId1"/>
        <a:srcRect r="13911"/>
        <a:stretch>
          <a:fillRect/>
        </a:stretch>
      </xdr:blipFill>
      <xdr:spPr>
        <a:xfrm>
          <a:off x="7025249" y="18664776"/>
          <a:ext cx="3147724" cy="1168110"/>
        </a:xfrm>
        <a:prstGeom prst="rect">
          <a:avLst/>
        </a:prstGeom>
      </xdr:spPr>
    </xdr:pic>
    <xdr:clientData/>
  </xdr:twoCellAnchor>
  <xdr:twoCellAnchor editAs="oneCell">
    <xdr:from>
      <xdr:col>18</xdr:col>
      <xdr:colOff>74296</xdr:colOff>
      <xdr:row>163</xdr:row>
      <xdr:rowOff>46536</xdr:rowOff>
    </xdr:from>
    <xdr:to>
      <xdr:col>21</xdr:col>
      <xdr:colOff>354072</xdr:colOff>
      <xdr:row>170</xdr:row>
      <xdr:rowOff>161652</xdr:rowOff>
    </xdr:to>
    <xdr:pic>
      <xdr:nvPicPr>
        <xdr:cNvPr id="3" name="図 2">
          <a:extLst>
            <a:ext uri="{FF2B5EF4-FFF2-40B4-BE49-F238E27FC236}">
              <a16:creationId xmlns:a16="http://schemas.microsoft.com/office/drawing/2014/main" id="{F8775394-85D6-9883-38FA-7056A6A07680}"/>
            </a:ext>
          </a:extLst>
        </xdr:cNvPr>
        <xdr:cNvPicPr>
          <a:picLocks noChangeAspect="1"/>
        </xdr:cNvPicPr>
      </xdr:nvPicPr>
      <xdr:blipFill rotWithShape="1">
        <a:blip xmlns:r="http://schemas.openxmlformats.org/officeDocument/2006/relationships" r:embed="rId2"/>
        <a:srcRect t="44600" b="19595"/>
        <a:stretch>
          <a:fillRect/>
        </a:stretch>
      </xdr:blipFill>
      <xdr:spPr>
        <a:xfrm>
          <a:off x="10619832" y="18633893"/>
          <a:ext cx="2047616" cy="1738176"/>
        </a:xfrm>
        <a:prstGeom prst="rect">
          <a:avLst/>
        </a:prstGeom>
      </xdr:spPr>
    </xdr:pic>
    <xdr:clientData/>
  </xdr:twoCellAnchor>
  <xdr:twoCellAnchor>
    <xdr:from>
      <xdr:col>3</xdr:col>
      <xdr:colOff>381001</xdr:colOff>
      <xdr:row>136</xdr:row>
      <xdr:rowOff>53340</xdr:rowOff>
    </xdr:from>
    <xdr:to>
      <xdr:col>3</xdr:col>
      <xdr:colOff>628651</xdr:colOff>
      <xdr:row>138</xdr:row>
      <xdr:rowOff>142875</xdr:rowOff>
    </xdr:to>
    <xdr:sp macro="" textlink="">
      <xdr:nvSpPr>
        <xdr:cNvPr id="455" name="矢印: 下 3">
          <a:extLst>
            <a:ext uri="{FF2B5EF4-FFF2-40B4-BE49-F238E27FC236}">
              <a16:creationId xmlns:a16="http://schemas.microsoft.com/office/drawing/2014/main" id="{25DA722E-CC57-DBBF-1A61-B0B365D3F20C}"/>
            </a:ext>
          </a:extLst>
        </xdr:cNvPr>
        <xdr:cNvSpPr/>
      </xdr:nvSpPr>
      <xdr:spPr>
        <a:xfrm>
          <a:off x="1990726" y="12102465"/>
          <a:ext cx="247650" cy="546735"/>
        </a:xfrm>
        <a:prstGeom prst="downArrow">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6</xdr:col>
      <xdr:colOff>20603</xdr:colOff>
      <xdr:row>141</xdr:row>
      <xdr:rowOff>98789</xdr:rowOff>
    </xdr:from>
    <xdr:to>
      <xdr:col>7</xdr:col>
      <xdr:colOff>70854</xdr:colOff>
      <xdr:row>144</xdr:row>
      <xdr:rowOff>145069</xdr:rowOff>
    </xdr:to>
    <xdr:sp macro="" textlink="">
      <xdr:nvSpPr>
        <xdr:cNvPr id="473" name="テキスト ボックス 4">
          <a:extLst>
            <a:ext uri="{FF2B5EF4-FFF2-40B4-BE49-F238E27FC236}">
              <a16:creationId xmlns:a16="http://schemas.microsoft.com/office/drawing/2014/main" id="{D4685C55-8726-F66F-1E09-AF769CFF3E90}"/>
            </a:ext>
          </a:extLst>
        </xdr:cNvPr>
        <xdr:cNvSpPr txBox="1"/>
      </xdr:nvSpPr>
      <xdr:spPr>
        <a:xfrm>
          <a:off x="2946139" y="13474610"/>
          <a:ext cx="1070786" cy="74024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更新する空調の台数を入力してください。</a:t>
          </a:r>
        </a:p>
      </xdr:txBody>
    </xdr:sp>
    <xdr:clientData/>
  </xdr:twoCellAnchor>
  <xdr:twoCellAnchor>
    <xdr:from>
      <xdr:col>6</xdr:col>
      <xdr:colOff>156214</xdr:colOff>
      <xdr:row>144</xdr:row>
      <xdr:rowOff>140230</xdr:rowOff>
    </xdr:from>
    <xdr:to>
      <xdr:col>6</xdr:col>
      <xdr:colOff>882882</xdr:colOff>
      <xdr:row>145</xdr:row>
      <xdr:rowOff>160514</xdr:rowOff>
    </xdr:to>
    <xdr:sp macro="" textlink="">
      <xdr:nvSpPr>
        <xdr:cNvPr id="456" name="矢印: 下 5">
          <a:extLst>
            <a:ext uri="{FF2B5EF4-FFF2-40B4-BE49-F238E27FC236}">
              <a16:creationId xmlns:a16="http://schemas.microsoft.com/office/drawing/2014/main" id="{42B08BBD-1C53-223F-22A3-47CDBE1E1F4A}"/>
            </a:ext>
          </a:extLst>
        </xdr:cNvPr>
        <xdr:cNvSpPr/>
      </xdr:nvSpPr>
      <xdr:spPr>
        <a:xfrm rot="16200000">
          <a:off x="3310876" y="13559068"/>
          <a:ext cx="244401" cy="726668"/>
        </a:xfrm>
        <a:prstGeom prst="downArrow">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xdr:col>
      <xdr:colOff>415290</xdr:colOff>
      <xdr:row>134</xdr:row>
      <xdr:rowOff>19050</xdr:rowOff>
    </xdr:from>
    <xdr:to>
      <xdr:col>4</xdr:col>
      <xdr:colOff>228600</xdr:colOff>
      <xdr:row>137</xdr:row>
      <xdr:rowOff>0</xdr:rowOff>
    </xdr:to>
    <xdr:sp macro="" textlink="">
      <xdr:nvSpPr>
        <xdr:cNvPr id="446" name="テキスト ボックス 7">
          <a:extLst>
            <a:ext uri="{FF2B5EF4-FFF2-40B4-BE49-F238E27FC236}">
              <a16:creationId xmlns:a16="http://schemas.microsoft.com/office/drawing/2014/main" id="{BA10EBA8-5DF0-14CD-0613-86D55B282C69}"/>
            </a:ext>
          </a:extLst>
        </xdr:cNvPr>
        <xdr:cNvSpPr txBox="1"/>
      </xdr:nvSpPr>
      <xdr:spPr>
        <a:xfrm>
          <a:off x="653415" y="11610975"/>
          <a:ext cx="1870710" cy="666750"/>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既設空調の冷房又は暖房の使用日数を月ごとに入力してください。</a:t>
          </a:r>
        </a:p>
      </xdr:txBody>
    </xdr:sp>
    <xdr:clientData/>
  </xdr:twoCellAnchor>
  <xdr:twoCellAnchor>
    <xdr:from>
      <xdr:col>1</xdr:col>
      <xdr:colOff>461345</xdr:colOff>
      <xdr:row>152</xdr:row>
      <xdr:rowOff>193541</xdr:rowOff>
    </xdr:from>
    <xdr:to>
      <xdr:col>8</xdr:col>
      <xdr:colOff>465331</xdr:colOff>
      <xdr:row>154</xdr:row>
      <xdr:rowOff>228200</xdr:rowOff>
    </xdr:to>
    <xdr:sp macro="" textlink="">
      <xdr:nvSpPr>
        <xdr:cNvPr id="475" name="テキスト ボックス 8">
          <a:extLst>
            <a:ext uri="{FF2B5EF4-FFF2-40B4-BE49-F238E27FC236}">
              <a16:creationId xmlns:a16="http://schemas.microsoft.com/office/drawing/2014/main" id="{488D1ED4-8F8B-E139-D367-D83634E0F3A5}"/>
            </a:ext>
          </a:extLst>
        </xdr:cNvPr>
        <xdr:cNvSpPr txBox="1"/>
      </xdr:nvSpPr>
      <xdr:spPr>
        <a:xfrm>
          <a:off x="706274" y="16181934"/>
          <a:ext cx="4181378" cy="510909"/>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既設空調及び新設空調の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が分かる場合は「</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から計算」を、</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が不明な場合は「消費電力から計算」を選択してください。</a:t>
          </a:r>
        </a:p>
      </xdr:txBody>
    </xdr:sp>
    <xdr:clientData/>
  </xdr:twoCellAnchor>
  <xdr:twoCellAnchor>
    <xdr:from>
      <xdr:col>8</xdr:col>
      <xdr:colOff>555209</xdr:colOff>
      <xdr:row>153</xdr:row>
      <xdr:rowOff>217486</xdr:rowOff>
    </xdr:from>
    <xdr:to>
      <xdr:col>8</xdr:col>
      <xdr:colOff>806669</xdr:colOff>
      <xdr:row>155</xdr:row>
      <xdr:rowOff>56121</xdr:rowOff>
    </xdr:to>
    <xdr:sp macro="" textlink="">
      <xdr:nvSpPr>
        <xdr:cNvPr id="476" name="矢印: 下 9">
          <a:extLst>
            <a:ext uri="{FF2B5EF4-FFF2-40B4-BE49-F238E27FC236}">
              <a16:creationId xmlns:a16="http://schemas.microsoft.com/office/drawing/2014/main" id="{E53A60CC-4A75-9CDF-BFAF-690D5624D12C}"/>
            </a:ext>
          </a:extLst>
        </xdr:cNvPr>
        <xdr:cNvSpPr/>
      </xdr:nvSpPr>
      <xdr:spPr>
        <a:xfrm rot="12600000">
          <a:off x="4977530" y="16437200"/>
          <a:ext cx="251460" cy="314885"/>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8</xdr:col>
      <xdr:colOff>102532</xdr:colOff>
      <xdr:row>156</xdr:row>
      <xdr:rowOff>121473</xdr:rowOff>
    </xdr:from>
    <xdr:to>
      <xdr:col>9</xdr:col>
      <xdr:colOff>887392</xdr:colOff>
      <xdr:row>159</xdr:row>
      <xdr:rowOff>156882</xdr:rowOff>
    </xdr:to>
    <xdr:sp macro="" textlink="">
      <xdr:nvSpPr>
        <xdr:cNvPr id="491" name="テキスト ボックス 10">
          <a:extLst>
            <a:ext uri="{FF2B5EF4-FFF2-40B4-BE49-F238E27FC236}">
              <a16:creationId xmlns:a16="http://schemas.microsoft.com/office/drawing/2014/main" id="{422549A0-BAA5-0575-15F4-C5873BFDDE7D}"/>
            </a:ext>
          </a:extLst>
        </xdr:cNvPr>
        <xdr:cNvSpPr txBox="1"/>
      </xdr:nvSpPr>
      <xdr:spPr>
        <a:xfrm>
          <a:off x="4517650" y="16549297"/>
          <a:ext cx="1703742" cy="707761"/>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p>
      </xdr:txBody>
    </xdr:sp>
    <xdr:clientData/>
  </xdr:twoCellAnchor>
  <xdr:twoCellAnchor>
    <xdr:from>
      <xdr:col>10</xdr:col>
      <xdr:colOff>359037</xdr:colOff>
      <xdr:row>153</xdr:row>
      <xdr:rowOff>212686</xdr:rowOff>
    </xdr:from>
    <xdr:to>
      <xdr:col>14</xdr:col>
      <xdr:colOff>399043</xdr:colOff>
      <xdr:row>156</xdr:row>
      <xdr:rowOff>-1</xdr:rowOff>
    </xdr:to>
    <xdr:sp macro="" textlink="">
      <xdr:nvSpPr>
        <xdr:cNvPr id="479" name="テキスト ボックス 12">
          <a:extLst>
            <a:ext uri="{FF2B5EF4-FFF2-40B4-BE49-F238E27FC236}">
              <a16:creationId xmlns:a16="http://schemas.microsoft.com/office/drawing/2014/main" id="{607A432D-1B8A-914F-B864-ACB4C89E5A2B}"/>
            </a:ext>
          </a:extLst>
        </xdr:cNvPr>
        <xdr:cNvSpPr txBox="1"/>
      </xdr:nvSpPr>
      <xdr:spPr>
        <a:xfrm>
          <a:off x="7094573" y="16432400"/>
          <a:ext cx="1945006" cy="49488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既設空調の１日当たりの使用時間を入力してください。</a:t>
          </a:r>
        </a:p>
      </xdr:txBody>
    </xdr:sp>
    <xdr:clientData/>
  </xdr:twoCellAnchor>
  <xdr:twoCellAnchor>
    <xdr:from>
      <xdr:col>10</xdr:col>
      <xdr:colOff>14344</xdr:colOff>
      <xdr:row>156</xdr:row>
      <xdr:rowOff>125073</xdr:rowOff>
    </xdr:from>
    <xdr:to>
      <xdr:col>19</xdr:col>
      <xdr:colOff>243840</xdr:colOff>
      <xdr:row>160</xdr:row>
      <xdr:rowOff>51034</xdr:rowOff>
    </xdr:to>
    <xdr:sp macro="" textlink="">
      <xdr:nvSpPr>
        <xdr:cNvPr id="489" name="テキスト ボックス 14">
          <a:extLst>
            <a:ext uri="{FF2B5EF4-FFF2-40B4-BE49-F238E27FC236}">
              <a16:creationId xmlns:a16="http://schemas.microsoft.com/office/drawing/2014/main" id="{6B9FE1EF-5B2C-0D27-899E-523287468AE5}"/>
            </a:ext>
          </a:extLst>
        </xdr:cNvPr>
        <xdr:cNvSpPr txBox="1"/>
      </xdr:nvSpPr>
      <xdr:spPr>
        <a:xfrm>
          <a:off x="6749079" y="16552897"/>
          <a:ext cx="4566173" cy="822431"/>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既設空調が無い場合、「新設時の基準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」シートで新設設備の冷房能力に応じた基準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を確認し、既設設備の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に代用してください。</a:t>
          </a:r>
        </a:p>
        <a:p>
          <a:r>
            <a:rPr kumimoji="1" lang="ja-JP" altLang="en-US" sz="1100" b="1">
              <a:solidFill>
                <a:srgbClr val="FF0000"/>
              </a:solidFill>
              <a:latin typeface="ＭＳ Ｐゴシック" panose="020B0600070205080204" pitchFamily="50" charset="-128"/>
              <a:ea typeface="ＭＳ Ｐゴシック" panose="020B0600070205080204" pitchFamily="50" charset="-128"/>
            </a:rPr>
            <a:t>なお、定格能力は新設設備と同様の数値を入力してください。</a:t>
          </a:r>
        </a:p>
      </xdr:txBody>
    </xdr:sp>
    <xdr:clientData/>
  </xdr:twoCellAnchor>
  <xdr:twoCellAnchor>
    <xdr:from>
      <xdr:col>10</xdr:col>
      <xdr:colOff>100875</xdr:colOff>
      <xdr:row>154</xdr:row>
      <xdr:rowOff>15779</xdr:rowOff>
    </xdr:from>
    <xdr:to>
      <xdr:col>10</xdr:col>
      <xdr:colOff>352335</xdr:colOff>
      <xdr:row>155</xdr:row>
      <xdr:rowOff>103153</xdr:rowOff>
    </xdr:to>
    <xdr:sp macro="" textlink="">
      <xdr:nvSpPr>
        <xdr:cNvPr id="459" name="矢印: 下 19">
          <a:extLst>
            <a:ext uri="{FF2B5EF4-FFF2-40B4-BE49-F238E27FC236}">
              <a16:creationId xmlns:a16="http://schemas.microsoft.com/office/drawing/2014/main" id="{18A51AB5-3113-B4E0-A1BF-A26601F7F16F}"/>
            </a:ext>
          </a:extLst>
        </xdr:cNvPr>
        <xdr:cNvSpPr/>
      </xdr:nvSpPr>
      <xdr:spPr>
        <a:xfrm rot="9000000">
          <a:off x="6835610" y="15995367"/>
          <a:ext cx="251460" cy="378727"/>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19</xdr:col>
      <xdr:colOff>513564</xdr:colOff>
      <xdr:row>154</xdr:row>
      <xdr:rowOff>39109</xdr:rowOff>
    </xdr:from>
    <xdr:to>
      <xdr:col>23</xdr:col>
      <xdr:colOff>272972</xdr:colOff>
      <xdr:row>156</xdr:row>
      <xdr:rowOff>66130</xdr:rowOff>
    </xdr:to>
    <xdr:sp macro="" textlink="">
      <xdr:nvSpPr>
        <xdr:cNvPr id="488" name="テキスト ボックス 20">
          <a:extLst>
            <a:ext uri="{FF2B5EF4-FFF2-40B4-BE49-F238E27FC236}">
              <a16:creationId xmlns:a16="http://schemas.microsoft.com/office/drawing/2014/main" id="{0298BBEF-2751-5A00-80D9-66B920B68C0C}"/>
            </a:ext>
          </a:extLst>
        </xdr:cNvPr>
        <xdr:cNvSpPr txBox="1"/>
      </xdr:nvSpPr>
      <xdr:spPr>
        <a:xfrm>
          <a:off x="11584976" y="16018697"/>
          <a:ext cx="2628114" cy="475257"/>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p>
      </xdr:txBody>
    </xdr:sp>
    <xdr:clientData/>
  </xdr:twoCellAnchor>
  <xdr:twoCellAnchor>
    <xdr:from>
      <xdr:col>23</xdr:col>
      <xdr:colOff>398735</xdr:colOff>
      <xdr:row>156</xdr:row>
      <xdr:rowOff>141116</xdr:rowOff>
    </xdr:from>
    <xdr:to>
      <xdr:col>28</xdr:col>
      <xdr:colOff>75846</xdr:colOff>
      <xdr:row>160</xdr:row>
      <xdr:rowOff>99749</xdr:rowOff>
    </xdr:to>
    <xdr:sp macro="" textlink="">
      <xdr:nvSpPr>
        <xdr:cNvPr id="487" name="テキスト ボックス 22">
          <a:extLst>
            <a:ext uri="{FF2B5EF4-FFF2-40B4-BE49-F238E27FC236}">
              <a16:creationId xmlns:a16="http://schemas.microsoft.com/office/drawing/2014/main" id="{14676B2B-4F52-6E8F-26F6-9B8EC5471EB2}"/>
            </a:ext>
          </a:extLst>
        </xdr:cNvPr>
        <xdr:cNvSpPr txBox="1"/>
      </xdr:nvSpPr>
      <xdr:spPr>
        <a:xfrm>
          <a:off x="14338853" y="16568940"/>
          <a:ext cx="3991375" cy="85510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「ダクト配管なし」「ダクト配管あり（冷房能力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22kW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以下）」「ダクト配管（冷房能力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22kW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超）」のいずれかを選択してください。</a:t>
          </a: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あらかじめダクト配管されていて建物と一体化している場合を「ダクト配管あり」とします。</a:t>
          </a:r>
        </a:p>
      </xdr:txBody>
    </xdr:sp>
    <xdr:clientData/>
  </xdr:twoCellAnchor>
  <xdr:twoCellAnchor>
    <xdr:from>
      <xdr:col>23</xdr:col>
      <xdr:colOff>369816</xdr:colOff>
      <xdr:row>154</xdr:row>
      <xdr:rowOff>64190</xdr:rowOff>
    </xdr:from>
    <xdr:to>
      <xdr:col>23</xdr:col>
      <xdr:colOff>619371</xdr:colOff>
      <xdr:row>155</xdr:row>
      <xdr:rowOff>155374</xdr:rowOff>
    </xdr:to>
    <xdr:sp macro="" textlink="">
      <xdr:nvSpPr>
        <xdr:cNvPr id="492" name="矢印: 下 25">
          <a:extLst>
            <a:ext uri="{FF2B5EF4-FFF2-40B4-BE49-F238E27FC236}">
              <a16:creationId xmlns:a16="http://schemas.microsoft.com/office/drawing/2014/main" id="{1559FEF7-A8C6-23AA-2914-13DF6486CF30}"/>
            </a:ext>
          </a:extLst>
        </xdr:cNvPr>
        <xdr:cNvSpPr/>
      </xdr:nvSpPr>
      <xdr:spPr>
        <a:xfrm rot="12600000">
          <a:off x="14309934" y="16043778"/>
          <a:ext cx="249555" cy="315302"/>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24</xdr:col>
      <xdr:colOff>132923</xdr:colOff>
      <xdr:row>154</xdr:row>
      <xdr:rowOff>34828</xdr:rowOff>
    </xdr:from>
    <xdr:to>
      <xdr:col>24</xdr:col>
      <xdr:colOff>353784</xdr:colOff>
      <xdr:row>156</xdr:row>
      <xdr:rowOff>68035</xdr:rowOff>
    </xdr:to>
    <xdr:sp macro="" textlink="">
      <xdr:nvSpPr>
        <xdr:cNvPr id="462" name="矢印: 下 27">
          <a:extLst>
            <a:ext uri="{FF2B5EF4-FFF2-40B4-BE49-F238E27FC236}">
              <a16:creationId xmlns:a16="http://schemas.microsoft.com/office/drawing/2014/main" id="{ADD1504A-D08F-548E-78B9-3111D4C5BF3A}"/>
            </a:ext>
          </a:extLst>
        </xdr:cNvPr>
        <xdr:cNvSpPr/>
      </xdr:nvSpPr>
      <xdr:spPr>
        <a:xfrm rot="10800000">
          <a:off x="15440959" y="16499471"/>
          <a:ext cx="220861" cy="63192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15</xdr:col>
      <xdr:colOff>282602</xdr:colOff>
      <xdr:row>154</xdr:row>
      <xdr:rowOff>34828</xdr:rowOff>
    </xdr:from>
    <xdr:to>
      <xdr:col>16</xdr:col>
      <xdr:colOff>27213</xdr:colOff>
      <xdr:row>156</xdr:row>
      <xdr:rowOff>64225</xdr:rowOff>
    </xdr:to>
    <xdr:sp macro="" textlink="">
      <xdr:nvSpPr>
        <xdr:cNvPr id="460" name="矢印: 下 28">
          <a:extLst>
            <a:ext uri="{FF2B5EF4-FFF2-40B4-BE49-F238E27FC236}">
              <a16:creationId xmlns:a16="http://schemas.microsoft.com/office/drawing/2014/main" id="{F2927447-0505-6200-C452-39D6A2D4CD96}"/>
            </a:ext>
          </a:extLst>
        </xdr:cNvPr>
        <xdr:cNvSpPr/>
      </xdr:nvSpPr>
      <xdr:spPr>
        <a:xfrm rot="10800000">
          <a:off x="9399388" y="16499471"/>
          <a:ext cx="220861" cy="62811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490519</xdr:colOff>
      <xdr:row>154</xdr:row>
      <xdr:rowOff>34828</xdr:rowOff>
    </xdr:from>
    <xdr:to>
      <xdr:col>9</xdr:col>
      <xdr:colOff>705665</xdr:colOff>
      <xdr:row>156</xdr:row>
      <xdr:rowOff>60415</xdr:rowOff>
    </xdr:to>
    <xdr:sp macro="" textlink="">
      <xdr:nvSpPr>
        <xdr:cNvPr id="458" name="矢印: 下 29">
          <a:extLst>
            <a:ext uri="{FF2B5EF4-FFF2-40B4-BE49-F238E27FC236}">
              <a16:creationId xmlns:a16="http://schemas.microsoft.com/office/drawing/2014/main" id="{32954AA6-3A2A-43B0-B3FE-0B067E8DA7AC}"/>
            </a:ext>
          </a:extLst>
        </xdr:cNvPr>
        <xdr:cNvSpPr/>
      </xdr:nvSpPr>
      <xdr:spPr>
        <a:xfrm rot="10800000">
          <a:off x="5824519" y="16499471"/>
          <a:ext cx="215146" cy="62430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28</xdr:col>
      <xdr:colOff>424733</xdr:colOff>
      <xdr:row>156</xdr:row>
      <xdr:rowOff>142219</xdr:rowOff>
    </xdr:from>
    <xdr:to>
      <xdr:col>38</xdr:col>
      <xdr:colOff>117661</xdr:colOff>
      <xdr:row>160</xdr:row>
      <xdr:rowOff>92543</xdr:rowOff>
    </xdr:to>
    <xdr:sp macro="" textlink="">
      <xdr:nvSpPr>
        <xdr:cNvPr id="493" name="テキスト ボックス 30">
          <a:extLst>
            <a:ext uri="{FF2B5EF4-FFF2-40B4-BE49-F238E27FC236}">
              <a16:creationId xmlns:a16="http://schemas.microsoft.com/office/drawing/2014/main" id="{78C382E6-CDA8-D02F-2795-E7F85A77D1ED}"/>
            </a:ext>
          </a:extLst>
        </xdr:cNvPr>
        <xdr:cNvSpPr txBox="1"/>
      </xdr:nvSpPr>
      <xdr:spPr>
        <a:xfrm>
          <a:off x="18679115" y="16570043"/>
          <a:ext cx="5015722" cy="846794"/>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既設空調が無い場合、「新設時の基準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」シートで新設設備の冷房能力に応じた基準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を確認し、既設設備の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に代用してください。</a:t>
          </a:r>
        </a:p>
        <a:p>
          <a:r>
            <a:rPr kumimoji="1" lang="ja-JP" altLang="en-US" sz="1100" b="1">
              <a:solidFill>
                <a:srgbClr val="FF0000"/>
              </a:solidFill>
              <a:latin typeface="ＭＳ Ｐゴシック" panose="020B0600070205080204" pitchFamily="50" charset="-128"/>
              <a:ea typeface="ＭＳ Ｐゴシック" panose="020B0600070205080204" pitchFamily="50" charset="-128"/>
            </a:rPr>
            <a:t>なお、定格能力は新設設備と同様の数値を入力してください。</a:t>
          </a:r>
        </a:p>
      </xdr:txBody>
    </xdr:sp>
    <xdr:clientData/>
  </xdr:twoCellAnchor>
  <xdr:twoCellAnchor>
    <xdr:from>
      <xdr:col>32</xdr:col>
      <xdr:colOff>182165</xdr:colOff>
      <xdr:row>154</xdr:row>
      <xdr:rowOff>34828</xdr:rowOff>
    </xdr:from>
    <xdr:to>
      <xdr:col>32</xdr:col>
      <xdr:colOff>399216</xdr:colOff>
      <xdr:row>156</xdr:row>
      <xdr:rowOff>64225</xdr:rowOff>
    </xdr:to>
    <xdr:sp macro="" textlink="">
      <xdr:nvSpPr>
        <xdr:cNvPr id="494" name="矢印: 下 31">
          <a:extLst>
            <a:ext uri="{FF2B5EF4-FFF2-40B4-BE49-F238E27FC236}">
              <a16:creationId xmlns:a16="http://schemas.microsoft.com/office/drawing/2014/main" id="{5EA71282-784B-87A9-684E-DD6F975932B6}"/>
            </a:ext>
          </a:extLst>
        </xdr:cNvPr>
        <xdr:cNvSpPr/>
      </xdr:nvSpPr>
      <xdr:spPr>
        <a:xfrm rot="10800000">
          <a:off x="20363959" y="16014416"/>
          <a:ext cx="217051" cy="477633"/>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7</xdr:col>
      <xdr:colOff>235133</xdr:colOff>
      <xdr:row>163</xdr:row>
      <xdr:rowOff>13832</xdr:rowOff>
    </xdr:from>
    <xdr:to>
      <xdr:col>10</xdr:col>
      <xdr:colOff>124370</xdr:colOff>
      <xdr:row>168</xdr:row>
      <xdr:rowOff>219620</xdr:rowOff>
    </xdr:to>
    <xdr:sp macro="" textlink="">
      <xdr:nvSpPr>
        <xdr:cNvPr id="22" name="テキスト ボックス 32">
          <a:extLst>
            <a:ext uri="{FF2B5EF4-FFF2-40B4-BE49-F238E27FC236}">
              <a16:creationId xmlns:a16="http://schemas.microsoft.com/office/drawing/2014/main" id="{20F88E83-B969-FCD3-32C2-240A64C9C075}"/>
            </a:ext>
          </a:extLst>
        </xdr:cNvPr>
        <xdr:cNvSpPr txBox="1"/>
      </xdr:nvSpPr>
      <xdr:spPr>
        <a:xfrm>
          <a:off x="4181204" y="18601189"/>
          <a:ext cx="2678702" cy="1403217"/>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設置場所が</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か所を超える場合、下記の流れで行を追加してください。</a:t>
          </a:r>
          <a:endParaRPr kumimoji="1" lang="en-US" altLang="ja-JP" sz="1100" b="1">
            <a:solidFill>
              <a:srgbClr val="FF0000"/>
            </a:solidFill>
            <a:latin typeface="ＭＳ Ｐゴシック" panose="020B0600070205080204" pitchFamily="50" charset="-128"/>
            <a:ea typeface="ＭＳ Ｐゴシック" panose="020B0600070205080204" pitchFamily="50" charset="-128"/>
          </a:endParaRP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行目を選択、左クリックして「再表示」を選択して下さい。必要な件数の記入が完了した後は、余剰行を選択して「非表示」いただくようにお願いします。（右図参照）</a:t>
          </a:r>
        </a:p>
      </xdr:txBody>
    </xdr:sp>
    <xdr:clientData/>
  </xdr:twoCellAnchor>
  <xdr:twoCellAnchor editAs="oneCell">
    <xdr:from>
      <xdr:col>22</xdr:col>
      <xdr:colOff>617221</xdr:colOff>
      <xdr:row>163</xdr:row>
      <xdr:rowOff>59056</xdr:rowOff>
    </xdr:from>
    <xdr:to>
      <xdr:col>25</xdr:col>
      <xdr:colOff>207007</xdr:colOff>
      <xdr:row>174</xdr:row>
      <xdr:rowOff>131261</xdr:rowOff>
    </xdr:to>
    <xdr:pic>
      <xdr:nvPicPr>
        <xdr:cNvPr id="67" name="図 66">
          <a:extLst>
            <a:ext uri="{FF2B5EF4-FFF2-40B4-BE49-F238E27FC236}">
              <a16:creationId xmlns:a16="http://schemas.microsoft.com/office/drawing/2014/main" id="{8B13EACE-321A-81E0-905E-EF766063396B}"/>
            </a:ext>
          </a:extLst>
        </xdr:cNvPr>
        <xdr:cNvPicPr>
          <a:picLocks noChangeAspect="1"/>
        </xdr:cNvPicPr>
      </xdr:nvPicPr>
      <xdr:blipFill>
        <a:blip xmlns:r="http://schemas.openxmlformats.org/officeDocument/2006/relationships" r:embed="rId3"/>
        <a:stretch>
          <a:fillRect/>
        </a:stretch>
      </xdr:blipFill>
      <xdr:spPr>
        <a:xfrm>
          <a:off x="13598435" y="18646413"/>
          <a:ext cx="3230241" cy="2626810"/>
        </a:xfrm>
        <a:prstGeom prst="rect">
          <a:avLst/>
        </a:prstGeom>
      </xdr:spPr>
    </xdr:pic>
    <xdr:clientData/>
  </xdr:twoCellAnchor>
  <xdr:twoCellAnchor>
    <xdr:from>
      <xdr:col>11</xdr:col>
      <xdr:colOff>427538</xdr:colOff>
      <xdr:row>161</xdr:row>
      <xdr:rowOff>180928</xdr:rowOff>
    </xdr:from>
    <xdr:to>
      <xdr:col>16</xdr:col>
      <xdr:colOff>396513</xdr:colOff>
      <xdr:row>163</xdr:row>
      <xdr:rowOff>1906</xdr:rowOff>
    </xdr:to>
    <xdr:sp macro="" textlink="">
      <xdr:nvSpPr>
        <xdr:cNvPr id="18" name="テキスト ボックス 69">
          <a:extLst>
            <a:ext uri="{FF2B5EF4-FFF2-40B4-BE49-F238E27FC236}">
              <a16:creationId xmlns:a16="http://schemas.microsoft.com/office/drawing/2014/main" id="{26F801EC-54C4-0F32-B83A-EB736772157C}"/>
            </a:ext>
          </a:extLst>
        </xdr:cNvPr>
        <xdr:cNvSpPr txBox="1"/>
      </xdr:nvSpPr>
      <xdr:spPr>
        <a:xfrm>
          <a:off x="7639324" y="18278428"/>
          <a:ext cx="2350225" cy="310835"/>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①</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行を選択</a:t>
          </a:r>
        </a:p>
      </xdr:txBody>
    </xdr:sp>
    <xdr:clientData/>
  </xdr:twoCellAnchor>
  <xdr:twoCellAnchor>
    <xdr:from>
      <xdr:col>18</xdr:col>
      <xdr:colOff>60145</xdr:colOff>
      <xdr:row>161</xdr:row>
      <xdr:rowOff>196441</xdr:rowOff>
    </xdr:from>
    <xdr:to>
      <xdr:col>21</xdr:col>
      <xdr:colOff>629740</xdr:colOff>
      <xdr:row>163</xdr:row>
      <xdr:rowOff>15514</xdr:rowOff>
    </xdr:to>
    <xdr:sp macro="" textlink="">
      <xdr:nvSpPr>
        <xdr:cNvPr id="17" name="テキスト ボックス 70">
          <a:extLst>
            <a:ext uri="{FF2B5EF4-FFF2-40B4-BE49-F238E27FC236}">
              <a16:creationId xmlns:a16="http://schemas.microsoft.com/office/drawing/2014/main" id="{CC5EBCCF-A678-F755-D22E-1D52EF04A529}"/>
            </a:ext>
          </a:extLst>
        </xdr:cNvPr>
        <xdr:cNvSpPr txBox="1"/>
      </xdr:nvSpPr>
      <xdr:spPr>
        <a:xfrm>
          <a:off x="10605681" y="18293941"/>
          <a:ext cx="2352130" cy="308930"/>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②右クリックして「再表示」を選択</a:t>
          </a:r>
        </a:p>
      </xdr:txBody>
    </xdr:sp>
    <xdr:clientData/>
  </xdr:twoCellAnchor>
  <xdr:twoCellAnchor>
    <xdr:from>
      <xdr:col>22</xdr:col>
      <xdr:colOff>513263</xdr:colOff>
      <xdr:row>161</xdr:row>
      <xdr:rowOff>188594</xdr:rowOff>
    </xdr:from>
    <xdr:to>
      <xdr:col>27</xdr:col>
      <xdr:colOff>316775</xdr:colOff>
      <xdr:row>163</xdr:row>
      <xdr:rowOff>13607</xdr:rowOff>
    </xdr:to>
    <xdr:sp macro="" textlink="">
      <xdr:nvSpPr>
        <xdr:cNvPr id="20" name="テキスト ボックス 72">
          <a:extLst>
            <a:ext uri="{FF2B5EF4-FFF2-40B4-BE49-F238E27FC236}">
              <a16:creationId xmlns:a16="http://schemas.microsoft.com/office/drawing/2014/main" id="{E791AB11-3B69-1125-6E75-1AF08C15F02A}"/>
            </a:ext>
          </a:extLst>
        </xdr:cNvPr>
        <xdr:cNvSpPr txBox="1"/>
      </xdr:nvSpPr>
      <xdr:spPr>
        <a:xfrm>
          <a:off x="13494477" y="18286094"/>
          <a:ext cx="4566012" cy="314870"/>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③利用欄まで記入後、余剰行全てを選択し右クリックして「非表示」を選択</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662940</xdr:colOff>
      <xdr:row>43</xdr:row>
      <xdr:rowOff>17417</xdr:rowOff>
    </xdr:from>
    <xdr:to>
      <xdr:col>4</xdr:col>
      <xdr:colOff>16720</xdr:colOff>
      <xdr:row>55</xdr:row>
      <xdr:rowOff>0</xdr:rowOff>
    </xdr:to>
    <xdr:sp macro="" textlink="">
      <xdr:nvSpPr>
        <xdr:cNvPr id="2" name="正方形/長方形 2">
          <a:extLst>
            <a:ext uri="{FF2B5EF4-FFF2-40B4-BE49-F238E27FC236}">
              <a16:creationId xmlns:a16="http://schemas.microsoft.com/office/drawing/2014/main" id="{360C6C74-2258-4679-849A-A696C5B7B125}"/>
            </a:ext>
          </a:extLst>
        </xdr:cNvPr>
        <xdr:cNvSpPr/>
      </xdr:nvSpPr>
      <xdr:spPr>
        <a:xfrm>
          <a:off x="899160" y="10571117"/>
          <a:ext cx="1411180" cy="277150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355691</xdr:colOff>
      <xdr:row>43</xdr:row>
      <xdr:rowOff>17417</xdr:rowOff>
    </xdr:from>
    <xdr:to>
      <xdr:col>9</xdr:col>
      <xdr:colOff>0</xdr:colOff>
      <xdr:row>58</xdr:row>
      <xdr:rowOff>27214</xdr:rowOff>
    </xdr:to>
    <xdr:sp macro="" textlink="">
      <xdr:nvSpPr>
        <xdr:cNvPr id="3" name="正方形/長方形 2">
          <a:extLst>
            <a:ext uri="{FF2B5EF4-FFF2-40B4-BE49-F238E27FC236}">
              <a16:creationId xmlns:a16="http://schemas.microsoft.com/office/drawing/2014/main" id="{6C27625A-F0D7-4DAE-AF32-862FC2C9E8B8}"/>
            </a:ext>
          </a:extLst>
        </xdr:cNvPr>
        <xdr:cNvSpPr/>
      </xdr:nvSpPr>
      <xdr:spPr>
        <a:xfrm>
          <a:off x="2885531" y="10571117"/>
          <a:ext cx="2303689" cy="34997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775606</xdr:colOff>
      <xdr:row>43</xdr:row>
      <xdr:rowOff>17417</xdr:rowOff>
    </xdr:from>
    <xdr:to>
      <xdr:col>10</xdr:col>
      <xdr:colOff>721178</xdr:colOff>
      <xdr:row>58</xdr:row>
      <xdr:rowOff>21499</xdr:rowOff>
    </xdr:to>
    <xdr:sp macro="" textlink="">
      <xdr:nvSpPr>
        <xdr:cNvPr id="4" name="正方形/長方形 3">
          <a:extLst>
            <a:ext uri="{FF2B5EF4-FFF2-40B4-BE49-F238E27FC236}">
              <a16:creationId xmlns:a16="http://schemas.microsoft.com/office/drawing/2014/main" id="{A2845E72-B785-4450-97D6-FA8DEF24B3F6}"/>
            </a:ext>
          </a:extLst>
        </xdr:cNvPr>
        <xdr:cNvSpPr/>
      </xdr:nvSpPr>
      <xdr:spPr>
        <a:xfrm>
          <a:off x="5964826" y="10571117"/>
          <a:ext cx="745672" cy="34940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21227</xdr:colOff>
      <xdr:row>43</xdr:row>
      <xdr:rowOff>17417</xdr:rowOff>
    </xdr:from>
    <xdr:to>
      <xdr:col>19</xdr:col>
      <xdr:colOff>421821</xdr:colOff>
      <xdr:row>58</xdr:row>
      <xdr:rowOff>21499</xdr:rowOff>
    </xdr:to>
    <xdr:sp macro="" textlink="">
      <xdr:nvSpPr>
        <xdr:cNvPr id="5" name="正方形/長方形 4">
          <a:extLst>
            <a:ext uri="{FF2B5EF4-FFF2-40B4-BE49-F238E27FC236}">
              <a16:creationId xmlns:a16="http://schemas.microsoft.com/office/drawing/2014/main" id="{A7A34D54-2CC4-4F90-8CC1-1D5CD224B59A}"/>
            </a:ext>
          </a:extLst>
        </xdr:cNvPr>
        <xdr:cNvSpPr/>
      </xdr:nvSpPr>
      <xdr:spPr>
        <a:xfrm>
          <a:off x="7450727" y="10571117"/>
          <a:ext cx="4545874" cy="34940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748393</xdr:colOff>
      <xdr:row>32</xdr:row>
      <xdr:rowOff>163285</xdr:rowOff>
    </xdr:from>
    <xdr:to>
      <xdr:col>15</xdr:col>
      <xdr:colOff>467418</xdr:colOff>
      <xdr:row>33</xdr:row>
      <xdr:rowOff>309622</xdr:rowOff>
    </xdr:to>
    <xdr:sp macro="" textlink="">
      <xdr:nvSpPr>
        <xdr:cNvPr id="7" name="正方形/長方形 1">
          <a:extLst>
            <a:ext uri="{FF2B5EF4-FFF2-40B4-BE49-F238E27FC236}">
              <a16:creationId xmlns:a16="http://schemas.microsoft.com/office/drawing/2014/main" id="{16006A77-96E2-4ED1-9438-84811467BA43}"/>
            </a:ext>
          </a:extLst>
        </xdr:cNvPr>
        <xdr:cNvSpPr/>
      </xdr:nvSpPr>
      <xdr:spPr>
        <a:xfrm>
          <a:off x="8273143" y="8259535"/>
          <a:ext cx="3079989"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twoCellAnchor>
    <xdr:from>
      <xdr:col>2</xdr:col>
      <xdr:colOff>489857</xdr:colOff>
      <xdr:row>40</xdr:row>
      <xdr:rowOff>163285</xdr:rowOff>
    </xdr:from>
    <xdr:to>
      <xdr:col>3</xdr:col>
      <xdr:colOff>53340</xdr:colOff>
      <xdr:row>42</xdr:row>
      <xdr:rowOff>215537</xdr:rowOff>
    </xdr:to>
    <xdr:sp macro="" textlink="">
      <xdr:nvSpPr>
        <xdr:cNvPr id="42" name="矢印: 下 3">
          <a:extLst>
            <a:ext uri="{FF2B5EF4-FFF2-40B4-BE49-F238E27FC236}">
              <a16:creationId xmlns:a16="http://schemas.microsoft.com/office/drawing/2014/main" id="{4AD8377D-D833-4C34-BF21-3743481839CB}"/>
            </a:ext>
          </a:extLst>
        </xdr:cNvPr>
        <xdr:cNvSpPr/>
      </xdr:nvSpPr>
      <xdr:spPr>
        <a:xfrm>
          <a:off x="1415143" y="10123714"/>
          <a:ext cx="243840" cy="56932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37</xdr:row>
      <xdr:rowOff>176893</xdr:rowOff>
    </xdr:from>
    <xdr:to>
      <xdr:col>3</xdr:col>
      <xdr:colOff>571500</xdr:colOff>
      <xdr:row>40</xdr:row>
      <xdr:rowOff>101237</xdr:rowOff>
    </xdr:to>
    <xdr:sp macro="" textlink="">
      <xdr:nvSpPr>
        <xdr:cNvPr id="41" name="テキスト ボックス 7">
          <a:extLst>
            <a:ext uri="{FF2B5EF4-FFF2-40B4-BE49-F238E27FC236}">
              <a16:creationId xmlns:a16="http://schemas.microsoft.com/office/drawing/2014/main" id="{B30E3CE1-ABD9-4E36-B812-9EB4B0E0E344}"/>
            </a:ext>
          </a:extLst>
        </xdr:cNvPr>
        <xdr:cNvSpPr txBox="1"/>
      </xdr:nvSpPr>
      <xdr:spPr>
        <a:xfrm>
          <a:off x="244929" y="9416143"/>
          <a:ext cx="1932214" cy="64552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既設空調の冷房又は暖房の使用日数を月ごとに入力してください。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174987</xdr:colOff>
      <xdr:row>58</xdr:row>
      <xdr:rowOff>67763</xdr:rowOff>
    </xdr:from>
    <xdr:to>
      <xdr:col>10</xdr:col>
      <xdr:colOff>455567</xdr:colOff>
      <xdr:row>60</xdr:row>
      <xdr:rowOff>137704</xdr:rowOff>
    </xdr:to>
    <xdr:sp macro="" textlink="">
      <xdr:nvSpPr>
        <xdr:cNvPr id="56" name="矢印: 下 3">
          <a:extLst>
            <a:ext uri="{FF2B5EF4-FFF2-40B4-BE49-F238E27FC236}">
              <a16:creationId xmlns:a16="http://schemas.microsoft.com/office/drawing/2014/main" id="{C3F5848E-1B6C-E9A5-7B2D-BB45A7EE145F}"/>
            </a:ext>
          </a:extLst>
        </xdr:cNvPr>
        <xdr:cNvSpPr/>
      </xdr:nvSpPr>
      <xdr:spPr>
        <a:xfrm rot="10800000">
          <a:off x="6175737" y="14355263"/>
          <a:ext cx="280580" cy="55979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217987</xdr:colOff>
      <xdr:row>60</xdr:row>
      <xdr:rowOff>174989</xdr:rowOff>
    </xdr:from>
    <xdr:to>
      <xdr:col>11</xdr:col>
      <xdr:colOff>610417</xdr:colOff>
      <xdr:row>63</xdr:row>
      <xdr:rowOff>153489</xdr:rowOff>
    </xdr:to>
    <xdr:sp macro="" textlink="">
      <xdr:nvSpPr>
        <xdr:cNvPr id="57" name="テキスト ボックス 7">
          <a:extLst>
            <a:ext uri="{FF2B5EF4-FFF2-40B4-BE49-F238E27FC236}">
              <a16:creationId xmlns:a16="http://schemas.microsoft.com/office/drawing/2014/main" id="{B3287766-A157-66E3-EF41-F67226D5121C}"/>
            </a:ext>
          </a:extLst>
        </xdr:cNvPr>
        <xdr:cNvSpPr txBox="1"/>
      </xdr:nvSpPr>
      <xdr:spPr>
        <a:xfrm>
          <a:off x="5415916" y="14952346"/>
          <a:ext cx="1943644" cy="713286"/>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493939</xdr:colOff>
      <xdr:row>58</xdr:row>
      <xdr:rowOff>89263</xdr:rowOff>
    </xdr:from>
    <xdr:to>
      <xdr:col>12</xdr:col>
      <xdr:colOff>785949</xdr:colOff>
      <xdr:row>60</xdr:row>
      <xdr:rowOff>164919</xdr:rowOff>
    </xdr:to>
    <xdr:sp macro="" textlink="">
      <xdr:nvSpPr>
        <xdr:cNvPr id="68" name="矢印: 下 3">
          <a:extLst>
            <a:ext uri="{FF2B5EF4-FFF2-40B4-BE49-F238E27FC236}">
              <a16:creationId xmlns:a16="http://schemas.microsoft.com/office/drawing/2014/main" id="{30FF9A38-75E9-F1EC-C3FD-13AF8C63447B}"/>
            </a:ext>
          </a:extLst>
        </xdr:cNvPr>
        <xdr:cNvSpPr/>
      </xdr:nvSpPr>
      <xdr:spPr>
        <a:xfrm rot="10800000">
          <a:off x="7923439" y="14376763"/>
          <a:ext cx="292010" cy="56551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140428</xdr:colOff>
      <xdr:row>60</xdr:row>
      <xdr:rowOff>188597</xdr:rowOff>
    </xdr:from>
    <xdr:to>
      <xdr:col>13</xdr:col>
      <xdr:colOff>254726</xdr:colOff>
      <xdr:row>64</xdr:row>
      <xdr:rowOff>176893</xdr:rowOff>
    </xdr:to>
    <xdr:sp macro="" textlink="">
      <xdr:nvSpPr>
        <xdr:cNvPr id="65" name="テキスト ボックス 7">
          <a:extLst>
            <a:ext uri="{FF2B5EF4-FFF2-40B4-BE49-F238E27FC236}">
              <a16:creationId xmlns:a16="http://schemas.microsoft.com/office/drawing/2014/main" id="{0000125F-1AAA-1B53-BBDB-DE9B232778B7}"/>
            </a:ext>
          </a:extLst>
        </xdr:cNvPr>
        <xdr:cNvSpPr txBox="1"/>
      </xdr:nvSpPr>
      <xdr:spPr>
        <a:xfrm>
          <a:off x="7569928" y="14965954"/>
          <a:ext cx="1515834" cy="968010"/>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130355</xdr:colOff>
      <xdr:row>37</xdr:row>
      <xdr:rowOff>44632</xdr:rowOff>
    </xdr:from>
    <xdr:to>
      <xdr:col>13</xdr:col>
      <xdr:colOff>414745</xdr:colOff>
      <xdr:row>39</xdr:row>
      <xdr:rowOff>141515</xdr:rowOff>
    </xdr:to>
    <xdr:sp macro="" textlink="">
      <xdr:nvSpPr>
        <xdr:cNvPr id="83" name="矢印: 下 3">
          <a:extLst>
            <a:ext uri="{FF2B5EF4-FFF2-40B4-BE49-F238E27FC236}">
              <a16:creationId xmlns:a16="http://schemas.microsoft.com/office/drawing/2014/main" id="{8A12DEC0-6B01-528D-3754-742675FBA67C}"/>
            </a:ext>
          </a:extLst>
        </xdr:cNvPr>
        <xdr:cNvSpPr/>
      </xdr:nvSpPr>
      <xdr:spPr>
        <a:xfrm>
          <a:off x="8961391" y="9283882"/>
          <a:ext cx="284390" cy="57313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478427</xdr:colOff>
      <xdr:row>35</xdr:row>
      <xdr:rowOff>15784</xdr:rowOff>
    </xdr:from>
    <xdr:to>
      <xdr:col>14</xdr:col>
      <xdr:colOff>206013</xdr:colOff>
      <xdr:row>37</xdr:row>
      <xdr:rowOff>5716</xdr:rowOff>
    </xdr:to>
    <xdr:sp macro="" textlink="">
      <xdr:nvSpPr>
        <xdr:cNvPr id="82" name="テキスト ボックス 7">
          <a:extLst>
            <a:ext uri="{FF2B5EF4-FFF2-40B4-BE49-F238E27FC236}">
              <a16:creationId xmlns:a16="http://schemas.microsoft.com/office/drawing/2014/main" id="{9AE6AE66-F9B4-459C-913B-CDF0318E9702}"/>
            </a:ext>
          </a:extLst>
        </xdr:cNvPr>
        <xdr:cNvSpPr txBox="1"/>
      </xdr:nvSpPr>
      <xdr:spPr>
        <a:xfrm>
          <a:off x="7907927" y="8765177"/>
          <a:ext cx="1618979" cy="479789"/>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更新する設備の台数を入力してください。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35106</xdr:colOff>
      <xdr:row>36</xdr:row>
      <xdr:rowOff>130085</xdr:rowOff>
    </xdr:from>
    <xdr:to>
      <xdr:col>15</xdr:col>
      <xdr:colOff>321401</xdr:colOff>
      <xdr:row>38</xdr:row>
      <xdr:rowOff>217443</xdr:rowOff>
    </xdr:to>
    <xdr:sp macro="" textlink="">
      <xdr:nvSpPr>
        <xdr:cNvPr id="93" name="矢印: 下 3">
          <a:extLst>
            <a:ext uri="{FF2B5EF4-FFF2-40B4-BE49-F238E27FC236}">
              <a16:creationId xmlns:a16="http://schemas.microsoft.com/office/drawing/2014/main" id="{D46221BB-FC3A-B6A2-2149-20889C6E4406}"/>
            </a:ext>
          </a:extLst>
        </xdr:cNvPr>
        <xdr:cNvSpPr/>
      </xdr:nvSpPr>
      <xdr:spPr>
        <a:xfrm>
          <a:off x="9791427" y="9138014"/>
          <a:ext cx="286295" cy="56360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326843</xdr:colOff>
      <xdr:row>33</xdr:row>
      <xdr:rowOff>340178</xdr:rowOff>
    </xdr:from>
    <xdr:to>
      <xdr:col>18</xdr:col>
      <xdr:colOff>209823</xdr:colOff>
      <xdr:row>37</xdr:row>
      <xdr:rowOff>0</xdr:rowOff>
    </xdr:to>
    <xdr:sp macro="" textlink="">
      <xdr:nvSpPr>
        <xdr:cNvPr id="94" name="テキスト ボックス 7">
          <a:extLst>
            <a:ext uri="{FF2B5EF4-FFF2-40B4-BE49-F238E27FC236}">
              <a16:creationId xmlns:a16="http://schemas.microsoft.com/office/drawing/2014/main" id="{AFA5B894-6AB3-9255-8723-F7B6D6D2E7C6}"/>
            </a:ext>
          </a:extLst>
        </xdr:cNvPr>
        <xdr:cNvSpPr txBox="1"/>
      </xdr:nvSpPr>
      <xdr:spPr>
        <a:xfrm>
          <a:off x="9647736" y="8490857"/>
          <a:ext cx="1624694" cy="74839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既設空調の１日当たりの使用時間を入力してください。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75927</xdr:colOff>
      <xdr:row>36</xdr:row>
      <xdr:rowOff>170906</xdr:rowOff>
    </xdr:from>
    <xdr:to>
      <xdr:col>19</xdr:col>
      <xdr:colOff>362222</xdr:colOff>
      <xdr:row>39</xdr:row>
      <xdr:rowOff>21228</xdr:rowOff>
    </xdr:to>
    <xdr:sp macro="" textlink="">
      <xdr:nvSpPr>
        <xdr:cNvPr id="95" name="矢印: 下 3">
          <a:extLst>
            <a:ext uri="{FF2B5EF4-FFF2-40B4-BE49-F238E27FC236}">
              <a16:creationId xmlns:a16="http://schemas.microsoft.com/office/drawing/2014/main" id="{05FD7311-44BA-F570-FB8C-1EDD6C963220}"/>
            </a:ext>
          </a:extLst>
        </xdr:cNvPr>
        <xdr:cNvSpPr/>
      </xdr:nvSpPr>
      <xdr:spPr>
        <a:xfrm>
          <a:off x="11573963" y="9178835"/>
          <a:ext cx="286295" cy="55789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363855</xdr:colOff>
      <xdr:row>33</xdr:row>
      <xdr:rowOff>272143</xdr:rowOff>
    </xdr:from>
    <xdr:to>
      <xdr:col>22</xdr:col>
      <xdr:colOff>192406</xdr:colOff>
      <xdr:row>37</xdr:row>
      <xdr:rowOff>40822</xdr:rowOff>
    </xdr:to>
    <xdr:sp macro="" textlink="">
      <xdr:nvSpPr>
        <xdr:cNvPr id="99" name="テキスト ボックス 7">
          <a:extLst>
            <a:ext uri="{FF2B5EF4-FFF2-40B4-BE49-F238E27FC236}">
              <a16:creationId xmlns:a16="http://schemas.microsoft.com/office/drawing/2014/main" id="{1CA14366-03DB-7EAD-2B4C-FB4E9AAAC8D6}"/>
            </a:ext>
          </a:extLst>
        </xdr:cNvPr>
        <xdr:cNvSpPr txBox="1"/>
      </xdr:nvSpPr>
      <xdr:spPr>
        <a:xfrm>
          <a:off x="11426462" y="8422822"/>
          <a:ext cx="1624694" cy="857250"/>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48</xdr:col>
      <xdr:colOff>312172</xdr:colOff>
      <xdr:row>0</xdr:row>
      <xdr:rowOff>147181</xdr:rowOff>
    </xdr:from>
    <xdr:to>
      <xdr:col>71</xdr:col>
      <xdr:colOff>21871</xdr:colOff>
      <xdr:row>2</xdr:row>
      <xdr:rowOff>44395</xdr:rowOff>
    </xdr:to>
    <xdr:sp macro="" textlink="">
      <xdr:nvSpPr>
        <xdr:cNvPr id="2" name="正方形/長方形 1">
          <a:extLst>
            <a:ext uri="{FF2B5EF4-FFF2-40B4-BE49-F238E27FC236}">
              <a16:creationId xmlns:a16="http://schemas.microsoft.com/office/drawing/2014/main" id="{E82B8E5A-D529-4A67-93DF-5BE7E0FBBA59}"/>
            </a:ext>
          </a:extLst>
        </xdr:cNvPr>
        <xdr:cNvSpPr/>
      </xdr:nvSpPr>
      <xdr:spPr>
        <a:xfrm>
          <a:off x="9679802" y="147181"/>
          <a:ext cx="4157460" cy="32791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49</xdr:col>
      <xdr:colOff>16564</xdr:colOff>
      <xdr:row>4</xdr:row>
      <xdr:rowOff>24766</xdr:rowOff>
    </xdr:from>
    <xdr:to>
      <xdr:col>63</xdr:col>
      <xdr:colOff>9525</xdr:colOff>
      <xdr:row>4</xdr:row>
      <xdr:rowOff>434341</xdr:rowOff>
    </xdr:to>
    <xdr:sp macro="" textlink="">
      <xdr:nvSpPr>
        <xdr:cNvPr id="3" name="正方形/長方形 2">
          <a:extLst>
            <a:ext uri="{FF2B5EF4-FFF2-40B4-BE49-F238E27FC236}">
              <a16:creationId xmlns:a16="http://schemas.microsoft.com/office/drawing/2014/main" id="{C6BF31DD-06F6-D3C6-1161-DD9239B18BED}"/>
            </a:ext>
          </a:extLst>
        </xdr:cNvPr>
        <xdr:cNvSpPr/>
      </xdr:nvSpPr>
      <xdr:spPr>
        <a:xfrm>
          <a:off x="9741589" y="872491"/>
          <a:ext cx="2555186" cy="40957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16564</xdr:colOff>
      <xdr:row>4</xdr:row>
      <xdr:rowOff>17146</xdr:rowOff>
    </xdr:from>
    <xdr:to>
      <xdr:col>76</xdr:col>
      <xdr:colOff>161925</xdr:colOff>
      <xdr:row>4</xdr:row>
      <xdr:rowOff>434341</xdr:rowOff>
    </xdr:to>
    <xdr:sp macro="" textlink="">
      <xdr:nvSpPr>
        <xdr:cNvPr id="4" name="正方形/長方形 3">
          <a:extLst>
            <a:ext uri="{FF2B5EF4-FFF2-40B4-BE49-F238E27FC236}">
              <a16:creationId xmlns:a16="http://schemas.microsoft.com/office/drawing/2014/main" id="{78027F0F-54F8-5862-32FA-3ECBB06C03D7}"/>
            </a:ext>
          </a:extLst>
        </xdr:cNvPr>
        <xdr:cNvSpPr/>
      </xdr:nvSpPr>
      <xdr:spPr>
        <a:xfrm>
          <a:off x="12303814" y="864871"/>
          <a:ext cx="2555186" cy="41719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78</xdr:col>
      <xdr:colOff>15241</xdr:colOff>
      <xdr:row>5</xdr:row>
      <xdr:rowOff>91441</xdr:rowOff>
    </xdr:from>
    <xdr:to>
      <xdr:col>80</xdr:col>
      <xdr:colOff>76201</xdr:colOff>
      <xdr:row>8</xdr:row>
      <xdr:rowOff>304800</xdr:rowOff>
    </xdr:to>
    <xdr:sp macro="" textlink="">
      <xdr:nvSpPr>
        <xdr:cNvPr id="5" name="正方形/長方形 4">
          <a:extLst>
            <a:ext uri="{FF2B5EF4-FFF2-40B4-BE49-F238E27FC236}">
              <a16:creationId xmlns:a16="http://schemas.microsoft.com/office/drawing/2014/main" id="{53628307-D1D9-21FE-B93E-6C79988F577E}"/>
            </a:ext>
          </a:extLst>
        </xdr:cNvPr>
        <xdr:cNvSpPr/>
      </xdr:nvSpPr>
      <xdr:spPr>
        <a:xfrm>
          <a:off x="14950441" y="1396366"/>
          <a:ext cx="2708910" cy="22993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050">
              <a:solidFill>
                <a:schemeClr val="bg1"/>
              </a:solidFill>
              <a:effectLst/>
              <a:latin typeface="+mn-lt"/>
              <a:ea typeface="+mn-ea"/>
              <a:cs typeface="+mn-cs"/>
            </a:rPr>
            <a:t>①の場合は、切替えた時期、</a:t>
          </a:r>
          <a:endParaRPr lang="en-US" altLang="ja-JP" sz="1050">
            <a:solidFill>
              <a:schemeClr val="bg1"/>
            </a:solidFill>
            <a:effectLst/>
            <a:latin typeface="+mn-lt"/>
            <a:ea typeface="+mn-ea"/>
            <a:cs typeface="+mn-cs"/>
          </a:endParaRPr>
        </a:p>
        <a:p>
          <a:r>
            <a:rPr lang="ja-JP" altLang="en-US" sz="1050">
              <a:solidFill>
                <a:schemeClr val="bg1"/>
              </a:solidFill>
              <a:effectLst/>
              <a:latin typeface="+mn-lt"/>
              <a:ea typeface="+mn-ea"/>
              <a:cs typeface="+mn-cs"/>
            </a:rPr>
            <a:t>②の場合は</a:t>
          </a:r>
          <a:r>
            <a:rPr lang="ja-JP" altLang="ja-JP" sz="1050">
              <a:solidFill>
                <a:schemeClr val="bg1"/>
              </a:solidFill>
              <a:effectLst/>
              <a:latin typeface="+mn-lt"/>
              <a:ea typeface="+mn-ea"/>
              <a:cs typeface="+mn-cs"/>
            </a:rPr>
            <a:t>切替予定時期</a:t>
          </a:r>
          <a:r>
            <a:rPr lang="ja-JP" altLang="ja-JP" sz="1050" baseline="30000">
              <a:solidFill>
                <a:schemeClr val="bg1"/>
              </a:solidFill>
              <a:effectLst/>
              <a:latin typeface="+mn-lt"/>
              <a:ea typeface="+mn-ea"/>
              <a:cs typeface="+mn-cs"/>
            </a:rPr>
            <a:t>※</a:t>
          </a:r>
          <a:r>
            <a:rPr lang="en-US" altLang="ja-JP" sz="1050" b="1" u="sng">
              <a:solidFill>
                <a:schemeClr val="bg1"/>
              </a:solidFill>
              <a:effectLst/>
              <a:latin typeface="+mn-lt"/>
              <a:ea typeface="+mn-ea"/>
              <a:cs typeface="+mn-cs"/>
            </a:rPr>
            <a:t>(</a:t>
          </a:r>
          <a:r>
            <a:rPr lang="ja-JP" altLang="ja-JP" sz="1050" b="1" u="sng">
              <a:solidFill>
                <a:schemeClr val="bg1"/>
              </a:solidFill>
              <a:effectLst/>
              <a:latin typeface="+mn-lt"/>
              <a:ea typeface="+mn-ea"/>
              <a:cs typeface="+mn-cs"/>
            </a:rPr>
            <a:t>実績報告日以前の年月</a:t>
          </a:r>
          <a:r>
            <a:rPr lang="en-US" altLang="ja-JP" sz="1050" b="1" u="sng">
              <a:solidFill>
                <a:schemeClr val="bg1"/>
              </a:solidFill>
              <a:effectLst/>
              <a:latin typeface="+mn-lt"/>
              <a:ea typeface="+mn-ea"/>
              <a:cs typeface="+mn-cs"/>
            </a:rPr>
            <a:t>)</a:t>
          </a:r>
          <a:r>
            <a:rPr lang="ja-JP" altLang="ja-JP" sz="1050">
              <a:solidFill>
                <a:schemeClr val="bg1"/>
              </a:solidFill>
              <a:effectLst/>
              <a:latin typeface="+mn-lt"/>
              <a:ea typeface="+mn-ea"/>
              <a:cs typeface="+mn-cs"/>
            </a:rPr>
            <a:t>をご入力ください。</a:t>
          </a:r>
        </a:p>
        <a:p>
          <a:r>
            <a:rPr lang="ja-JP" altLang="ja-JP" sz="1050">
              <a:solidFill>
                <a:schemeClr val="bg1"/>
              </a:solidFill>
              <a:effectLst/>
              <a:latin typeface="+mn-lt"/>
              <a:ea typeface="+mn-ea"/>
              <a:cs typeface="+mn-cs"/>
            </a:rPr>
            <a:t>※令和</a:t>
          </a:r>
          <a:r>
            <a:rPr lang="en-US" altLang="ja-JP" sz="1050">
              <a:solidFill>
                <a:schemeClr val="bg1"/>
              </a:solidFill>
              <a:effectLst/>
              <a:latin typeface="+mn-lt"/>
              <a:ea typeface="+mn-ea"/>
              <a:cs typeface="+mn-cs"/>
            </a:rPr>
            <a:t>8</a:t>
          </a:r>
          <a:r>
            <a:rPr lang="ja-JP" altLang="ja-JP" sz="1050">
              <a:solidFill>
                <a:schemeClr val="bg1"/>
              </a:solidFill>
              <a:effectLst/>
              <a:latin typeface="+mn-lt"/>
              <a:ea typeface="+mn-ea"/>
              <a:cs typeface="+mn-cs"/>
            </a:rPr>
            <a:t>年度に補助金を利用される場合は、原則、</a:t>
          </a:r>
          <a:r>
            <a:rPr lang="ja-JP" altLang="ja-JP" sz="1050" b="1" u="sng">
              <a:solidFill>
                <a:schemeClr val="bg1"/>
              </a:solidFill>
              <a:effectLst/>
              <a:latin typeface="+mn-lt"/>
              <a:ea typeface="+mn-ea"/>
              <a:cs typeface="+mn-cs"/>
            </a:rPr>
            <a:t>実績報告書の提出までに</a:t>
          </a:r>
          <a:r>
            <a:rPr lang="ja-JP" altLang="ja-JP" sz="1050">
              <a:solidFill>
                <a:schemeClr val="bg1"/>
              </a:solidFill>
              <a:effectLst/>
              <a:latin typeface="+mn-lt"/>
              <a:ea typeface="+mn-ea"/>
              <a:cs typeface="+mn-cs"/>
            </a:rPr>
            <a:t>補助対象設備を導入する建築物又は補助対象となる建築物の使用電力を、</a:t>
          </a:r>
          <a:r>
            <a:rPr lang="ja-JP" altLang="ja-JP" sz="1050" b="1" u="sng">
              <a:solidFill>
                <a:schemeClr val="bg1"/>
              </a:solidFill>
              <a:effectLst/>
              <a:latin typeface="+mn-lt"/>
              <a:ea typeface="+mn-ea"/>
              <a:cs typeface="+mn-cs"/>
            </a:rPr>
            <a:t>再エネ１００％電力にし、また、２０３０年度末まで継続することが本補助金の交付要件</a:t>
          </a:r>
          <a:r>
            <a:rPr lang="ja-JP" altLang="ja-JP" sz="1050">
              <a:solidFill>
                <a:schemeClr val="bg1"/>
              </a:solidFill>
              <a:effectLst/>
              <a:latin typeface="+mn-lt"/>
              <a:ea typeface="+mn-ea"/>
              <a:cs typeface="+mn-cs"/>
            </a:rPr>
            <a:t>です。</a:t>
          </a:r>
        </a:p>
      </xdr:txBody>
    </xdr:sp>
    <xdr:clientData/>
  </xdr:twoCellAnchor>
  <xdr:oneCellAnchor>
    <xdr:from>
      <xdr:col>53</xdr:col>
      <xdr:colOff>59055</xdr:colOff>
      <xdr:row>4</xdr:row>
      <xdr:rowOff>78105</xdr:rowOff>
    </xdr:from>
    <xdr:ext cx="325730" cy="328423"/>
    <xdr:sp macro="" textlink="">
      <xdr:nvSpPr>
        <xdr:cNvPr id="6" name="テキスト ボックス 5">
          <a:extLst>
            <a:ext uri="{FF2B5EF4-FFF2-40B4-BE49-F238E27FC236}">
              <a16:creationId xmlns:a16="http://schemas.microsoft.com/office/drawing/2014/main" id="{AC69DB5F-0F02-BF33-EB39-A588C1ACE60F}"/>
            </a:ext>
          </a:extLst>
        </xdr:cNvPr>
        <xdr:cNvSpPr txBox="1"/>
      </xdr:nvSpPr>
      <xdr:spPr>
        <a:xfrm>
          <a:off x="10536555" y="92583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①</a:t>
          </a:r>
        </a:p>
      </xdr:txBody>
    </xdr:sp>
    <xdr:clientData/>
  </xdr:oneCellAnchor>
  <xdr:oneCellAnchor>
    <xdr:from>
      <xdr:col>67</xdr:col>
      <xdr:colOff>78105</xdr:colOff>
      <xdr:row>4</xdr:row>
      <xdr:rowOff>78105</xdr:rowOff>
    </xdr:from>
    <xdr:ext cx="325730" cy="328423"/>
    <xdr:sp macro="" textlink="">
      <xdr:nvSpPr>
        <xdr:cNvPr id="7" name="テキスト ボックス 6">
          <a:extLst>
            <a:ext uri="{FF2B5EF4-FFF2-40B4-BE49-F238E27FC236}">
              <a16:creationId xmlns:a16="http://schemas.microsoft.com/office/drawing/2014/main" id="{DE1FDCE6-F2C2-96E2-EDD9-7C0C1F2C8BBD}"/>
            </a:ext>
          </a:extLst>
        </xdr:cNvPr>
        <xdr:cNvSpPr txBox="1"/>
      </xdr:nvSpPr>
      <xdr:spPr>
        <a:xfrm>
          <a:off x="13117830" y="92583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②</a:t>
          </a:r>
        </a:p>
      </xdr:txBody>
    </xdr:sp>
    <xdr:clientData/>
  </xdr:oneCellAnchor>
  <xdr:twoCellAnchor>
    <xdr:from>
      <xdr:col>55</xdr:col>
      <xdr:colOff>19025</xdr:colOff>
      <xdr:row>4</xdr:row>
      <xdr:rowOff>242317</xdr:rowOff>
    </xdr:from>
    <xdr:to>
      <xdr:col>78</xdr:col>
      <xdr:colOff>49530</xdr:colOff>
      <xdr:row>6</xdr:row>
      <xdr:rowOff>11430</xdr:rowOff>
    </xdr:to>
    <xdr:cxnSp macro="">
      <xdr:nvCxnSpPr>
        <xdr:cNvPr id="9" name="直線コネクタ 8">
          <a:extLst>
            <a:ext uri="{FF2B5EF4-FFF2-40B4-BE49-F238E27FC236}">
              <a16:creationId xmlns:a16="http://schemas.microsoft.com/office/drawing/2014/main" id="{FCEEE9C5-242B-4EC1-5201-24583BC2972D}"/>
            </a:ext>
          </a:extLst>
        </xdr:cNvPr>
        <xdr:cNvCxnSpPr>
          <a:stCxn id="6" idx="3"/>
        </xdr:cNvCxnSpPr>
      </xdr:nvCxnSpPr>
      <xdr:spPr>
        <a:xfrm>
          <a:off x="10858475" y="1090042"/>
          <a:ext cx="4126255" cy="464438"/>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13310</xdr:colOff>
      <xdr:row>4</xdr:row>
      <xdr:rowOff>242317</xdr:rowOff>
    </xdr:from>
    <xdr:to>
      <xdr:col>78</xdr:col>
      <xdr:colOff>125730</xdr:colOff>
      <xdr:row>7</xdr:row>
      <xdr:rowOff>53340</xdr:rowOff>
    </xdr:to>
    <xdr:cxnSp macro="">
      <xdr:nvCxnSpPr>
        <xdr:cNvPr id="11" name="直線コネクタ 10">
          <a:extLst>
            <a:ext uri="{FF2B5EF4-FFF2-40B4-BE49-F238E27FC236}">
              <a16:creationId xmlns:a16="http://schemas.microsoft.com/office/drawing/2014/main" id="{FE57049F-5D70-13F8-4A42-2250CBEFDA8B}"/>
            </a:ext>
          </a:extLst>
        </xdr:cNvPr>
        <xdr:cNvCxnSpPr>
          <a:stCxn id="7" idx="3"/>
        </xdr:cNvCxnSpPr>
      </xdr:nvCxnSpPr>
      <xdr:spPr>
        <a:xfrm>
          <a:off x="13443560" y="1090042"/>
          <a:ext cx="1617370" cy="677798"/>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3809</xdr:colOff>
      <xdr:row>8</xdr:row>
      <xdr:rowOff>24765</xdr:rowOff>
    </xdr:from>
    <xdr:to>
      <xdr:col>77</xdr:col>
      <xdr:colOff>20954</xdr:colOff>
      <xdr:row>8</xdr:row>
      <xdr:rowOff>415290</xdr:rowOff>
    </xdr:to>
    <xdr:sp macro="" textlink="">
      <xdr:nvSpPr>
        <xdr:cNvPr id="16" name="正方形/長方形 15">
          <a:extLst>
            <a:ext uri="{FF2B5EF4-FFF2-40B4-BE49-F238E27FC236}">
              <a16:creationId xmlns:a16="http://schemas.microsoft.com/office/drawing/2014/main" id="{31F6D0F3-DB0E-3E83-DBFD-D5E9C1C82393}"/>
            </a:ext>
          </a:extLst>
        </xdr:cNvPr>
        <xdr:cNvSpPr/>
      </xdr:nvSpPr>
      <xdr:spPr>
        <a:xfrm>
          <a:off x="8338184" y="3415665"/>
          <a:ext cx="6989445" cy="3905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49</xdr:col>
      <xdr:colOff>17144</xdr:colOff>
      <xdr:row>5</xdr:row>
      <xdr:rowOff>207645</xdr:rowOff>
    </xdr:from>
    <xdr:to>
      <xdr:col>51</xdr:col>
      <xdr:colOff>9525</xdr:colOff>
      <xdr:row>14</xdr:row>
      <xdr:rowOff>428625</xdr:rowOff>
    </xdr:to>
    <xdr:sp macro="" textlink="">
      <xdr:nvSpPr>
        <xdr:cNvPr id="8" name="正方形/長方形 7">
          <a:extLst>
            <a:ext uri="{FF2B5EF4-FFF2-40B4-BE49-F238E27FC236}">
              <a16:creationId xmlns:a16="http://schemas.microsoft.com/office/drawing/2014/main" id="{B3A30A03-FE27-9791-5BC5-7A47A4E99C42}"/>
            </a:ext>
          </a:extLst>
        </xdr:cNvPr>
        <xdr:cNvSpPr/>
      </xdr:nvSpPr>
      <xdr:spPr>
        <a:xfrm>
          <a:off x="10180319" y="1512570"/>
          <a:ext cx="382906" cy="493585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53</xdr:col>
      <xdr:colOff>5716</xdr:colOff>
      <xdr:row>9</xdr:row>
      <xdr:rowOff>81917</xdr:rowOff>
    </xdr:from>
    <xdr:to>
      <xdr:col>63</xdr:col>
      <xdr:colOff>160020</xdr:colOff>
      <xdr:row>10</xdr:row>
      <xdr:rowOff>43816</xdr:rowOff>
    </xdr:to>
    <xdr:sp macro="" textlink="">
      <xdr:nvSpPr>
        <xdr:cNvPr id="10" name="正方形/長方形 9">
          <a:extLst>
            <a:ext uri="{FF2B5EF4-FFF2-40B4-BE49-F238E27FC236}">
              <a16:creationId xmlns:a16="http://schemas.microsoft.com/office/drawing/2014/main" id="{DE3B50BF-65BC-21B9-1EC4-39F9A680428A}"/>
            </a:ext>
          </a:extLst>
        </xdr:cNvPr>
        <xdr:cNvSpPr/>
      </xdr:nvSpPr>
      <xdr:spPr>
        <a:xfrm>
          <a:off x="10921366" y="3910967"/>
          <a:ext cx="1964054" cy="400049"/>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交差するセルにセルに入力</a:t>
          </a:r>
          <a:endParaRPr lang="ja-JP" altLang="ja-JP" sz="1050">
            <a:solidFill>
              <a:schemeClr val="bg1"/>
            </a:solidFill>
            <a:effectLst/>
            <a:latin typeface="+mn-lt"/>
            <a:ea typeface="+mn-ea"/>
            <a:cs typeface="+mn-cs"/>
          </a:endParaRPr>
        </a:p>
      </xdr:txBody>
    </xdr:sp>
    <xdr:clientData/>
  </xdr:twoCellAnchor>
  <xdr:twoCellAnchor>
    <xdr:from>
      <xdr:col>49</xdr:col>
      <xdr:colOff>161925</xdr:colOff>
      <xdr:row>8</xdr:row>
      <xdr:rowOff>314325</xdr:rowOff>
    </xdr:from>
    <xdr:to>
      <xdr:col>53</xdr:col>
      <xdr:colOff>7621</xdr:colOff>
      <xdr:row>9</xdr:row>
      <xdr:rowOff>283847</xdr:rowOff>
    </xdr:to>
    <xdr:cxnSp macro="">
      <xdr:nvCxnSpPr>
        <xdr:cNvPr id="13" name="直線矢印コネクタ 12">
          <a:extLst>
            <a:ext uri="{FF2B5EF4-FFF2-40B4-BE49-F238E27FC236}">
              <a16:creationId xmlns:a16="http://schemas.microsoft.com/office/drawing/2014/main" id="{7236A011-D7C7-0BCF-D04D-957458CBFF9C}"/>
            </a:ext>
          </a:extLst>
        </xdr:cNvPr>
        <xdr:cNvCxnSpPr>
          <a:stCxn id="10" idx="1"/>
        </xdr:cNvCxnSpPr>
      </xdr:nvCxnSpPr>
      <xdr:spPr>
        <a:xfrm flipH="1" flipV="1">
          <a:off x="10325100" y="3705225"/>
          <a:ext cx="598171" cy="407672"/>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20001</xdr:colOff>
      <xdr:row>32</xdr:row>
      <xdr:rowOff>11906</xdr:rowOff>
    </xdr:from>
    <xdr:to>
      <xdr:col>77</xdr:col>
      <xdr:colOff>17144</xdr:colOff>
      <xdr:row>37</xdr:row>
      <xdr:rowOff>0</xdr:rowOff>
    </xdr:to>
    <xdr:sp macro="" textlink="">
      <xdr:nvSpPr>
        <xdr:cNvPr id="87" name="正方形/長方形 20">
          <a:extLst>
            <a:ext uri="{FF2B5EF4-FFF2-40B4-BE49-F238E27FC236}">
              <a16:creationId xmlns:a16="http://schemas.microsoft.com/office/drawing/2014/main" id="{806EA7FC-2E8D-029C-722E-5BDED6BB50D0}"/>
            </a:ext>
          </a:extLst>
        </xdr:cNvPr>
        <xdr:cNvSpPr/>
      </xdr:nvSpPr>
      <xdr:spPr>
        <a:xfrm>
          <a:off x="8973501" y="9870281"/>
          <a:ext cx="6736081" cy="9525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152400</xdr:colOff>
      <xdr:row>48</xdr:row>
      <xdr:rowOff>0</xdr:rowOff>
    </xdr:from>
    <xdr:to>
      <xdr:col>75</xdr:col>
      <xdr:colOff>38100</xdr:colOff>
      <xdr:row>50</xdr:row>
      <xdr:rowOff>19050</xdr:rowOff>
    </xdr:to>
    <xdr:sp macro="" textlink="">
      <xdr:nvSpPr>
        <xdr:cNvPr id="22" name="正方形/長方形 21">
          <a:extLst>
            <a:ext uri="{FF2B5EF4-FFF2-40B4-BE49-F238E27FC236}">
              <a16:creationId xmlns:a16="http://schemas.microsoft.com/office/drawing/2014/main" id="{79B5CE54-901D-4A58-0008-DFC2E99E7F27}"/>
            </a:ext>
          </a:extLst>
        </xdr:cNvPr>
        <xdr:cNvSpPr/>
      </xdr:nvSpPr>
      <xdr:spPr>
        <a:xfrm>
          <a:off x="13630275" y="11658600"/>
          <a:ext cx="1362075" cy="4572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152400</xdr:colOff>
      <xdr:row>46</xdr:row>
      <xdr:rowOff>202988</xdr:rowOff>
    </xdr:from>
    <xdr:to>
      <xdr:col>75</xdr:col>
      <xdr:colOff>38100</xdr:colOff>
      <xdr:row>48</xdr:row>
      <xdr:rowOff>17356</xdr:rowOff>
    </xdr:to>
    <xdr:sp macro="" textlink="">
      <xdr:nvSpPr>
        <xdr:cNvPr id="23" name="正方形/長方形 22">
          <a:extLst>
            <a:ext uri="{FF2B5EF4-FFF2-40B4-BE49-F238E27FC236}">
              <a16:creationId xmlns:a16="http://schemas.microsoft.com/office/drawing/2014/main" id="{CE82D2FB-C642-23AF-749F-63563D8FFEBD}"/>
            </a:ext>
          </a:extLst>
        </xdr:cNvPr>
        <xdr:cNvSpPr/>
      </xdr:nvSpPr>
      <xdr:spPr>
        <a:xfrm>
          <a:off x="14027150" y="12426738"/>
          <a:ext cx="1356783" cy="25886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178011</xdr:colOff>
      <xdr:row>53</xdr:row>
      <xdr:rowOff>218439</xdr:rowOff>
    </xdr:from>
    <xdr:to>
      <xdr:col>74</xdr:col>
      <xdr:colOff>169333</xdr:colOff>
      <xdr:row>56</xdr:row>
      <xdr:rowOff>12487</xdr:rowOff>
    </xdr:to>
    <xdr:sp macro="" textlink="">
      <xdr:nvSpPr>
        <xdr:cNvPr id="24" name="正方形/長方形 23">
          <a:extLst>
            <a:ext uri="{FF2B5EF4-FFF2-40B4-BE49-F238E27FC236}">
              <a16:creationId xmlns:a16="http://schemas.microsoft.com/office/drawing/2014/main" id="{A4796800-5D8A-94BB-5C81-7B3137F494DC}"/>
            </a:ext>
          </a:extLst>
        </xdr:cNvPr>
        <xdr:cNvSpPr/>
      </xdr:nvSpPr>
      <xdr:spPr>
        <a:xfrm>
          <a:off x="13650594" y="13066606"/>
          <a:ext cx="1282489" cy="4713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57</xdr:row>
      <xdr:rowOff>12489</xdr:rowOff>
    </xdr:from>
    <xdr:to>
      <xdr:col>75</xdr:col>
      <xdr:colOff>21166</xdr:colOff>
      <xdr:row>59</xdr:row>
      <xdr:rowOff>0</xdr:rowOff>
    </xdr:to>
    <xdr:sp macro="" textlink="">
      <xdr:nvSpPr>
        <xdr:cNvPr id="25" name="正方形/長方形 24">
          <a:extLst>
            <a:ext uri="{FF2B5EF4-FFF2-40B4-BE49-F238E27FC236}">
              <a16:creationId xmlns:a16="http://schemas.microsoft.com/office/drawing/2014/main" id="{37EA4DA8-8D03-B67F-22F9-0159ED3F8926}"/>
            </a:ext>
          </a:extLst>
        </xdr:cNvPr>
        <xdr:cNvSpPr/>
      </xdr:nvSpPr>
      <xdr:spPr>
        <a:xfrm>
          <a:off x="13645726" y="13760239"/>
          <a:ext cx="1319107" cy="4320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59</xdr:row>
      <xdr:rowOff>12488</xdr:rowOff>
    </xdr:from>
    <xdr:to>
      <xdr:col>75</xdr:col>
      <xdr:colOff>20320</xdr:colOff>
      <xdr:row>59</xdr:row>
      <xdr:rowOff>211667</xdr:rowOff>
    </xdr:to>
    <xdr:sp macro="" textlink="">
      <xdr:nvSpPr>
        <xdr:cNvPr id="26" name="正方形/長方形 25">
          <a:extLst>
            <a:ext uri="{FF2B5EF4-FFF2-40B4-BE49-F238E27FC236}">
              <a16:creationId xmlns:a16="http://schemas.microsoft.com/office/drawing/2014/main" id="{BA9EB001-9E6E-4C98-8C85-C558EEDBA1F0}"/>
            </a:ext>
          </a:extLst>
        </xdr:cNvPr>
        <xdr:cNvSpPr/>
      </xdr:nvSpPr>
      <xdr:spPr>
        <a:xfrm>
          <a:off x="13652500" y="14204738"/>
          <a:ext cx="1311487" cy="19917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60</xdr:row>
      <xdr:rowOff>16298</xdr:rowOff>
    </xdr:from>
    <xdr:to>
      <xdr:col>75</xdr:col>
      <xdr:colOff>16510</xdr:colOff>
      <xdr:row>60</xdr:row>
      <xdr:rowOff>207857</xdr:rowOff>
    </xdr:to>
    <xdr:sp macro="" textlink="">
      <xdr:nvSpPr>
        <xdr:cNvPr id="28" name="正方形/長方形 27">
          <a:extLst>
            <a:ext uri="{FF2B5EF4-FFF2-40B4-BE49-F238E27FC236}">
              <a16:creationId xmlns:a16="http://schemas.microsoft.com/office/drawing/2014/main" id="{0EE11DD1-24D7-AE0A-0C63-D9EF184C72EB}"/>
            </a:ext>
          </a:extLst>
        </xdr:cNvPr>
        <xdr:cNvSpPr/>
      </xdr:nvSpPr>
      <xdr:spPr>
        <a:xfrm>
          <a:off x="14075833" y="14430798"/>
          <a:ext cx="1307677" cy="19155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61</xdr:row>
      <xdr:rowOff>16298</xdr:rowOff>
    </xdr:from>
    <xdr:to>
      <xdr:col>75</xdr:col>
      <xdr:colOff>16510</xdr:colOff>
      <xdr:row>61</xdr:row>
      <xdr:rowOff>209762</xdr:rowOff>
    </xdr:to>
    <xdr:sp macro="" textlink="">
      <xdr:nvSpPr>
        <xdr:cNvPr id="29" name="正方形/長方形 28">
          <a:extLst>
            <a:ext uri="{FF2B5EF4-FFF2-40B4-BE49-F238E27FC236}">
              <a16:creationId xmlns:a16="http://schemas.microsoft.com/office/drawing/2014/main" id="{5E2BCAF5-4BD4-A11B-4AEF-F1101E06DBC0}"/>
            </a:ext>
          </a:extLst>
        </xdr:cNvPr>
        <xdr:cNvSpPr/>
      </xdr:nvSpPr>
      <xdr:spPr>
        <a:xfrm>
          <a:off x="14075833" y="14653048"/>
          <a:ext cx="1307677" cy="193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21168</xdr:colOff>
      <xdr:row>67</xdr:row>
      <xdr:rowOff>0</xdr:rowOff>
    </xdr:from>
    <xdr:to>
      <xdr:col>74</xdr:col>
      <xdr:colOff>21168</xdr:colOff>
      <xdr:row>67</xdr:row>
      <xdr:rowOff>211668</xdr:rowOff>
    </xdr:to>
    <xdr:sp macro="" textlink="">
      <xdr:nvSpPr>
        <xdr:cNvPr id="33" name="正方形/長方形 32">
          <a:extLst>
            <a:ext uri="{FF2B5EF4-FFF2-40B4-BE49-F238E27FC236}">
              <a16:creationId xmlns:a16="http://schemas.microsoft.com/office/drawing/2014/main" id="{99118D17-BA4F-FC3B-4EBD-C08F44B66862}"/>
            </a:ext>
          </a:extLst>
        </xdr:cNvPr>
        <xdr:cNvSpPr/>
      </xdr:nvSpPr>
      <xdr:spPr>
        <a:xfrm>
          <a:off x="14097001" y="17199611"/>
          <a:ext cx="1111250" cy="2311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22014</xdr:colOff>
      <xdr:row>77</xdr:row>
      <xdr:rowOff>31750</xdr:rowOff>
    </xdr:from>
    <xdr:to>
      <xdr:col>75</xdr:col>
      <xdr:colOff>10584</xdr:colOff>
      <xdr:row>79</xdr:row>
      <xdr:rowOff>17356</xdr:rowOff>
    </xdr:to>
    <xdr:sp macro="" textlink="">
      <xdr:nvSpPr>
        <xdr:cNvPr id="34" name="正方形/長方形 33">
          <a:extLst>
            <a:ext uri="{FF2B5EF4-FFF2-40B4-BE49-F238E27FC236}">
              <a16:creationId xmlns:a16="http://schemas.microsoft.com/office/drawing/2014/main" id="{12512B1E-9ED5-48CC-937E-4E8B02AE1A3D}"/>
            </a:ext>
          </a:extLst>
        </xdr:cNvPr>
        <xdr:cNvSpPr/>
      </xdr:nvSpPr>
      <xdr:spPr>
        <a:xfrm>
          <a:off x="14076681" y="18700750"/>
          <a:ext cx="1279736" cy="4301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11429</xdr:colOff>
      <xdr:row>75</xdr:row>
      <xdr:rowOff>190500</xdr:rowOff>
    </xdr:from>
    <xdr:to>
      <xdr:col>75</xdr:col>
      <xdr:colOff>21166</xdr:colOff>
      <xdr:row>77</xdr:row>
      <xdr:rowOff>0</xdr:rowOff>
    </xdr:to>
    <xdr:sp macro="" textlink="">
      <xdr:nvSpPr>
        <xdr:cNvPr id="35" name="正方形/長方形 34">
          <a:extLst>
            <a:ext uri="{FF2B5EF4-FFF2-40B4-BE49-F238E27FC236}">
              <a16:creationId xmlns:a16="http://schemas.microsoft.com/office/drawing/2014/main" id="{B369D4C8-6C94-CA24-E290-532CCCEAC2DB}"/>
            </a:ext>
          </a:extLst>
        </xdr:cNvPr>
        <xdr:cNvSpPr/>
      </xdr:nvSpPr>
      <xdr:spPr>
        <a:xfrm>
          <a:off x="14066096" y="18415000"/>
          <a:ext cx="1300903" cy="254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169334</xdr:colOff>
      <xdr:row>83</xdr:row>
      <xdr:rowOff>0</xdr:rowOff>
    </xdr:from>
    <xdr:to>
      <xdr:col>74</xdr:col>
      <xdr:colOff>154942</xdr:colOff>
      <xdr:row>85</xdr:row>
      <xdr:rowOff>8677</xdr:rowOff>
    </xdr:to>
    <xdr:sp macro="" textlink="">
      <xdr:nvSpPr>
        <xdr:cNvPr id="36" name="正方形/長方形 35">
          <a:extLst>
            <a:ext uri="{FF2B5EF4-FFF2-40B4-BE49-F238E27FC236}">
              <a16:creationId xmlns:a16="http://schemas.microsoft.com/office/drawing/2014/main" id="{C9185486-2EA9-46C0-B03E-E7096EFEF5A1}"/>
            </a:ext>
          </a:extLst>
        </xdr:cNvPr>
        <xdr:cNvSpPr/>
      </xdr:nvSpPr>
      <xdr:spPr>
        <a:xfrm>
          <a:off x="14065251" y="20415250"/>
          <a:ext cx="1276774" cy="4531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169334</xdr:colOff>
      <xdr:row>85</xdr:row>
      <xdr:rowOff>202991</xdr:rowOff>
    </xdr:from>
    <xdr:to>
      <xdr:col>75</xdr:col>
      <xdr:colOff>42334</xdr:colOff>
      <xdr:row>87</xdr:row>
      <xdr:rowOff>1</xdr:rowOff>
    </xdr:to>
    <xdr:sp macro="" textlink="">
      <xdr:nvSpPr>
        <xdr:cNvPr id="37" name="正方形/長方形 36">
          <a:extLst>
            <a:ext uri="{FF2B5EF4-FFF2-40B4-BE49-F238E27FC236}">
              <a16:creationId xmlns:a16="http://schemas.microsoft.com/office/drawing/2014/main" id="{AB112EF4-1021-FD81-AEB6-C9999F43DE2F}"/>
            </a:ext>
          </a:extLst>
        </xdr:cNvPr>
        <xdr:cNvSpPr/>
      </xdr:nvSpPr>
      <xdr:spPr>
        <a:xfrm>
          <a:off x="14044084" y="20692324"/>
          <a:ext cx="1344083" cy="2415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solidFill>
              <a:schemeClr val="accent1"/>
            </a:solidFill>
          </a:endParaRPr>
        </a:p>
      </xdr:txBody>
    </xdr:sp>
    <xdr:clientData/>
  </xdr:twoCellAnchor>
  <xdr:twoCellAnchor>
    <xdr:from>
      <xdr:col>67</xdr:col>
      <xdr:colOff>173143</xdr:colOff>
      <xdr:row>88</xdr:row>
      <xdr:rowOff>21167</xdr:rowOff>
    </xdr:from>
    <xdr:to>
      <xdr:col>74</xdr:col>
      <xdr:colOff>12489</xdr:colOff>
      <xdr:row>89</xdr:row>
      <xdr:rowOff>0</xdr:rowOff>
    </xdr:to>
    <xdr:sp macro="" textlink="">
      <xdr:nvSpPr>
        <xdr:cNvPr id="39" name="正方形/長方形 38">
          <a:extLst>
            <a:ext uri="{FF2B5EF4-FFF2-40B4-BE49-F238E27FC236}">
              <a16:creationId xmlns:a16="http://schemas.microsoft.com/office/drawing/2014/main" id="{C3E232B2-705E-2106-6B3D-FF2598B074A0}"/>
            </a:ext>
          </a:extLst>
        </xdr:cNvPr>
        <xdr:cNvSpPr/>
      </xdr:nvSpPr>
      <xdr:spPr>
        <a:xfrm>
          <a:off x="14069060" y="21547667"/>
          <a:ext cx="1130512" cy="23473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31749</xdr:colOff>
      <xdr:row>91</xdr:row>
      <xdr:rowOff>12487</xdr:rowOff>
    </xdr:from>
    <xdr:to>
      <xdr:col>76</xdr:col>
      <xdr:colOff>158749</xdr:colOff>
      <xdr:row>93</xdr:row>
      <xdr:rowOff>158749</xdr:rowOff>
    </xdr:to>
    <xdr:sp macro="" textlink="">
      <xdr:nvSpPr>
        <xdr:cNvPr id="40" name="正方形/長方形 39">
          <a:extLst>
            <a:ext uri="{FF2B5EF4-FFF2-40B4-BE49-F238E27FC236}">
              <a16:creationId xmlns:a16="http://schemas.microsoft.com/office/drawing/2014/main" id="{AAD00D0A-41B2-48B2-0C4C-67561259C66A}"/>
            </a:ext>
          </a:extLst>
        </xdr:cNvPr>
        <xdr:cNvSpPr/>
      </xdr:nvSpPr>
      <xdr:spPr>
        <a:xfrm>
          <a:off x="9207499" y="22290404"/>
          <a:ext cx="6498167" cy="53784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97</xdr:row>
      <xdr:rowOff>0</xdr:rowOff>
    </xdr:from>
    <xdr:to>
      <xdr:col>74</xdr:col>
      <xdr:colOff>172298</xdr:colOff>
      <xdr:row>97</xdr:row>
      <xdr:rowOff>211668</xdr:rowOff>
    </xdr:to>
    <xdr:sp macro="" textlink="">
      <xdr:nvSpPr>
        <xdr:cNvPr id="41" name="正方形/長方形 40">
          <a:extLst>
            <a:ext uri="{FF2B5EF4-FFF2-40B4-BE49-F238E27FC236}">
              <a16:creationId xmlns:a16="http://schemas.microsoft.com/office/drawing/2014/main" id="{DC0DD561-DBC2-4505-9F4D-8F1E08F718D3}"/>
            </a:ext>
          </a:extLst>
        </xdr:cNvPr>
        <xdr:cNvSpPr/>
      </xdr:nvSpPr>
      <xdr:spPr>
        <a:xfrm>
          <a:off x="14095942" y="23293917"/>
          <a:ext cx="1263439" cy="21166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98</xdr:row>
      <xdr:rowOff>12488</xdr:rowOff>
    </xdr:from>
    <xdr:to>
      <xdr:col>74</xdr:col>
      <xdr:colOff>172298</xdr:colOff>
      <xdr:row>99</xdr:row>
      <xdr:rowOff>211667</xdr:rowOff>
    </xdr:to>
    <xdr:sp macro="" textlink="">
      <xdr:nvSpPr>
        <xdr:cNvPr id="42" name="正方形/長方形 41">
          <a:extLst>
            <a:ext uri="{FF2B5EF4-FFF2-40B4-BE49-F238E27FC236}">
              <a16:creationId xmlns:a16="http://schemas.microsoft.com/office/drawing/2014/main" id="{27B99EA2-A9F2-11C9-CBA4-2B9C8369D9AE}"/>
            </a:ext>
          </a:extLst>
        </xdr:cNvPr>
        <xdr:cNvSpPr/>
      </xdr:nvSpPr>
      <xdr:spPr>
        <a:xfrm>
          <a:off x="14095942" y="23666238"/>
          <a:ext cx="1263439" cy="4214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10583</xdr:colOff>
      <xdr:row>104</xdr:row>
      <xdr:rowOff>212514</xdr:rowOff>
    </xdr:from>
    <xdr:to>
      <xdr:col>74</xdr:col>
      <xdr:colOff>12488</xdr:colOff>
      <xdr:row>106</xdr:row>
      <xdr:rowOff>12488</xdr:rowOff>
    </xdr:to>
    <xdr:sp macro="" textlink="">
      <xdr:nvSpPr>
        <xdr:cNvPr id="43" name="正方形/長方形 42">
          <a:extLst>
            <a:ext uri="{FF2B5EF4-FFF2-40B4-BE49-F238E27FC236}">
              <a16:creationId xmlns:a16="http://schemas.microsoft.com/office/drawing/2014/main" id="{9A75A4AB-3796-25A8-50F5-D4EEDDED52E0}"/>
            </a:ext>
          </a:extLst>
        </xdr:cNvPr>
        <xdr:cNvSpPr/>
      </xdr:nvSpPr>
      <xdr:spPr>
        <a:xfrm>
          <a:off x="14086416" y="25220931"/>
          <a:ext cx="1113155" cy="2550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16298</xdr:colOff>
      <xdr:row>106</xdr:row>
      <xdr:rowOff>22015</xdr:rowOff>
    </xdr:from>
    <xdr:to>
      <xdr:col>74</xdr:col>
      <xdr:colOff>20108</xdr:colOff>
      <xdr:row>107</xdr:row>
      <xdr:rowOff>1</xdr:rowOff>
    </xdr:to>
    <xdr:sp macro="" textlink="">
      <xdr:nvSpPr>
        <xdr:cNvPr id="44" name="正方形/長方形 43">
          <a:extLst>
            <a:ext uri="{FF2B5EF4-FFF2-40B4-BE49-F238E27FC236}">
              <a16:creationId xmlns:a16="http://schemas.microsoft.com/office/drawing/2014/main" id="{B342BF3E-C24C-BC93-A4F0-493DDF809BF1}"/>
            </a:ext>
          </a:extLst>
        </xdr:cNvPr>
        <xdr:cNvSpPr/>
      </xdr:nvSpPr>
      <xdr:spPr>
        <a:xfrm>
          <a:off x="14092131" y="25485515"/>
          <a:ext cx="1115060" cy="20023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109</xdr:row>
      <xdr:rowOff>190500</xdr:rowOff>
    </xdr:from>
    <xdr:to>
      <xdr:col>74</xdr:col>
      <xdr:colOff>172298</xdr:colOff>
      <xdr:row>110</xdr:row>
      <xdr:rowOff>202990</xdr:rowOff>
    </xdr:to>
    <xdr:sp macro="" textlink="">
      <xdr:nvSpPr>
        <xdr:cNvPr id="46" name="正方形/長方形 45">
          <a:extLst>
            <a:ext uri="{FF2B5EF4-FFF2-40B4-BE49-F238E27FC236}">
              <a16:creationId xmlns:a16="http://schemas.microsoft.com/office/drawing/2014/main" id="{6C1EAADF-61C3-8F9B-162D-508C3E11D8BC}"/>
            </a:ext>
          </a:extLst>
        </xdr:cNvPr>
        <xdr:cNvSpPr/>
      </xdr:nvSpPr>
      <xdr:spPr>
        <a:xfrm>
          <a:off x="14095942" y="26151417"/>
          <a:ext cx="1263439" cy="2347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16299</xdr:colOff>
      <xdr:row>111</xdr:row>
      <xdr:rowOff>5715</xdr:rowOff>
    </xdr:from>
    <xdr:to>
      <xdr:col>74</xdr:col>
      <xdr:colOff>168488</xdr:colOff>
      <xdr:row>112</xdr:row>
      <xdr:rowOff>197274</xdr:rowOff>
    </xdr:to>
    <xdr:sp macro="" textlink="">
      <xdr:nvSpPr>
        <xdr:cNvPr id="47" name="正方形/長方形 46">
          <a:extLst>
            <a:ext uri="{FF2B5EF4-FFF2-40B4-BE49-F238E27FC236}">
              <a16:creationId xmlns:a16="http://schemas.microsoft.com/office/drawing/2014/main" id="{9808286A-199D-2BC6-9CC1-D241AB58B9D0}"/>
            </a:ext>
          </a:extLst>
        </xdr:cNvPr>
        <xdr:cNvSpPr/>
      </xdr:nvSpPr>
      <xdr:spPr>
        <a:xfrm>
          <a:off x="14092132" y="26548715"/>
          <a:ext cx="1263439" cy="4138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10584</xdr:colOff>
      <xdr:row>117</xdr:row>
      <xdr:rowOff>0</xdr:rowOff>
    </xdr:from>
    <xdr:to>
      <xdr:col>74</xdr:col>
      <xdr:colOff>16299</xdr:colOff>
      <xdr:row>117</xdr:row>
      <xdr:rowOff>202141</xdr:rowOff>
    </xdr:to>
    <xdr:sp macro="" textlink="">
      <xdr:nvSpPr>
        <xdr:cNvPr id="48" name="正方形/長方形 47">
          <a:extLst>
            <a:ext uri="{FF2B5EF4-FFF2-40B4-BE49-F238E27FC236}">
              <a16:creationId xmlns:a16="http://schemas.microsoft.com/office/drawing/2014/main" id="{A497D6F0-E983-4B17-AB72-95F9B9F6693E}"/>
            </a:ext>
          </a:extLst>
        </xdr:cNvPr>
        <xdr:cNvSpPr/>
      </xdr:nvSpPr>
      <xdr:spPr>
        <a:xfrm>
          <a:off x="14086417" y="27897667"/>
          <a:ext cx="1116965" cy="20214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12490</xdr:colOff>
      <xdr:row>121</xdr:row>
      <xdr:rowOff>211665</xdr:rowOff>
    </xdr:from>
    <xdr:to>
      <xdr:col>74</xdr:col>
      <xdr:colOff>169334</xdr:colOff>
      <xdr:row>123</xdr:row>
      <xdr:rowOff>0</xdr:rowOff>
    </xdr:to>
    <xdr:sp macro="" textlink="">
      <xdr:nvSpPr>
        <xdr:cNvPr id="49" name="正方形/長方形 48">
          <a:extLst>
            <a:ext uri="{FF2B5EF4-FFF2-40B4-BE49-F238E27FC236}">
              <a16:creationId xmlns:a16="http://schemas.microsoft.com/office/drawing/2014/main" id="{7ED14801-993A-62D9-B358-F4DBF3DA339B}"/>
            </a:ext>
          </a:extLst>
        </xdr:cNvPr>
        <xdr:cNvSpPr/>
      </xdr:nvSpPr>
      <xdr:spPr>
        <a:xfrm>
          <a:off x="14067157" y="28331582"/>
          <a:ext cx="1268094" cy="26458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20108</xdr:colOff>
      <xdr:row>126</xdr:row>
      <xdr:rowOff>17357</xdr:rowOff>
    </xdr:from>
    <xdr:to>
      <xdr:col>76</xdr:col>
      <xdr:colOff>0</xdr:colOff>
      <xdr:row>129</xdr:row>
      <xdr:rowOff>1</xdr:rowOff>
    </xdr:to>
    <xdr:sp macro="" textlink="">
      <xdr:nvSpPr>
        <xdr:cNvPr id="50" name="正方形/長方形 49">
          <a:extLst>
            <a:ext uri="{FF2B5EF4-FFF2-40B4-BE49-F238E27FC236}">
              <a16:creationId xmlns:a16="http://schemas.microsoft.com/office/drawing/2014/main" id="{3336DDB6-3526-BA7C-AC11-E624F80F2587}"/>
            </a:ext>
          </a:extLst>
        </xdr:cNvPr>
        <xdr:cNvSpPr/>
      </xdr:nvSpPr>
      <xdr:spPr>
        <a:xfrm>
          <a:off x="13376275" y="29968190"/>
          <a:ext cx="2170642" cy="6493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12489</xdr:colOff>
      <xdr:row>129</xdr:row>
      <xdr:rowOff>16300</xdr:rowOff>
    </xdr:from>
    <xdr:to>
      <xdr:col>74</xdr:col>
      <xdr:colOff>169334</xdr:colOff>
      <xdr:row>131</xdr:row>
      <xdr:rowOff>21167</xdr:rowOff>
    </xdr:to>
    <xdr:sp macro="" textlink="">
      <xdr:nvSpPr>
        <xdr:cNvPr id="51" name="正方形/長方形 50">
          <a:extLst>
            <a:ext uri="{FF2B5EF4-FFF2-40B4-BE49-F238E27FC236}">
              <a16:creationId xmlns:a16="http://schemas.microsoft.com/office/drawing/2014/main" id="{9B7724EB-D0C6-2CA7-02F1-A7983039E474}"/>
            </a:ext>
          </a:extLst>
        </xdr:cNvPr>
        <xdr:cNvSpPr/>
      </xdr:nvSpPr>
      <xdr:spPr>
        <a:xfrm>
          <a:off x="14088322" y="30633883"/>
          <a:ext cx="1268095" cy="4493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16299</xdr:colOff>
      <xdr:row>132</xdr:row>
      <xdr:rowOff>15241</xdr:rowOff>
    </xdr:from>
    <xdr:to>
      <xdr:col>74</xdr:col>
      <xdr:colOff>173144</xdr:colOff>
      <xdr:row>134</xdr:row>
      <xdr:rowOff>211666</xdr:rowOff>
    </xdr:to>
    <xdr:sp macro="" textlink="">
      <xdr:nvSpPr>
        <xdr:cNvPr id="52" name="正方形/長方形 51">
          <a:extLst>
            <a:ext uri="{FF2B5EF4-FFF2-40B4-BE49-F238E27FC236}">
              <a16:creationId xmlns:a16="http://schemas.microsoft.com/office/drawing/2014/main" id="{C6FF89EF-9698-B3C0-CB97-CDE52853F2E2}"/>
            </a:ext>
          </a:extLst>
        </xdr:cNvPr>
        <xdr:cNvSpPr/>
      </xdr:nvSpPr>
      <xdr:spPr>
        <a:xfrm>
          <a:off x="14092132" y="31214908"/>
          <a:ext cx="1268095" cy="6409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140</xdr:row>
      <xdr:rowOff>234738</xdr:rowOff>
    </xdr:from>
    <xdr:to>
      <xdr:col>75</xdr:col>
      <xdr:colOff>0</xdr:colOff>
      <xdr:row>146</xdr:row>
      <xdr:rowOff>10583</xdr:rowOff>
    </xdr:to>
    <xdr:sp macro="" textlink="">
      <xdr:nvSpPr>
        <xdr:cNvPr id="53" name="正方形/長方形 52">
          <a:extLst>
            <a:ext uri="{FF2B5EF4-FFF2-40B4-BE49-F238E27FC236}">
              <a16:creationId xmlns:a16="http://schemas.microsoft.com/office/drawing/2014/main" id="{0B6D293E-DD95-8990-5CAC-93F365BB72F7}"/>
            </a:ext>
          </a:extLst>
        </xdr:cNvPr>
        <xdr:cNvSpPr/>
      </xdr:nvSpPr>
      <xdr:spPr>
        <a:xfrm>
          <a:off x="14069060" y="33074821"/>
          <a:ext cx="1297940" cy="119401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147</xdr:row>
      <xdr:rowOff>21167</xdr:rowOff>
    </xdr:from>
    <xdr:to>
      <xdr:col>75</xdr:col>
      <xdr:colOff>0</xdr:colOff>
      <xdr:row>150</xdr:row>
      <xdr:rowOff>21166</xdr:rowOff>
    </xdr:to>
    <xdr:sp macro="" textlink="">
      <xdr:nvSpPr>
        <xdr:cNvPr id="54" name="正方形/長方形 53">
          <a:extLst>
            <a:ext uri="{FF2B5EF4-FFF2-40B4-BE49-F238E27FC236}">
              <a16:creationId xmlns:a16="http://schemas.microsoft.com/office/drawing/2014/main" id="{74112F25-47F2-F9AC-EC1F-76EFA57E51A2}"/>
            </a:ext>
          </a:extLst>
        </xdr:cNvPr>
        <xdr:cNvSpPr/>
      </xdr:nvSpPr>
      <xdr:spPr>
        <a:xfrm>
          <a:off x="14069060" y="34501667"/>
          <a:ext cx="1297940" cy="66674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173142</xdr:colOff>
      <xdr:row>153</xdr:row>
      <xdr:rowOff>21167</xdr:rowOff>
    </xdr:from>
    <xdr:to>
      <xdr:col>74</xdr:col>
      <xdr:colOff>12488</xdr:colOff>
      <xdr:row>154</xdr:row>
      <xdr:rowOff>0</xdr:rowOff>
    </xdr:to>
    <xdr:sp macro="" textlink="">
      <xdr:nvSpPr>
        <xdr:cNvPr id="55" name="正方形/長方形 54">
          <a:extLst>
            <a:ext uri="{FF2B5EF4-FFF2-40B4-BE49-F238E27FC236}">
              <a16:creationId xmlns:a16="http://schemas.microsoft.com/office/drawing/2014/main" id="{C3309945-1B19-730C-ACC6-E95509AF915A}"/>
            </a:ext>
          </a:extLst>
        </xdr:cNvPr>
        <xdr:cNvSpPr/>
      </xdr:nvSpPr>
      <xdr:spPr>
        <a:xfrm>
          <a:off x="14132559" y="35591750"/>
          <a:ext cx="1130512" cy="2116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173142</xdr:colOff>
      <xdr:row>154</xdr:row>
      <xdr:rowOff>21166</xdr:rowOff>
    </xdr:from>
    <xdr:to>
      <xdr:col>74</xdr:col>
      <xdr:colOff>12488</xdr:colOff>
      <xdr:row>155</xdr:row>
      <xdr:rowOff>10583</xdr:rowOff>
    </xdr:to>
    <xdr:sp macro="" textlink="">
      <xdr:nvSpPr>
        <xdr:cNvPr id="15" name="正方形/長方形 14">
          <a:extLst>
            <a:ext uri="{FF2B5EF4-FFF2-40B4-BE49-F238E27FC236}">
              <a16:creationId xmlns:a16="http://schemas.microsoft.com/office/drawing/2014/main" id="{98609659-5067-CF67-4913-78E5DFE64DF5}"/>
            </a:ext>
          </a:extLst>
        </xdr:cNvPr>
        <xdr:cNvSpPr/>
      </xdr:nvSpPr>
      <xdr:spPr>
        <a:xfrm>
          <a:off x="14132559" y="35824583"/>
          <a:ext cx="1130512" cy="2116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201082</xdr:colOff>
      <xdr:row>157</xdr:row>
      <xdr:rowOff>12484</xdr:rowOff>
    </xdr:from>
    <xdr:to>
      <xdr:col>77</xdr:col>
      <xdr:colOff>31750</xdr:colOff>
      <xdr:row>162</xdr:row>
      <xdr:rowOff>31749</xdr:rowOff>
    </xdr:to>
    <xdr:sp macro="" textlink="">
      <xdr:nvSpPr>
        <xdr:cNvPr id="19" name="正方形/長方形 18">
          <a:extLst>
            <a:ext uri="{FF2B5EF4-FFF2-40B4-BE49-F238E27FC236}">
              <a16:creationId xmlns:a16="http://schemas.microsoft.com/office/drawing/2014/main" id="{B5F90914-5FCA-D152-F44A-874D9D5E23F4}"/>
            </a:ext>
          </a:extLst>
        </xdr:cNvPr>
        <xdr:cNvSpPr/>
      </xdr:nvSpPr>
      <xdr:spPr>
        <a:xfrm>
          <a:off x="9218082" y="36482651"/>
          <a:ext cx="6593418" cy="106701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166</xdr:row>
      <xdr:rowOff>1</xdr:rowOff>
    </xdr:from>
    <xdr:to>
      <xdr:col>75</xdr:col>
      <xdr:colOff>21167</xdr:colOff>
      <xdr:row>166</xdr:row>
      <xdr:rowOff>220345</xdr:rowOff>
    </xdr:to>
    <xdr:sp macro="" textlink="">
      <xdr:nvSpPr>
        <xdr:cNvPr id="20" name="正方形/長方形 19">
          <a:extLst>
            <a:ext uri="{FF2B5EF4-FFF2-40B4-BE49-F238E27FC236}">
              <a16:creationId xmlns:a16="http://schemas.microsoft.com/office/drawing/2014/main" id="{BF26FD86-7197-49DE-B909-D67D3D6AA80C}"/>
            </a:ext>
          </a:extLst>
        </xdr:cNvPr>
        <xdr:cNvSpPr/>
      </xdr:nvSpPr>
      <xdr:spPr>
        <a:xfrm>
          <a:off x="14054667" y="37687251"/>
          <a:ext cx="1312333" cy="2203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169333</xdr:colOff>
      <xdr:row>176</xdr:row>
      <xdr:rowOff>232832</xdr:rowOff>
    </xdr:from>
    <xdr:to>
      <xdr:col>75</xdr:col>
      <xdr:colOff>10584</xdr:colOff>
      <xdr:row>180</xdr:row>
      <xdr:rowOff>232832</xdr:rowOff>
    </xdr:to>
    <xdr:sp macro="" textlink="">
      <xdr:nvSpPr>
        <xdr:cNvPr id="27" name="正方形/長方形 26">
          <a:extLst>
            <a:ext uri="{FF2B5EF4-FFF2-40B4-BE49-F238E27FC236}">
              <a16:creationId xmlns:a16="http://schemas.microsoft.com/office/drawing/2014/main" id="{8464E9B6-46E1-4F25-9D7E-243DF6B9ECD6}"/>
            </a:ext>
          </a:extLst>
        </xdr:cNvPr>
        <xdr:cNvSpPr/>
      </xdr:nvSpPr>
      <xdr:spPr>
        <a:xfrm>
          <a:off x="14128750" y="40512999"/>
          <a:ext cx="1312334" cy="9313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182</xdr:row>
      <xdr:rowOff>0</xdr:rowOff>
    </xdr:from>
    <xdr:to>
      <xdr:col>75</xdr:col>
      <xdr:colOff>21167</xdr:colOff>
      <xdr:row>186</xdr:row>
      <xdr:rowOff>222250</xdr:rowOff>
    </xdr:to>
    <xdr:sp macro="" textlink="">
      <xdr:nvSpPr>
        <xdr:cNvPr id="31" name="正方形/長方形 30">
          <a:extLst>
            <a:ext uri="{FF2B5EF4-FFF2-40B4-BE49-F238E27FC236}">
              <a16:creationId xmlns:a16="http://schemas.microsoft.com/office/drawing/2014/main" id="{7804A186-9567-4552-9594-D6FDC0598B6D}"/>
            </a:ext>
          </a:extLst>
        </xdr:cNvPr>
        <xdr:cNvSpPr/>
      </xdr:nvSpPr>
      <xdr:spPr>
        <a:xfrm>
          <a:off x="14139333" y="41677167"/>
          <a:ext cx="1312334" cy="11535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158749</xdr:colOff>
      <xdr:row>187</xdr:row>
      <xdr:rowOff>222252</xdr:rowOff>
    </xdr:from>
    <xdr:to>
      <xdr:col>75</xdr:col>
      <xdr:colOff>0</xdr:colOff>
      <xdr:row>191</xdr:row>
      <xdr:rowOff>10584</xdr:rowOff>
    </xdr:to>
    <xdr:sp macro="" textlink="">
      <xdr:nvSpPr>
        <xdr:cNvPr id="38" name="正方形/長方形 37">
          <a:extLst>
            <a:ext uri="{FF2B5EF4-FFF2-40B4-BE49-F238E27FC236}">
              <a16:creationId xmlns:a16="http://schemas.microsoft.com/office/drawing/2014/main" id="{798A052B-B8BD-43CB-9DAF-8BD9F3CC54EF}"/>
            </a:ext>
          </a:extLst>
        </xdr:cNvPr>
        <xdr:cNvSpPr/>
      </xdr:nvSpPr>
      <xdr:spPr>
        <a:xfrm>
          <a:off x="14118166" y="43063585"/>
          <a:ext cx="1312334" cy="7196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xdr:colOff>
      <xdr:row>194</xdr:row>
      <xdr:rowOff>-1</xdr:rowOff>
    </xdr:from>
    <xdr:to>
      <xdr:col>74</xdr:col>
      <xdr:colOff>0</xdr:colOff>
      <xdr:row>196</xdr:row>
      <xdr:rowOff>21167</xdr:rowOff>
    </xdr:to>
    <xdr:sp macro="" textlink="">
      <xdr:nvSpPr>
        <xdr:cNvPr id="45" name="正方形/長方形 44">
          <a:extLst>
            <a:ext uri="{FF2B5EF4-FFF2-40B4-BE49-F238E27FC236}">
              <a16:creationId xmlns:a16="http://schemas.microsoft.com/office/drawing/2014/main" id="{2C1F3E2A-048F-4A1F-BF6C-84068FA941B7}"/>
            </a:ext>
          </a:extLst>
        </xdr:cNvPr>
        <xdr:cNvSpPr/>
      </xdr:nvSpPr>
      <xdr:spPr>
        <a:xfrm>
          <a:off x="14139334" y="44471166"/>
          <a:ext cx="1111249" cy="486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201082</xdr:colOff>
      <xdr:row>198</xdr:row>
      <xdr:rowOff>211667</xdr:rowOff>
    </xdr:from>
    <xdr:to>
      <xdr:col>77</xdr:col>
      <xdr:colOff>1</xdr:colOff>
      <xdr:row>208</xdr:row>
      <xdr:rowOff>42334</xdr:rowOff>
    </xdr:to>
    <xdr:sp macro="" textlink="">
      <xdr:nvSpPr>
        <xdr:cNvPr id="57" name="正方形/長方形 56">
          <a:extLst>
            <a:ext uri="{FF2B5EF4-FFF2-40B4-BE49-F238E27FC236}">
              <a16:creationId xmlns:a16="http://schemas.microsoft.com/office/drawing/2014/main" id="{6D26BFCC-8A59-4C29-8074-DDFFDA159076}"/>
            </a:ext>
          </a:extLst>
        </xdr:cNvPr>
        <xdr:cNvSpPr/>
      </xdr:nvSpPr>
      <xdr:spPr>
        <a:xfrm>
          <a:off x="9218082" y="45614167"/>
          <a:ext cx="6561669" cy="2159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164464</xdr:colOff>
      <xdr:row>211</xdr:row>
      <xdr:rowOff>190500</xdr:rowOff>
    </xdr:from>
    <xdr:to>
      <xdr:col>75</xdr:col>
      <xdr:colOff>26034</xdr:colOff>
      <xdr:row>212</xdr:row>
      <xdr:rowOff>190500</xdr:rowOff>
    </xdr:to>
    <xdr:sp macro="" textlink="">
      <xdr:nvSpPr>
        <xdr:cNvPr id="58" name="正方形/長方形 57">
          <a:extLst>
            <a:ext uri="{FF2B5EF4-FFF2-40B4-BE49-F238E27FC236}">
              <a16:creationId xmlns:a16="http://schemas.microsoft.com/office/drawing/2014/main" id="{957A28BD-6A12-4FD7-892C-B19978AF68E9}"/>
            </a:ext>
          </a:extLst>
        </xdr:cNvPr>
        <xdr:cNvSpPr/>
      </xdr:nvSpPr>
      <xdr:spPr>
        <a:xfrm>
          <a:off x="14060381" y="48947917"/>
          <a:ext cx="1332653" cy="2222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10584</xdr:colOff>
      <xdr:row>220</xdr:row>
      <xdr:rowOff>0</xdr:rowOff>
    </xdr:from>
    <xdr:to>
      <xdr:col>76</xdr:col>
      <xdr:colOff>10584</xdr:colOff>
      <xdr:row>221</xdr:row>
      <xdr:rowOff>201084</xdr:rowOff>
    </xdr:to>
    <xdr:sp macro="" textlink="">
      <xdr:nvSpPr>
        <xdr:cNvPr id="59" name="正方形/長方形 58">
          <a:extLst>
            <a:ext uri="{FF2B5EF4-FFF2-40B4-BE49-F238E27FC236}">
              <a16:creationId xmlns:a16="http://schemas.microsoft.com/office/drawing/2014/main" id="{782EC190-915F-4D34-9118-071E272A3A62}"/>
            </a:ext>
          </a:extLst>
        </xdr:cNvPr>
        <xdr:cNvSpPr/>
      </xdr:nvSpPr>
      <xdr:spPr>
        <a:xfrm>
          <a:off x="13430251" y="50239083"/>
          <a:ext cx="2190750" cy="4233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221</xdr:row>
      <xdr:rowOff>220344</xdr:rowOff>
    </xdr:from>
    <xdr:to>
      <xdr:col>73</xdr:col>
      <xdr:colOff>169333</xdr:colOff>
      <xdr:row>223</xdr:row>
      <xdr:rowOff>10583</xdr:rowOff>
    </xdr:to>
    <xdr:sp macro="" textlink="">
      <xdr:nvSpPr>
        <xdr:cNvPr id="60" name="正方形/長方形 59">
          <a:extLst>
            <a:ext uri="{FF2B5EF4-FFF2-40B4-BE49-F238E27FC236}">
              <a16:creationId xmlns:a16="http://schemas.microsoft.com/office/drawing/2014/main" id="{A6420BE3-54D0-4E2E-B34B-759A9B7D9FC2}"/>
            </a:ext>
          </a:extLst>
        </xdr:cNvPr>
        <xdr:cNvSpPr/>
      </xdr:nvSpPr>
      <xdr:spPr>
        <a:xfrm>
          <a:off x="14075833" y="51242594"/>
          <a:ext cx="1100667" cy="23473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21166</xdr:colOff>
      <xdr:row>224</xdr:row>
      <xdr:rowOff>190500</xdr:rowOff>
    </xdr:from>
    <xdr:to>
      <xdr:col>77</xdr:col>
      <xdr:colOff>31752</xdr:colOff>
      <xdr:row>230</xdr:row>
      <xdr:rowOff>0</xdr:rowOff>
    </xdr:to>
    <xdr:sp macro="" textlink="">
      <xdr:nvSpPr>
        <xdr:cNvPr id="63" name="正方形/長方形 62">
          <a:extLst>
            <a:ext uri="{FF2B5EF4-FFF2-40B4-BE49-F238E27FC236}">
              <a16:creationId xmlns:a16="http://schemas.microsoft.com/office/drawing/2014/main" id="{AA774A62-B914-4A33-B189-AB31B6524CD3}"/>
            </a:ext>
          </a:extLst>
        </xdr:cNvPr>
        <xdr:cNvSpPr/>
      </xdr:nvSpPr>
      <xdr:spPr>
        <a:xfrm>
          <a:off x="9249833" y="51318583"/>
          <a:ext cx="6561669" cy="1121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232</xdr:row>
      <xdr:rowOff>190500</xdr:rowOff>
    </xdr:from>
    <xdr:to>
      <xdr:col>75</xdr:col>
      <xdr:colOff>0</xdr:colOff>
      <xdr:row>233</xdr:row>
      <xdr:rowOff>206798</xdr:rowOff>
    </xdr:to>
    <xdr:sp macro="" textlink="">
      <xdr:nvSpPr>
        <xdr:cNvPr id="64" name="正方形/長方形 63">
          <a:extLst>
            <a:ext uri="{FF2B5EF4-FFF2-40B4-BE49-F238E27FC236}">
              <a16:creationId xmlns:a16="http://schemas.microsoft.com/office/drawing/2014/main" id="{917B9A7E-23C2-4C13-897D-E92D183C029A}"/>
            </a:ext>
          </a:extLst>
        </xdr:cNvPr>
        <xdr:cNvSpPr/>
      </xdr:nvSpPr>
      <xdr:spPr>
        <a:xfrm>
          <a:off x="14075833" y="53615167"/>
          <a:ext cx="1291167" cy="23854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239</xdr:row>
      <xdr:rowOff>232832</xdr:rowOff>
    </xdr:from>
    <xdr:to>
      <xdr:col>77</xdr:col>
      <xdr:colOff>0</xdr:colOff>
      <xdr:row>242</xdr:row>
      <xdr:rowOff>211666</xdr:rowOff>
    </xdr:to>
    <xdr:sp macro="" textlink="">
      <xdr:nvSpPr>
        <xdr:cNvPr id="65" name="正方形/長方形 64">
          <a:extLst>
            <a:ext uri="{FF2B5EF4-FFF2-40B4-BE49-F238E27FC236}">
              <a16:creationId xmlns:a16="http://schemas.microsoft.com/office/drawing/2014/main" id="{A365B35C-4240-4EFB-8A29-8F974B060704}"/>
            </a:ext>
          </a:extLst>
        </xdr:cNvPr>
        <xdr:cNvSpPr/>
      </xdr:nvSpPr>
      <xdr:spPr>
        <a:xfrm>
          <a:off x="14139333" y="54673499"/>
          <a:ext cx="1640417" cy="6561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16298</xdr:colOff>
      <xdr:row>247</xdr:row>
      <xdr:rowOff>211667</xdr:rowOff>
    </xdr:from>
    <xdr:to>
      <xdr:col>75</xdr:col>
      <xdr:colOff>16298</xdr:colOff>
      <xdr:row>248</xdr:row>
      <xdr:rowOff>211668</xdr:rowOff>
    </xdr:to>
    <xdr:sp macro="" textlink="">
      <xdr:nvSpPr>
        <xdr:cNvPr id="66" name="正方形/長方形 65">
          <a:extLst>
            <a:ext uri="{FF2B5EF4-FFF2-40B4-BE49-F238E27FC236}">
              <a16:creationId xmlns:a16="http://schemas.microsoft.com/office/drawing/2014/main" id="{1D248290-51A1-48CF-B33F-E120B0BAE2DA}"/>
            </a:ext>
          </a:extLst>
        </xdr:cNvPr>
        <xdr:cNvSpPr/>
      </xdr:nvSpPr>
      <xdr:spPr>
        <a:xfrm>
          <a:off x="14092131" y="56758417"/>
          <a:ext cx="1291167" cy="2222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0</xdr:colOff>
      <xdr:row>257</xdr:row>
      <xdr:rowOff>169333</xdr:rowOff>
    </xdr:from>
    <xdr:to>
      <xdr:col>77</xdr:col>
      <xdr:colOff>10586</xdr:colOff>
      <xdr:row>259</xdr:row>
      <xdr:rowOff>31750</xdr:rowOff>
    </xdr:to>
    <xdr:sp macro="" textlink="">
      <xdr:nvSpPr>
        <xdr:cNvPr id="67" name="正方形/長方形 66">
          <a:extLst>
            <a:ext uri="{FF2B5EF4-FFF2-40B4-BE49-F238E27FC236}">
              <a16:creationId xmlns:a16="http://schemas.microsoft.com/office/drawing/2014/main" id="{114E3571-92D4-4941-B893-12809C47376E}"/>
            </a:ext>
          </a:extLst>
        </xdr:cNvPr>
        <xdr:cNvSpPr/>
      </xdr:nvSpPr>
      <xdr:spPr>
        <a:xfrm>
          <a:off x="9228667" y="58398833"/>
          <a:ext cx="6561669" cy="2645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261</xdr:row>
      <xdr:rowOff>202987</xdr:rowOff>
    </xdr:from>
    <xdr:to>
      <xdr:col>75</xdr:col>
      <xdr:colOff>0</xdr:colOff>
      <xdr:row>262</xdr:row>
      <xdr:rowOff>211666</xdr:rowOff>
    </xdr:to>
    <xdr:sp macro="" textlink="">
      <xdr:nvSpPr>
        <xdr:cNvPr id="68" name="正方形/長方形 67">
          <a:extLst>
            <a:ext uri="{FF2B5EF4-FFF2-40B4-BE49-F238E27FC236}">
              <a16:creationId xmlns:a16="http://schemas.microsoft.com/office/drawing/2014/main" id="{5E50E290-17A7-4AE5-8D5E-B53B1A3401EC}"/>
            </a:ext>
          </a:extLst>
        </xdr:cNvPr>
        <xdr:cNvSpPr/>
      </xdr:nvSpPr>
      <xdr:spPr>
        <a:xfrm>
          <a:off x="14054667" y="59480237"/>
          <a:ext cx="1291166" cy="2309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269</xdr:row>
      <xdr:rowOff>21167</xdr:rowOff>
    </xdr:from>
    <xdr:to>
      <xdr:col>73</xdr:col>
      <xdr:colOff>169333</xdr:colOff>
      <xdr:row>270</xdr:row>
      <xdr:rowOff>0</xdr:rowOff>
    </xdr:to>
    <xdr:sp macro="" textlink="">
      <xdr:nvSpPr>
        <xdr:cNvPr id="69" name="正方形/長方形 68">
          <a:extLst>
            <a:ext uri="{FF2B5EF4-FFF2-40B4-BE49-F238E27FC236}">
              <a16:creationId xmlns:a16="http://schemas.microsoft.com/office/drawing/2014/main" id="{029B40D0-F837-4C31-9EB6-3F767A966857}"/>
            </a:ext>
          </a:extLst>
        </xdr:cNvPr>
        <xdr:cNvSpPr/>
      </xdr:nvSpPr>
      <xdr:spPr>
        <a:xfrm>
          <a:off x="14075833" y="61489167"/>
          <a:ext cx="1100667" cy="2010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270</xdr:row>
      <xdr:rowOff>0</xdr:rowOff>
    </xdr:from>
    <xdr:to>
      <xdr:col>77</xdr:col>
      <xdr:colOff>21167</xdr:colOff>
      <xdr:row>273</xdr:row>
      <xdr:rowOff>10583</xdr:rowOff>
    </xdr:to>
    <xdr:sp macro="" textlink="">
      <xdr:nvSpPr>
        <xdr:cNvPr id="71" name="正方形/長方形 70">
          <a:extLst>
            <a:ext uri="{FF2B5EF4-FFF2-40B4-BE49-F238E27FC236}">
              <a16:creationId xmlns:a16="http://schemas.microsoft.com/office/drawing/2014/main" id="{F97AF351-75E4-45D0-B360-945DCAA5FF20}"/>
            </a:ext>
          </a:extLst>
        </xdr:cNvPr>
        <xdr:cNvSpPr/>
      </xdr:nvSpPr>
      <xdr:spPr>
        <a:xfrm>
          <a:off x="14139333" y="61108167"/>
          <a:ext cx="1661584" cy="6879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281</xdr:row>
      <xdr:rowOff>222249</xdr:rowOff>
    </xdr:from>
    <xdr:to>
      <xdr:col>75</xdr:col>
      <xdr:colOff>21167</xdr:colOff>
      <xdr:row>283</xdr:row>
      <xdr:rowOff>10582</xdr:rowOff>
    </xdr:to>
    <xdr:sp macro="" textlink="">
      <xdr:nvSpPr>
        <xdr:cNvPr id="72" name="正方形/長方形 71">
          <a:extLst>
            <a:ext uri="{FF2B5EF4-FFF2-40B4-BE49-F238E27FC236}">
              <a16:creationId xmlns:a16="http://schemas.microsoft.com/office/drawing/2014/main" id="{2D784925-2682-4B05-B8EF-00208AA27595}"/>
            </a:ext>
          </a:extLst>
        </xdr:cNvPr>
        <xdr:cNvSpPr/>
      </xdr:nvSpPr>
      <xdr:spPr>
        <a:xfrm>
          <a:off x="14075833" y="64632416"/>
          <a:ext cx="1312334" cy="2328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293</xdr:row>
      <xdr:rowOff>0</xdr:rowOff>
    </xdr:from>
    <xdr:to>
      <xdr:col>75</xdr:col>
      <xdr:colOff>0</xdr:colOff>
      <xdr:row>293</xdr:row>
      <xdr:rowOff>206800</xdr:rowOff>
    </xdr:to>
    <xdr:sp macro="" textlink="">
      <xdr:nvSpPr>
        <xdr:cNvPr id="73" name="正方形/長方形 72">
          <a:extLst>
            <a:ext uri="{FF2B5EF4-FFF2-40B4-BE49-F238E27FC236}">
              <a16:creationId xmlns:a16="http://schemas.microsoft.com/office/drawing/2014/main" id="{00AE0624-50E3-4408-A63C-6FEB7A5C32C9}"/>
            </a:ext>
          </a:extLst>
        </xdr:cNvPr>
        <xdr:cNvSpPr/>
      </xdr:nvSpPr>
      <xdr:spPr>
        <a:xfrm>
          <a:off x="14075833" y="67119500"/>
          <a:ext cx="1291167" cy="2068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303</xdr:row>
      <xdr:rowOff>201084</xdr:rowOff>
    </xdr:from>
    <xdr:to>
      <xdr:col>75</xdr:col>
      <xdr:colOff>0</xdr:colOff>
      <xdr:row>304</xdr:row>
      <xdr:rowOff>206799</xdr:rowOff>
    </xdr:to>
    <xdr:sp macro="" textlink="">
      <xdr:nvSpPr>
        <xdr:cNvPr id="74" name="正方形/長方形 73">
          <a:extLst>
            <a:ext uri="{FF2B5EF4-FFF2-40B4-BE49-F238E27FC236}">
              <a16:creationId xmlns:a16="http://schemas.microsoft.com/office/drawing/2014/main" id="{0BF9F3CC-4421-45E3-896B-017646FFDB53}"/>
            </a:ext>
          </a:extLst>
        </xdr:cNvPr>
        <xdr:cNvSpPr/>
      </xdr:nvSpPr>
      <xdr:spPr>
        <a:xfrm>
          <a:off x="14075833" y="69553667"/>
          <a:ext cx="1291167" cy="22796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0</xdr:colOff>
      <xdr:row>69</xdr:row>
      <xdr:rowOff>146263</xdr:rowOff>
    </xdr:from>
    <xdr:to>
      <xdr:col>77</xdr:col>
      <xdr:colOff>21167</xdr:colOff>
      <xdr:row>72</xdr:row>
      <xdr:rowOff>31750</xdr:rowOff>
    </xdr:to>
    <xdr:sp macro="" textlink="">
      <xdr:nvSpPr>
        <xdr:cNvPr id="12" name="正方形/長方形 11">
          <a:extLst>
            <a:ext uri="{FF2B5EF4-FFF2-40B4-BE49-F238E27FC236}">
              <a16:creationId xmlns:a16="http://schemas.microsoft.com/office/drawing/2014/main" id="{29284406-4789-48EF-9D6E-E7983945D022}"/>
            </a:ext>
          </a:extLst>
        </xdr:cNvPr>
        <xdr:cNvSpPr/>
      </xdr:nvSpPr>
      <xdr:spPr>
        <a:xfrm>
          <a:off x="9175750" y="17809846"/>
          <a:ext cx="6561667" cy="40407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166</xdr:row>
      <xdr:rowOff>234740</xdr:rowOff>
    </xdr:from>
    <xdr:to>
      <xdr:col>75</xdr:col>
      <xdr:colOff>17357</xdr:colOff>
      <xdr:row>168</xdr:row>
      <xdr:rowOff>232833</xdr:rowOff>
    </xdr:to>
    <xdr:sp macro="" textlink="">
      <xdr:nvSpPr>
        <xdr:cNvPr id="14" name="正方形/長方形 13">
          <a:extLst>
            <a:ext uri="{FF2B5EF4-FFF2-40B4-BE49-F238E27FC236}">
              <a16:creationId xmlns:a16="http://schemas.microsoft.com/office/drawing/2014/main" id="{EC495AC6-894E-6EC6-3442-2E314621615B}"/>
            </a:ext>
          </a:extLst>
        </xdr:cNvPr>
        <xdr:cNvSpPr/>
      </xdr:nvSpPr>
      <xdr:spPr>
        <a:xfrm>
          <a:off x="14075833" y="38599323"/>
          <a:ext cx="1308524" cy="48492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212</xdr:row>
      <xdr:rowOff>190500</xdr:rowOff>
    </xdr:from>
    <xdr:to>
      <xdr:col>75</xdr:col>
      <xdr:colOff>21167</xdr:colOff>
      <xdr:row>215</xdr:row>
      <xdr:rowOff>8677</xdr:rowOff>
    </xdr:to>
    <xdr:sp macro="" textlink="">
      <xdr:nvSpPr>
        <xdr:cNvPr id="17" name="正方形/長方形 16">
          <a:extLst>
            <a:ext uri="{FF2B5EF4-FFF2-40B4-BE49-F238E27FC236}">
              <a16:creationId xmlns:a16="http://schemas.microsoft.com/office/drawing/2014/main" id="{4520D83D-B34E-4DDA-9ED3-3D5097A1147C}"/>
            </a:ext>
          </a:extLst>
        </xdr:cNvPr>
        <xdr:cNvSpPr/>
      </xdr:nvSpPr>
      <xdr:spPr>
        <a:xfrm>
          <a:off x="14075833" y="49233667"/>
          <a:ext cx="1312334" cy="48492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233</xdr:row>
      <xdr:rowOff>201083</xdr:rowOff>
    </xdr:from>
    <xdr:to>
      <xdr:col>75</xdr:col>
      <xdr:colOff>17357</xdr:colOff>
      <xdr:row>236</xdr:row>
      <xdr:rowOff>24975</xdr:rowOff>
    </xdr:to>
    <xdr:sp macro="" textlink="">
      <xdr:nvSpPr>
        <xdr:cNvPr id="18" name="正方形/長方形 17">
          <a:extLst>
            <a:ext uri="{FF2B5EF4-FFF2-40B4-BE49-F238E27FC236}">
              <a16:creationId xmlns:a16="http://schemas.microsoft.com/office/drawing/2014/main" id="{DF10C3EB-365B-4A47-849B-2E98697EBEC1}"/>
            </a:ext>
          </a:extLst>
        </xdr:cNvPr>
        <xdr:cNvSpPr/>
      </xdr:nvSpPr>
      <xdr:spPr>
        <a:xfrm>
          <a:off x="14075833" y="53911500"/>
          <a:ext cx="1308524" cy="4906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10584</xdr:colOff>
      <xdr:row>249</xdr:row>
      <xdr:rowOff>0</xdr:rowOff>
    </xdr:from>
    <xdr:to>
      <xdr:col>75</xdr:col>
      <xdr:colOff>29846</xdr:colOff>
      <xdr:row>251</xdr:row>
      <xdr:rowOff>30902</xdr:rowOff>
    </xdr:to>
    <xdr:sp macro="" textlink="">
      <xdr:nvSpPr>
        <xdr:cNvPr id="56" name="正方形/長方形 55">
          <a:extLst>
            <a:ext uri="{FF2B5EF4-FFF2-40B4-BE49-F238E27FC236}">
              <a16:creationId xmlns:a16="http://schemas.microsoft.com/office/drawing/2014/main" id="{776E8A81-7AB9-4EC7-9082-C46011DCC732}"/>
            </a:ext>
          </a:extLst>
        </xdr:cNvPr>
        <xdr:cNvSpPr/>
      </xdr:nvSpPr>
      <xdr:spPr>
        <a:xfrm>
          <a:off x="14086417" y="57054750"/>
          <a:ext cx="1310429" cy="4754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158750</xdr:colOff>
      <xdr:row>254</xdr:row>
      <xdr:rowOff>220344</xdr:rowOff>
    </xdr:from>
    <xdr:to>
      <xdr:col>73</xdr:col>
      <xdr:colOff>169333</xdr:colOff>
      <xdr:row>256</xdr:row>
      <xdr:rowOff>21166</xdr:rowOff>
    </xdr:to>
    <xdr:sp macro="" textlink="">
      <xdr:nvSpPr>
        <xdr:cNvPr id="61" name="正方形/長方形 60">
          <a:extLst>
            <a:ext uri="{FF2B5EF4-FFF2-40B4-BE49-F238E27FC236}">
              <a16:creationId xmlns:a16="http://schemas.microsoft.com/office/drawing/2014/main" id="{DD34051E-2399-09AF-E006-28006B2EE255}"/>
            </a:ext>
          </a:extLst>
        </xdr:cNvPr>
        <xdr:cNvSpPr/>
      </xdr:nvSpPr>
      <xdr:spPr>
        <a:xfrm>
          <a:off x="14033500" y="57984177"/>
          <a:ext cx="1121833" cy="2559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263</xdr:row>
      <xdr:rowOff>0</xdr:rowOff>
    </xdr:from>
    <xdr:to>
      <xdr:col>75</xdr:col>
      <xdr:colOff>9737</xdr:colOff>
      <xdr:row>265</xdr:row>
      <xdr:rowOff>27092</xdr:rowOff>
    </xdr:to>
    <xdr:sp macro="" textlink="">
      <xdr:nvSpPr>
        <xdr:cNvPr id="62" name="正方形/長方形 61">
          <a:extLst>
            <a:ext uri="{FF2B5EF4-FFF2-40B4-BE49-F238E27FC236}">
              <a16:creationId xmlns:a16="http://schemas.microsoft.com/office/drawing/2014/main" id="{13A58DD1-47FC-4686-A3B3-52168AAED787}"/>
            </a:ext>
          </a:extLst>
        </xdr:cNvPr>
        <xdr:cNvSpPr/>
      </xdr:nvSpPr>
      <xdr:spPr>
        <a:xfrm>
          <a:off x="14075833" y="60155667"/>
          <a:ext cx="1300904" cy="47159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283</xdr:row>
      <xdr:rowOff>0</xdr:rowOff>
    </xdr:from>
    <xdr:to>
      <xdr:col>75</xdr:col>
      <xdr:colOff>15452</xdr:colOff>
      <xdr:row>285</xdr:row>
      <xdr:rowOff>21377</xdr:rowOff>
    </xdr:to>
    <xdr:sp macro="" textlink="">
      <xdr:nvSpPr>
        <xdr:cNvPr id="70" name="正方形/長方形 69">
          <a:extLst>
            <a:ext uri="{FF2B5EF4-FFF2-40B4-BE49-F238E27FC236}">
              <a16:creationId xmlns:a16="http://schemas.microsoft.com/office/drawing/2014/main" id="{7EC60B01-7F6B-4830-BB83-D55ACF1C3E06}"/>
            </a:ext>
          </a:extLst>
        </xdr:cNvPr>
        <xdr:cNvSpPr/>
      </xdr:nvSpPr>
      <xdr:spPr>
        <a:xfrm>
          <a:off x="14075833" y="64473667"/>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288</xdr:row>
      <xdr:rowOff>211665</xdr:rowOff>
    </xdr:from>
    <xdr:to>
      <xdr:col>73</xdr:col>
      <xdr:colOff>153035</xdr:colOff>
      <xdr:row>289</xdr:row>
      <xdr:rowOff>222249</xdr:rowOff>
    </xdr:to>
    <xdr:sp macro="" textlink="">
      <xdr:nvSpPr>
        <xdr:cNvPr id="75" name="正方形/長方形 74">
          <a:extLst>
            <a:ext uri="{FF2B5EF4-FFF2-40B4-BE49-F238E27FC236}">
              <a16:creationId xmlns:a16="http://schemas.microsoft.com/office/drawing/2014/main" id="{8FCF8043-1E4C-4979-9A43-8D5BE9AF79B5}"/>
            </a:ext>
          </a:extLst>
        </xdr:cNvPr>
        <xdr:cNvSpPr/>
      </xdr:nvSpPr>
      <xdr:spPr>
        <a:xfrm>
          <a:off x="14075833" y="66209332"/>
          <a:ext cx="1084369" cy="24341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294</xdr:row>
      <xdr:rowOff>0</xdr:rowOff>
    </xdr:from>
    <xdr:to>
      <xdr:col>75</xdr:col>
      <xdr:colOff>15452</xdr:colOff>
      <xdr:row>296</xdr:row>
      <xdr:rowOff>21377</xdr:rowOff>
    </xdr:to>
    <xdr:sp macro="" textlink="">
      <xdr:nvSpPr>
        <xdr:cNvPr id="76" name="正方形/長方形 75">
          <a:extLst>
            <a:ext uri="{FF2B5EF4-FFF2-40B4-BE49-F238E27FC236}">
              <a16:creationId xmlns:a16="http://schemas.microsoft.com/office/drawing/2014/main" id="{2FED663B-2F3F-44D9-BD8F-1AECA2A840C9}"/>
            </a:ext>
          </a:extLst>
        </xdr:cNvPr>
        <xdr:cNvSpPr/>
      </xdr:nvSpPr>
      <xdr:spPr>
        <a:xfrm>
          <a:off x="14075833" y="66960750"/>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300</xdr:row>
      <xdr:rowOff>0</xdr:rowOff>
    </xdr:from>
    <xdr:to>
      <xdr:col>73</xdr:col>
      <xdr:colOff>153035</xdr:colOff>
      <xdr:row>301</xdr:row>
      <xdr:rowOff>10584</xdr:rowOff>
    </xdr:to>
    <xdr:sp macro="" textlink="">
      <xdr:nvSpPr>
        <xdr:cNvPr id="77" name="正方形/長方形 76">
          <a:extLst>
            <a:ext uri="{FF2B5EF4-FFF2-40B4-BE49-F238E27FC236}">
              <a16:creationId xmlns:a16="http://schemas.microsoft.com/office/drawing/2014/main" id="{7C1EF050-3E9B-4FCE-9D00-5E1E4248D7DD}"/>
            </a:ext>
          </a:extLst>
        </xdr:cNvPr>
        <xdr:cNvSpPr/>
      </xdr:nvSpPr>
      <xdr:spPr>
        <a:xfrm>
          <a:off x="14075833" y="68717583"/>
          <a:ext cx="1084369" cy="232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305</xdr:row>
      <xdr:rowOff>0</xdr:rowOff>
    </xdr:from>
    <xdr:to>
      <xdr:col>75</xdr:col>
      <xdr:colOff>15452</xdr:colOff>
      <xdr:row>307</xdr:row>
      <xdr:rowOff>21377</xdr:rowOff>
    </xdr:to>
    <xdr:sp macro="" textlink="">
      <xdr:nvSpPr>
        <xdr:cNvPr id="78" name="正方形/長方形 77">
          <a:extLst>
            <a:ext uri="{FF2B5EF4-FFF2-40B4-BE49-F238E27FC236}">
              <a16:creationId xmlns:a16="http://schemas.microsoft.com/office/drawing/2014/main" id="{3A254BD8-ACE4-417D-AF6D-CF6B567A9908}"/>
            </a:ext>
          </a:extLst>
        </xdr:cNvPr>
        <xdr:cNvSpPr/>
      </xdr:nvSpPr>
      <xdr:spPr>
        <a:xfrm>
          <a:off x="14075833" y="69416083"/>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311</xdr:row>
      <xdr:rowOff>0</xdr:rowOff>
    </xdr:from>
    <xdr:to>
      <xdr:col>74</xdr:col>
      <xdr:colOff>12489</xdr:colOff>
      <xdr:row>312</xdr:row>
      <xdr:rowOff>21166</xdr:rowOff>
    </xdr:to>
    <xdr:sp macro="" textlink="">
      <xdr:nvSpPr>
        <xdr:cNvPr id="79" name="正方形/長方形 78">
          <a:extLst>
            <a:ext uri="{FF2B5EF4-FFF2-40B4-BE49-F238E27FC236}">
              <a16:creationId xmlns:a16="http://schemas.microsoft.com/office/drawing/2014/main" id="{FE9436C6-F9DA-436F-804F-2D05865295BC}"/>
            </a:ext>
          </a:extLst>
        </xdr:cNvPr>
        <xdr:cNvSpPr/>
      </xdr:nvSpPr>
      <xdr:spPr>
        <a:xfrm>
          <a:off x="14075833" y="71172917"/>
          <a:ext cx="1123739" cy="2434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37</xdr:row>
      <xdr:rowOff>9525</xdr:rowOff>
    </xdr:from>
    <xdr:to>
      <xdr:col>77</xdr:col>
      <xdr:colOff>3810</xdr:colOff>
      <xdr:row>39</xdr:row>
      <xdr:rowOff>205952</xdr:rowOff>
    </xdr:to>
    <xdr:sp macro="" textlink="">
      <xdr:nvSpPr>
        <xdr:cNvPr id="85" name="正方形/長方形 79">
          <a:extLst>
            <a:ext uri="{FF2B5EF4-FFF2-40B4-BE49-F238E27FC236}">
              <a16:creationId xmlns:a16="http://schemas.microsoft.com/office/drawing/2014/main" id="{83591499-AF8B-4D32-823A-5FFBB716064B}"/>
            </a:ext>
          </a:extLst>
        </xdr:cNvPr>
        <xdr:cNvSpPr/>
      </xdr:nvSpPr>
      <xdr:spPr>
        <a:xfrm>
          <a:off x="14077950" y="10877550"/>
          <a:ext cx="1651635" cy="6345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3810</xdr:colOff>
      <xdr:row>41</xdr:row>
      <xdr:rowOff>21802</xdr:rowOff>
    </xdr:from>
    <xdr:to>
      <xdr:col>77</xdr:col>
      <xdr:colOff>0</xdr:colOff>
      <xdr:row>43</xdr:row>
      <xdr:rowOff>210609</xdr:rowOff>
    </xdr:to>
    <xdr:sp macro="" textlink="">
      <xdr:nvSpPr>
        <xdr:cNvPr id="84" name="正方形/長方形 80">
          <a:extLst>
            <a:ext uri="{FF2B5EF4-FFF2-40B4-BE49-F238E27FC236}">
              <a16:creationId xmlns:a16="http://schemas.microsoft.com/office/drawing/2014/main" id="{FE657EE4-65C4-4585-BF03-4661AB3EB6E5}"/>
            </a:ext>
          </a:extLst>
        </xdr:cNvPr>
        <xdr:cNvSpPr/>
      </xdr:nvSpPr>
      <xdr:spPr>
        <a:xfrm>
          <a:off x="14081760" y="11766127"/>
          <a:ext cx="1644015" cy="6269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242</xdr:row>
      <xdr:rowOff>193463</xdr:rowOff>
    </xdr:from>
    <xdr:to>
      <xdr:col>74</xdr:col>
      <xdr:colOff>10583</xdr:colOff>
      <xdr:row>244</xdr:row>
      <xdr:rowOff>21167</xdr:rowOff>
    </xdr:to>
    <xdr:sp macro="" textlink="">
      <xdr:nvSpPr>
        <xdr:cNvPr id="32" name="正方形/長方形 31">
          <a:extLst>
            <a:ext uri="{FF2B5EF4-FFF2-40B4-BE49-F238E27FC236}">
              <a16:creationId xmlns:a16="http://schemas.microsoft.com/office/drawing/2014/main" id="{4CB26576-0634-0E52-C42D-2BE675CEE7A3}"/>
            </a:ext>
          </a:extLst>
        </xdr:cNvPr>
        <xdr:cNvSpPr/>
      </xdr:nvSpPr>
      <xdr:spPr>
        <a:xfrm>
          <a:off x="14054667" y="55512546"/>
          <a:ext cx="1121833" cy="2722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xdr:colOff>
      <xdr:row>277</xdr:row>
      <xdr:rowOff>202987</xdr:rowOff>
    </xdr:from>
    <xdr:to>
      <xdr:col>75</xdr:col>
      <xdr:colOff>1</xdr:colOff>
      <xdr:row>278</xdr:row>
      <xdr:rowOff>0</xdr:rowOff>
    </xdr:to>
    <xdr:sp macro="" textlink="">
      <xdr:nvSpPr>
        <xdr:cNvPr id="80" name="正方形/長方形 79">
          <a:extLst>
            <a:ext uri="{FF2B5EF4-FFF2-40B4-BE49-F238E27FC236}">
              <a16:creationId xmlns:a16="http://schemas.microsoft.com/office/drawing/2014/main" id="{1D4A956C-7365-BAF1-4A3A-F90B0CC3685C}"/>
            </a:ext>
          </a:extLst>
        </xdr:cNvPr>
        <xdr:cNvSpPr/>
      </xdr:nvSpPr>
      <xdr:spPr>
        <a:xfrm>
          <a:off x="14054668" y="63163237"/>
          <a:ext cx="1291166" cy="2626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229833</xdr:colOff>
      <xdr:row>117</xdr:row>
      <xdr:rowOff>113741</xdr:rowOff>
    </xdr:from>
    <xdr:to>
      <xdr:col>5</xdr:col>
      <xdr:colOff>89648</xdr:colOff>
      <xdr:row>118</xdr:row>
      <xdr:rowOff>175485</xdr:rowOff>
    </xdr:to>
    <xdr:sp macro="" textlink="">
      <xdr:nvSpPr>
        <xdr:cNvPr id="29" name="正方形/長方形 2">
          <a:extLst>
            <a:ext uri="{FF2B5EF4-FFF2-40B4-BE49-F238E27FC236}">
              <a16:creationId xmlns:a16="http://schemas.microsoft.com/office/drawing/2014/main" id="{15D0FFF8-D416-808F-DFCE-9B15772B0D75}"/>
            </a:ext>
          </a:extLst>
        </xdr:cNvPr>
        <xdr:cNvSpPr/>
      </xdr:nvSpPr>
      <xdr:spPr>
        <a:xfrm>
          <a:off x="229833" y="7890623"/>
          <a:ext cx="1832050" cy="28586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twoCellAnchor>
    <xdr:from>
      <xdr:col>5</xdr:col>
      <xdr:colOff>1243470</xdr:colOff>
      <xdr:row>128</xdr:row>
      <xdr:rowOff>7125</xdr:rowOff>
    </xdr:from>
    <xdr:to>
      <xdr:col>6</xdr:col>
      <xdr:colOff>1078967</xdr:colOff>
      <xdr:row>142</xdr:row>
      <xdr:rowOff>199306</xdr:rowOff>
    </xdr:to>
    <xdr:sp macro="" textlink="">
      <xdr:nvSpPr>
        <xdr:cNvPr id="41" name="正方形/長方形 3">
          <a:extLst>
            <a:ext uri="{FF2B5EF4-FFF2-40B4-BE49-F238E27FC236}">
              <a16:creationId xmlns:a16="http://schemas.microsoft.com/office/drawing/2014/main" id="{FC655B6C-5DB9-E7AB-77D5-9305087BA730}"/>
            </a:ext>
          </a:extLst>
        </xdr:cNvPr>
        <xdr:cNvSpPr/>
      </xdr:nvSpPr>
      <xdr:spPr>
        <a:xfrm>
          <a:off x="3447827" y="11396304"/>
          <a:ext cx="1128176" cy="363478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128</xdr:row>
      <xdr:rowOff>0</xdr:rowOff>
    </xdr:from>
    <xdr:to>
      <xdr:col>2</xdr:col>
      <xdr:colOff>544286</xdr:colOff>
      <xdr:row>139</xdr:row>
      <xdr:rowOff>212912</xdr:rowOff>
    </xdr:to>
    <xdr:sp macro="" textlink="">
      <xdr:nvSpPr>
        <xdr:cNvPr id="39" name="正方形/長方形 4">
          <a:extLst>
            <a:ext uri="{FF2B5EF4-FFF2-40B4-BE49-F238E27FC236}">
              <a16:creationId xmlns:a16="http://schemas.microsoft.com/office/drawing/2014/main" id="{9DD60723-51B2-4D20-850F-3BC6C54D65C2}"/>
            </a:ext>
          </a:extLst>
        </xdr:cNvPr>
        <xdr:cNvSpPr/>
      </xdr:nvSpPr>
      <xdr:spPr>
        <a:xfrm>
          <a:off x="857250" y="11389179"/>
          <a:ext cx="544286" cy="29207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6803</xdr:colOff>
      <xdr:row>127</xdr:row>
      <xdr:rowOff>217714</xdr:rowOff>
    </xdr:from>
    <xdr:to>
      <xdr:col>8</xdr:col>
      <xdr:colOff>1468482</xdr:colOff>
      <xdr:row>142</xdr:row>
      <xdr:rowOff>211999</xdr:rowOff>
    </xdr:to>
    <xdr:sp macro="" textlink="">
      <xdr:nvSpPr>
        <xdr:cNvPr id="45" name="正方形/長方形 5">
          <a:extLst>
            <a:ext uri="{FF2B5EF4-FFF2-40B4-BE49-F238E27FC236}">
              <a16:creationId xmlns:a16="http://schemas.microsoft.com/office/drawing/2014/main" id="{EB21F68C-F2C8-42E4-A8EB-5E0E8F79788D}"/>
            </a:ext>
          </a:extLst>
        </xdr:cNvPr>
        <xdr:cNvSpPr/>
      </xdr:nvSpPr>
      <xdr:spPr>
        <a:xfrm>
          <a:off x="4156982" y="30520821"/>
          <a:ext cx="2604679" cy="358657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127</xdr:row>
      <xdr:rowOff>204107</xdr:rowOff>
    </xdr:from>
    <xdr:to>
      <xdr:col>10</xdr:col>
      <xdr:colOff>0</xdr:colOff>
      <xdr:row>143</xdr:row>
      <xdr:rowOff>0</xdr:rowOff>
    </xdr:to>
    <xdr:sp macro="" textlink="">
      <xdr:nvSpPr>
        <xdr:cNvPr id="52" name="正方形/長方形 6">
          <a:extLst>
            <a:ext uri="{FF2B5EF4-FFF2-40B4-BE49-F238E27FC236}">
              <a16:creationId xmlns:a16="http://schemas.microsoft.com/office/drawing/2014/main" id="{124320CB-C44D-47E5-AD44-6DA0F01DE78B}"/>
            </a:ext>
          </a:extLst>
        </xdr:cNvPr>
        <xdr:cNvSpPr/>
      </xdr:nvSpPr>
      <xdr:spPr>
        <a:xfrm>
          <a:off x="6762750" y="30507214"/>
          <a:ext cx="680357" cy="363310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128</xdr:row>
      <xdr:rowOff>13607</xdr:rowOff>
    </xdr:from>
    <xdr:to>
      <xdr:col>10</xdr:col>
      <xdr:colOff>748393</xdr:colOff>
      <xdr:row>142</xdr:row>
      <xdr:rowOff>237725</xdr:rowOff>
    </xdr:to>
    <xdr:sp macro="" textlink="">
      <xdr:nvSpPr>
        <xdr:cNvPr id="51" name="正方形/長方形 7">
          <a:extLst>
            <a:ext uri="{FF2B5EF4-FFF2-40B4-BE49-F238E27FC236}">
              <a16:creationId xmlns:a16="http://schemas.microsoft.com/office/drawing/2014/main" id="{B9794F24-5DFB-4C47-82CB-6A45F3CB31B2}"/>
            </a:ext>
          </a:extLst>
        </xdr:cNvPr>
        <xdr:cNvSpPr/>
      </xdr:nvSpPr>
      <xdr:spPr>
        <a:xfrm>
          <a:off x="8273143" y="11402786"/>
          <a:ext cx="748393" cy="36667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128</xdr:row>
      <xdr:rowOff>0</xdr:rowOff>
    </xdr:from>
    <xdr:to>
      <xdr:col>14</xdr:col>
      <xdr:colOff>1605643</xdr:colOff>
      <xdr:row>143</xdr:row>
      <xdr:rowOff>13607</xdr:rowOff>
    </xdr:to>
    <xdr:sp macro="" textlink="">
      <xdr:nvSpPr>
        <xdr:cNvPr id="54" name="正方形/長方形 8">
          <a:extLst>
            <a:ext uri="{FF2B5EF4-FFF2-40B4-BE49-F238E27FC236}">
              <a16:creationId xmlns:a16="http://schemas.microsoft.com/office/drawing/2014/main" id="{4B5AB84F-DB6C-4EF2-87B4-8905FF7B3A81}"/>
            </a:ext>
          </a:extLst>
        </xdr:cNvPr>
        <xdr:cNvSpPr/>
      </xdr:nvSpPr>
      <xdr:spPr>
        <a:xfrm>
          <a:off x="10967357" y="11389179"/>
          <a:ext cx="2871107" cy="37011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xdr:colOff>
      <xdr:row>128</xdr:row>
      <xdr:rowOff>0</xdr:rowOff>
    </xdr:from>
    <xdr:to>
      <xdr:col>16</xdr:col>
      <xdr:colOff>0</xdr:colOff>
      <xdr:row>142</xdr:row>
      <xdr:rowOff>217714</xdr:rowOff>
    </xdr:to>
    <xdr:sp macro="" textlink="">
      <xdr:nvSpPr>
        <xdr:cNvPr id="57" name="正方形/長方形 9">
          <a:extLst>
            <a:ext uri="{FF2B5EF4-FFF2-40B4-BE49-F238E27FC236}">
              <a16:creationId xmlns:a16="http://schemas.microsoft.com/office/drawing/2014/main" id="{141D3108-DD65-4360-9AE8-91306E8E345C}"/>
            </a:ext>
          </a:extLst>
        </xdr:cNvPr>
        <xdr:cNvSpPr/>
      </xdr:nvSpPr>
      <xdr:spPr>
        <a:xfrm>
          <a:off x="13865680" y="11389179"/>
          <a:ext cx="1632856" cy="366032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0</xdr:colOff>
      <xdr:row>128</xdr:row>
      <xdr:rowOff>0</xdr:rowOff>
    </xdr:from>
    <xdr:to>
      <xdr:col>18</xdr:col>
      <xdr:colOff>0</xdr:colOff>
      <xdr:row>142</xdr:row>
      <xdr:rowOff>209102</xdr:rowOff>
    </xdr:to>
    <xdr:sp macro="" textlink="">
      <xdr:nvSpPr>
        <xdr:cNvPr id="63" name="正方形/長方形 10">
          <a:extLst>
            <a:ext uri="{FF2B5EF4-FFF2-40B4-BE49-F238E27FC236}">
              <a16:creationId xmlns:a16="http://schemas.microsoft.com/office/drawing/2014/main" id="{35322417-A9B2-4C2B-B2B5-12EE425E4F40}"/>
            </a:ext>
          </a:extLst>
        </xdr:cNvPr>
        <xdr:cNvSpPr/>
      </xdr:nvSpPr>
      <xdr:spPr>
        <a:xfrm>
          <a:off x="14500412" y="10656794"/>
          <a:ext cx="683559" cy="34476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752091</xdr:colOff>
      <xdr:row>127</xdr:row>
      <xdr:rowOff>256134</xdr:rowOff>
    </xdr:from>
    <xdr:to>
      <xdr:col>18</xdr:col>
      <xdr:colOff>752091</xdr:colOff>
      <xdr:row>142</xdr:row>
      <xdr:rowOff>206700</xdr:rowOff>
    </xdr:to>
    <xdr:sp macro="" textlink="">
      <xdr:nvSpPr>
        <xdr:cNvPr id="64" name="正方形/長方形 11">
          <a:extLst>
            <a:ext uri="{FF2B5EF4-FFF2-40B4-BE49-F238E27FC236}">
              <a16:creationId xmlns:a16="http://schemas.microsoft.com/office/drawing/2014/main" id="{4905316A-2E63-AF50-D4D7-9BF660C6AC49}"/>
            </a:ext>
          </a:extLst>
        </xdr:cNvPr>
        <xdr:cNvSpPr/>
      </xdr:nvSpPr>
      <xdr:spPr>
        <a:xfrm>
          <a:off x="16822127" y="11386777"/>
          <a:ext cx="762000" cy="36517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257448</xdr:colOff>
      <xdr:row>125</xdr:row>
      <xdr:rowOff>232682</xdr:rowOff>
    </xdr:from>
    <xdr:to>
      <xdr:col>2</xdr:col>
      <xdr:colOff>514623</xdr:colOff>
      <xdr:row>127</xdr:row>
      <xdr:rowOff>145324</xdr:rowOff>
    </xdr:to>
    <xdr:sp macro="" textlink="">
      <xdr:nvSpPr>
        <xdr:cNvPr id="18" name="矢印: 下 3">
          <a:extLst>
            <a:ext uri="{FF2B5EF4-FFF2-40B4-BE49-F238E27FC236}">
              <a16:creationId xmlns:a16="http://schemas.microsoft.com/office/drawing/2014/main" id="{3595DBD5-ECCC-446A-822F-4EBFB33B8F8D}"/>
            </a:ext>
          </a:extLst>
        </xdr:cNvPr>
        <xdr:cNvSpPr/>
      </xdr:nvSpPr>
      <xdr:spPr>
        <a:xfrm>
          <a:off x="1033055" y="29896253"/>
          <a:ext cx="257175" cy="55217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123</xdr:row>
      <xdr:rowOff>207917</xdr:rowOff>
    </xdr:from>
    <xdr:to>
      <xdr:col>4</xdr:col>
      <xdr:colOff>303167</xdr:colOff>
      <xdr:row>125</xdr:row>
      <xdr:rowOff>204108</xdr:rowOff>
    </xdr:to>
    <xdr:sp macro="" textlink="">
      <xdr:nvSpPr>
        <xdr:cNvPr id="27" name="テキスト ボックス 7">
          <a:extLst>
            <a:ext uri="{FF2B5EF4-FFF2-40B4-BE49-F238E27FC236}">
              <a16:creationId xmlns:a16="http://schemas.microsoft.com/office/drawing/2014/main" id="{C74883F4-1DE1-489E-91EE-5D55FB855E61}"/>
            </a:ext>
          </a:extLst>
        </xdr:cNvPr>
        <xdr:cNvSpPr txBox="1"/>
      </xdr:nvSpPr>
      <xdr:spPr>
        <a:xfrm>
          <a:off x="0" y="29395238"/>
          <a:ext cx="1854381" cy="472441"/>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既設照明の使用日数を月ごとに入力してください。</a:t>
          </a:r>
        </a:p>
      </xdr:txBody>
    </xdr:sp>
    <xdr:clientData/>
  </xdr:twoCellAnchor>
  <xdr:twoCellAnchor>
    <xdr:from>
      <xdr:col>5</xdr:col>
      <xdr:colOff>538844</xdr:colOff>
      <xdr:row>130</xdr:row>
      <xdr:rowOff>231048</xdr:rowOff>
    </xdr:from>
    <xdr:to>
      <xdr:col>5</xdr:col>
      <xdr:colOff>1104357</xdr:colOff>
      <xdr:row>132</xdr:row>
      <xdr:rowOff>6258</xdr:rowOff>
    </xdr:to>
    <xdr:sp macro="" textlink="">
      <xdr:nvSpPr>
        <xdr:cNvPr id="26" name="矢印: 下 3">
          <a:extLst>
            <a:ext uri="{FF2B5EF4-FFF2-40B4-BE49-F238E27FC236}">
              <a16:creationId xmlns:a16="http://schemas.microsoft.com/office/drawing/2014/main" id="{BCE0CBE3-2A3E-4F95-8A57-BA40882A41D1}"/>
            </a:ext>
          </a:extLst>
        </xdr:cNvPr>
        <xdr:cNvSpPr/>
      </xdr:nvSpPr>
      <xdr:spPr>
        <a:xfrm rot="14703133">
          <a:off x="2682514" y="31084700"/>
          <a:ext cx="251460" cy="56551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105047</xdr:colOff>
      <xdr:row>132</xdr:row>
      <xdr:rowOff>62319</xdr:rowOff>
    </xdr:from>
    <xdr:to>
      <xdr:col>5</xdr:col>
      <xdr:colOff>1143000</xdr:colOff>
      <xdr:row>135</xdr:row>
      <xdr:rowOff>2449</xdr:rowOff>
    </xdr:to>
    <xdr:sp macro="" textlink="">
      <xdr:nvSpPr>
        <xdr:cNvPr id="34" name="テキスト ボックス 7">
          <a:extLst>
            <a:ext uri="{FF2B5EF4-FFF2-40B4-BE49-F238E27FC236}">
              <a16:creationId xmlns:a16="http://schemas.microsoft.com/office/drawing/2014/main" id="{1C3A999D-4F80-D7E0-C098-7DA8A05146AC}"/>
            </a:ext>
          </a:extLst>
        </xdr:cNvPr>
        <xdr:cNvSpPr txBox="1"/>
      </xdr:nvSpPr>
      <xdr:spPr>
        <a:xfrm>
          <a:off x="1411333" y="31549248"/>
          <a:ext cx="1718310" cy="67491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既設照明の</a:t>
          </a:r>
          <a:r>
            <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日当たりの使使用時間を入力してください。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346848</xdr:colOff>
      <xdr:row>143</xdr:row>
      <xdr:rowOff>41774</xdr:rowOff>
    </xdr:from>
    <xdr:to>
      <xdr:col>7</xdr:col>
      <xdr:colOff>588783</xdr:colOff>
      <xdr:row>145</xdr:row>
      <xdr:rowOff>123417</xdr:rowOff>
    </xdr:to>
    <xdr:sp macro="" textlink="">
      <xdr:nvSpPr>
        <xdr:cNvPr id="35" name="矢印: 下 3">
          <a:extLst>
            <a:ext uri="{FF2B5EF4-FFF2-40B4-BE49-F238E27FC236}">
              <a16:creationId xmlns:a16="http://schemas.microsoft.com/office/drawing/2014/main" id="{6F2D90BE-420D-0DB2-362F-3AC4B01C268B}"/>
            </a:ext>
          </a:extLst>
        </xdr:cNvPr>
        <xdr:cNvSpPr/>
      </xdr:nvSpPr>
      <xdr:spPr>
        <a:xfrm rot="10800000">
          <a:off x="4497027" y="34182095"/>
          <a:ext cx="241935" cy="55789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208189</xdr:colOff>
      <xdr:row>145</xdr:row>
      <xdr:rowOff>198391</xdr:rowOff>
    </xdr:from>
    <xdr:to>
      <xdr:col>8</xdr:col>
      <xdr:colOff>777784</xdr:colOff>
      <xdr:row>149</xdr:row>
      <xdr:rowOff>40821</xdr:rowOff>
    </xdr:to>
    <xdr:sp macro="" textlink="">
      <xdr:nvSpPr>
        <xdr:cNvPr id="36" name="テキスト ボックス 7">
          <a:extLst>
            <a:ext uri="{FF2B5EF4-FFF2-40B4-BE49-F238E27FC236}">
              <a16:creationId xmlns:a16="http://schemas.microsoft.com/office/drawing/2014/main" id="{9562F4D0-AA31-67ED-4725-80FB6045CA04}"/>
            </a:ext>
          </a:extLst>
        </xdr:cNvPr>
        <xdr:cNvSpPr txBox="1"/>
      </xdr:nvSpPr>
      <xdr:spPr>
        <a:xfrm>
          <a:off x="4358368" y="34814962"/>
          <a:ext cx="1712595" cy="82214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22182</xdr:colOff>
      <xdr:row>143</xdr:row>
      <xdr:rowOff>952</xdr:rowOff>
    </xdr:from>
    <xdr:to>
      <xdr:col>9</xdr:col>
      <xdr:colOff>266022</xdr:colOff>
      <xdr:row>145</xdr:row>
      <xdr:rowOff>84500</xdr:rowOff>
    </xdr:to>
    <xdr:sp macro="" textlink="">
      <xdr:nvSpPr>
        <xdr:cNvPr id="37" name="矢印: 下 3">
          <a:extLst>
            <a:ext uri="{FF2B5EF4-FFF2-40B4-BE49-F238E27FC236}">
              <a16:creationId xmlns:a16="http://schemas.microsoft.com/office/drawing/2014/main" id="{45860782-26AD-D780-9D6A-9A0774D1F2BB}"/>
            </a:ext>
          </a:extLst>
        </xdr:cNvPr>
        <xdr:cNvSpPr/>
      </xdr:nvSpPr>
      <xdr:spPr>
        <a:xfrm rot="10800000">
          <a:off x="6784932" y="34141273"/>
          <a:ext cx="243840" cy="55979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898343</xdr:colOff>
      <xdr:row>145</xdr:row>
      <xdr:rowOff>161379</xdr:rowOff>
    </xdr:from>
    <xdr:to>
      <xdr:col>10</xdr:col>
      <xdr:colOff>470535</xdr:colOff>
      <xdr:row>147</xdr:row>
      <xdr:rowOff>204106</xdr:rowOff>
    </xdr:to>
    <xdr:sp macro="" textlink="">
      <xdr:nvSpPr>
        <xdr:cNvPr id="38" name="テキスト ボックス 7">
          <a:extLst>
            <a:ext uri="{FF2B5EF4-FFF2-40B4-BE49-F238E27FC236}">
              <a16:creationId xmlns:a16="http://schemas.microsoft.com/office/drawing/2014/main" id="{4233C114-5704-E4FD-884E-4C5BD83A3A48}"/>
            </a:ext>
          </a:extLst>
        </xdr:cNvPr>
        <xdr:cNvSpPr txBox="1"/>
      </xdr:nvSpPr>
      <xdr:spPr>
        <a:xfrm>
          <a:off x="6191522" y="34777950"/>
          <a:ext cx="1722120" cy="53258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更新する照明の台数を入力してください。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620896</xdr:colOff>
      <xdr:row>143</xdr:row>
      <xdr:rowOff>41772</xdr:rowOff>
    </xdr:from>
    <xdr:to>
      <xdr:col>11</xdr:col>
      <xdr:colOff>180569</xdr:colOff>
      <xdr:row>145</xdr:row>
      <xdr:rowOff>132940</xdr:rowOff>
    </xdr:to>
    <xdr:sp macro="" textlink="">
      <xdr:nvSpPr>
        <xdr:cNvPr id="40" name="矢印: 下 3">
          <a:extLst>
            <a:ext uri="{FF2B5EF4-FFF2-40B4-BE49-F238E27FC236}">
              <a16:creationId xmlns:a16="http://schemas.microsoft.com/office/drawing/2014/main" id="{D92AF120-F274-9507-D6CC-716B6626863B}"/>
            </a:ext>
          </a:extLst>
        </xdr:cNvPr>
        <xdr:cNvSpPr/>
      </xdr:nvSpPr>
      <xdr:spPr>
        <a:xfrm rot="9146495">
          <a:off x="8064003" y="34182093"/>
          <a:ext cx="240030" cy="56741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567962</xdr:colOff>
      <xdr:row>145</xdr:row>
      <xdr:rowOff>165189</xdr:rowOff>
    </xdr:from>
    <xdr:to>
      <xdr:col>12</xdr:col>
      <xdr:colOff>841738</xdr:colOff>
      <xdr:row>151</xdr:row>
      <xdr:rowOff>122464</xdr:rowOff>
    </xdr:to>
    <xdr:sp macro="" textlink="">
      <xdr:nvSpPr>
        <xdr:cNvPr id="42" name="テキスト ボックス 7">
          <a:extLst>
            <a:ext uri="{FF2B5EF4-FFF2-40B4-BE49-F238E27FC236}">
              <a16:creationId xmlns:a16="http://schemas.microsoft.com/office/drawing/2014/main" id="{1B97D48F-F3B4-9EF9-CA3E-A43B31CCFDF5}"/>
            </a:ext>
          </a:extLst>
        </xdr:cNvPr>
        <xdr:cNvSpPr txBox="1"/>
      </xdr:nvSpPr>
      <xdr:spPr>
        <a:xfrm>
          <a:off x="8011069" y="34781760"/>
          <a:ext cx="1729740" cy="139963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既設照明が無い場合、新設設備の消費電力を既設設備の消費電力欄にも入力してください。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630421</xdr:colOff>
      <xdr:row>143</xdr:row>
      <xdr:rowOff>55379</xdr:rowOff>
    </xdr:from>
    <xdr:to>
      <xdr:col>13</xdr:col>
      <xdr:colOff>859021</xdr:colOff>
      <xdr:row>145</xdr:row>
      <xdr:rowOff>150357</xdr:rowOff>
    </xdr:to>
    <xdr:sp macro="" textlink="">
      <xdr:nvSpPr>
        <xdr:cNvPr id="43" name="矢印: 下 3">
          <a:extLst>
            <a:ext uri="{FF2B5EF4-FFF2-40B4-BE49-F238E27FC236}">
              <a16:creationId xmlns:a16="http://schemas.microsoft.com/office/drawing/2014/main" id="{AE4CAA26-0192-2B06-C5BD-0D63D5749139}"/>
            </a:ext>
          </a:extLst>
        </xdr:cNvPr>
        <xdr:cNvSpPr/>
      </xdr:nvSpPr>
      <xdr:spPr>
        <a:xfrm rot="10800000">
          <a:off x="10495600" y="34195700"/>
          <a:ext cx="228600" cy="57122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350248</xdr:colOff>
      <xdr:row>145</xdr:row>
      <xdr:rowOff>215807</xdr:rowOff>
    </xdr:from>
    <xdr:to>
      <xdr:col>14</xdr:col>
      <xdr:colOff>944608</xdr:colOff>
      <xdr:row>149</xdr:row>
      <xdr:rowOff>124369</xdr:rowOff>
    </xdr:to>
    <xdr:sp macro="" textlink="">
      <xdr:nvSpPr>
        <xdr:cNvPr id="44" name="テキスト ボックス 7">
          <a:extLst>
            <a:ext uri="{FF2B5EF4-FFF2-40B4-BE49-F238E27FC236}">
              <a16:creationId xmlns:a16="http://schemas.microsoft.com/office/drawing/2014/main" id="{6343B21B-EC73-8A76-DD26-E26FD4D59F33}"/>
            </a:ext>
          </a:extLst>
        </xdr:cNvPr>
        <xdr:cNvSpPr txBox="1"/>
      </xdr:nvSpPr>
      <xdr:spPr>
        <a:xfrm>
          <a:off x="10215427" y="34832378"/>
          <a:ext cx="1737360" cy="888277"/>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150361</xdr:colOff>
      <xdr:row>143</xdr:row>
      <xdr:rowOff>59189</xdr:rowOff>
    </xdr:from>
    <xdr:to>
      <xdr:col>15</xdr:col>
      <xdr:colOff>378961</xdr:colOff>
      <xdr:row>145</xdr:row>
      <xdr:rowOff>150357</xdr:rowOff>
    </xdr:to>
    <xdr:sp macro="" textlink="">
      <xdr:nvSpPr>
        <xdr:cNvPr id="46" name="矢印: 下 3">
          <a:extLst>
            <a:ext uri="{FF2B5EF4-FFF2-40B4-BE49-F238E27FC236}">
              <a16:creationId xmlns:a16="http://schemas.microsoft.com/office/drawing/2014/main" id="{ADD2B2D4-2A19-376C-4B87-D221B09D0D0D}"/>
            </a:ext>
          </a:extLst>
        </xdr:cNvPr>
        <xdr:cNvSpPr/>
      </xdr:nvSpPr>
      <xdr:spPr>
        <a:xfrm rot="10800000">
          <a:off x="12628111" y="34199510"/>
          <a:ext cx="228600" cy="56741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1345474</xdr:colOff>
      <xdr:row>145</xdr:row>
      <xdr:rowOff>211997</xdr:rowOff>
    </xdr:from>
    <xdr:to>
      <xdr:col>16</xdr:col>
      <xdr:colOff>139882</xdr:colOff>
      <xdr:row>149</xdr:row>
      <xdr:rowOff>126274</xdr:rowOff>
    </xdr:to>
    <xdr:sp macro="" textlink="">
      <xdr:nvSpPr>
        <xdr:cNvPr id="47" name="テキスト ボックス 7">
          <a:extLst>
            <a:ext uri="{FF2B5EF4-FFF2-40B4-BE49-F238E27FC236}">
              <a16:creationId xmlns:a16="http://schemas.microsoft.com/office/drawing/2014/main" id="{54ED2312-2D1A-3F29-299C-95AA4247D5CE}"/>
            </a:ext>
          </a:extLst>
        </xdr:cNvPr>
        <xdr:cNvSpPr txBox="1"/>
      </xdr:nvSpPr>
      <xdr:spPr>
        <a:xfrm>
          <a:off x="12353653" y="34828568"/>
          <a:ext cx="1733550" cy="893992"/>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「スケジュール制御」「明るさ検知制御」「在室検知制御」のいずれかを選択してください。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95932</xdr:colOff>
      <xdr:row>143</xdr:row>
      <xdr:rowOff>55379</xdr:rowOff>
    </xdr:from>
    <xdr:to>
      <xdr:col>17</xdr:col>
      <xdr:colOff>324532</xdr:colOff>
      <xdr:row>145</xdr:row>
      <xdr:rowOff>150357</xdr:rowOff>
    </xdr:to>
    <xdr:sp macro="" textlink="">
      <xdr:nvSpPr>
        <xdr:cNvPr id="48" name="矢印: 下 3">
          <a:extLst>
            <a:ext uri="{FF2B5EF4-FFF2-40B4-BE49-F238E27FC236}">
              <a16:creationId xmlns:a16="http://schemas.microsoft.com/office/drawing/2014/main" id="{FC793CC4-2CE3-4692-17E5-7A152CA1E8DC}"/>
            </a:ext>
          </a:extLst>
        </xdr:cNvPr>
        <xdr:cNvSpPr/>
      </xdr:nvSpPr>
      <xdr:spPr>
        <a:xfrm rot="10800000">
          <a:off x="14560325" y="34195700"/>
          <a:ext cx="228600" cy="57122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342356</xdr:colOff>
      <xdr:row>145</xdr:row>
      <xdr:rowOff>211997</xdr:rowOff>
    </xdr:from>
    <xdr:to>
      <xdr:col>18</xdr:col>
      <xdr:colOff>439239</xdr:colOff>
      <xdr:row>148</xdr:row>
      <xdr:rowOff>217714</xdr:rowOff>
    </xdr:to>
    <xdr:sp macro="" textlink="">
      <xdr:nvSpPr>
        <xdr:cNvPr id="49" name="テキスト ボックス 7">
          <a:extLst>
            <a:ext uri="{FF2B5EF4-FFF2-40B4-BE49-F238E27FC236}">
              <a16:creationId xmlns:a16="http://schemas.microsoft.com/office/drawing/2014/main" id="{96DB8694-6945-63D9-DC15-D2F7EFF69C59}"/>
            </a:ext>
          </a:extLst>
        </xdr:cNvPr>
        <xdr:cNvSpPr txBox="1"/>
      </xdr:nvSpPr>
      <xdr:spPr>
        <a:xfrm>
          <a:off x="14289677" y="34828568"/>
          <a:ext cx="1294312" cy="74050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更新する照明の台数を入力してください。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146552</xdr:colOff>
      <xdr:row>142</xdr:row>
      <xdr:rowOff>208866</xdr:rowOff>
    </xdr:from>
    <xdr:to>
      <xdr:col>19</xdr:col>
      <xdr:colOff>378962</xdr:colOff>
      <xdr:row>145</xdr:row>
      <xdr:rowOff>55106</xdr:rowOff>
    </xdr:to>
    <xdr:sp macro="" textlink="">
      <xdr:nvSpPr>
        <xdr:cNvPr id="50" name="矢印: 下 3">
          <a:extLst>
            <a:ext uri="{FF2B5EF4-FFF2-40B4-BE49-F238E27FC236}">
              <a16:creationId xmlns:a16="http://schemas.microsoft.com/office/drawing/2014/main" id="{9642507B-4ED6-8900-B997-0BEF97151E41}"/>
            </a:ext>
          </a:extLst>
        </xdr:cNvPr>
        <xdr:cNvSpPr/>
      </xdr:nvSpPr>
      <xdr:spPr>
        <a:xfrm rot="8418383">
          <a:off x="15971659" y="34104259"/>
          <a:ext cx="232410" cy="56741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210094</xdr:colOff>
      <xdr:row>145</xdr:row>
      <xdr:rowOff>130353</xdr:rowOff>
    </xdr:from>
    <xdr:to>
      <xdr:col>21</xdr:col>
      <xdr:colOff>678453</xdr:colOff>
      <xdr:row>151</xdr:row>
      <xdr:rowOff>13606</xdr:rowOff>
    </xdr:to>
    <xdr:sp macro="" textlink="">
      <xdr:nvSpPr>
        <xdr:cNvPr id="53" name="テキスト ボックス 7">
          <a:extLst>
            <a:ext uri="{FF2B5EF4-FFF2-40B4-BE49-F238E27FC236}">
              <a16:creationId xmlns:a16="http://schemas.microsoft.com/office/drawing/2014/main" id="{5AB6AB26-206D-08C5-1BE2-8BFFA04229F5}"/>
            </a:ext>
          </a:extLst>
        </xdr:cNvPr>
        <xdr:cNvSpPr txBox="1"/>
      </xdr:nvSpPr>
      <xdr:spPr>
        <a:xfrm>
          <a:off x="16035201" y="34746924"/>
          <a:ext cx="2210073" cy="1325611"/>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既設照明が無い場合、新設設備の消費電力を既設設備の消費電力欄にも入力してください。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13</xdr:col>
      <xdr:colOff>733425</xdr:colOff>
      <xdr:row>154</xdr:row>
      <xdr:rowOff>182380</xdr:rowOff>
    </xdr:from>
    <xdr:to>
      <xdr:col>15</xdr:col>
      <xdr:colOff>658943</xdr:colOff>
      <xdr:row>164</xdr:row>
      <xdr:rowOff>59574</xdr:rowOff>
    </xdr:to>
    <xdr:pic>
      <xdr:nvPicPr>
        <xdr:cNvPr id="3" name="図 2">
          <a:extLst>
            <a:ext uri="{FF2B5EF4-FFF2-40B4-BE49-F238E27FC236}">
              <a16:creationId xmlns:a16="http://schemas.microsoft.com/office/drawing/2014/main" id="{5F56920F-4C5C-42B0-BD79-DC1D32F1C681}"/>
            </a:ext>
          </a:extLst>
        </xdr:cNvPr>
        <xdr:cNvPicPr>
          <a:picLocks noChangeAspect="1"/>
        </xdr:cNvPicPr>
      </xdr:nvPicPr>
      <xdr:blipFill rotWithShape="1">
        <a:blip xmlns:r="http://schemas.openxmlformats.org/officeDocument/2006/relationships" r:embed="rId1"/>
        <a:srcRect t="44600" b="19595"/>
        <a:stretch>
          <a:fillRect/>
        </a:stretch>
      </xdr:blipFill>
      <xdr:spPr>
        <a:xfrm>
          <a:off x="10604789" y="36152244"/>
          <a:ext cx="2536753" cy="2120937"/>
        </a:xfrm>
        <a:prstGeom prst="rect">
          <a:avLst/>
        </a:prstGeom>
      </xdr:spPr>
    </xdr:pic>
    <xdr:clientData/>
  </xdr:twoCellAnchor>
  <xdr:twoCellAnchor>
    <xdr:from>
      <xdr:col>7</xdr:col>
      <xdr:colOff>13607</xdr:colOff>
      <xdr:row>154</xdr:row>
      <xdr:rowOff>157297</xdr:rowOff>
    </xdr:from>
    <xdr:to>
      <xdr:col>9</xdr:col>
      <xdr:colOff>79738</xdr:colOff>
      <xdr:row>160</xdr:row>
      <xdr:rowOff>161156</xdr:rowOff>
    </xdr:to>
    <xdr:sp macro="" textlink="">
      <xdr:nvSpPr>
        <xdr:cNvPr id="4" name="テキスト ボックス 32">
          <a:extLst>
            <a:ext uri="{FF2B5EF4-FFF2-40B4-BE49-F238E27FC236}">
              <a16:creationId xmlns:a16="http://schemas.microsoft.com/office/drawing/2014/main" id="{ABF6471F-6220-47B0-9540-8A3E646D7593}"/>
            </a:ext>
          </a:extLst>
        </xdr:cNvPr>
        <xdr:cNvSpPr txBox="1"/>
      </xdr:nvSpPr>
      <xdr:spPr>
        <a:xfrm>
          <a:off x="4163786" y="36910190"/>
          <a:ext cx="2678702" cy="1391787"/>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設置場所が</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か所を超える場合、下記の流れで行を追加してください。</a:t>
          </a:r>
          <a:endParaRPr kumimoji="1" lang="en-US" altLang="ja-JP" sz="1100" b="1">
            <a:solidFill>
              <a:srgbClr val="FF0000"/>
            </a:solidFill>
            <a:latin typeface="ＭＳ Ｐゴシック" panose="020B0600070205080204" pitchFamily="50" charset="-128"/>
            <a:ea typeface="ＭＳ Ｐゴシック" panose="020B0600070205080204" pitchFamily="50" charset="-128"/>
          </a:endParaRP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行目を選択、左クリックして「再表示」を選択して下さい。必要な件数の記入が完了した後は、余剰行を選択して「非表示」いただくようにお願いします。（右図参照）</a:t>
          </a:r>
        </a:p>
      </xdr:txBody>
    </xdr:sp>
    <xdr:clientData/>
  </xdr:twoCellAnchor>
  <xdr:twoCellAnchor>
    <xdr:from>
      <xdr:col>10</xdr:col>
      <xdr:colOff>182609</xdr:colOff>
      <xdr:row>153</xdr:row>
      <xdr:rowOff>54428</xdr:rowOff>
    </xdr:from>
    <xdr:to>
      <xdr:col>13</xdr:col>
      <xdr:colOff>106952</xdr:colOff>
      <xdr:row>154</xdr:row>
      <xdr:rowOff>141561</xdr:rowOff>
    </xdr:to>
    <xdr:sp macro="" textlink="">
      <xdr:nvSpPr>
        <xdr:cNvPr id="6" name="テキスト ボックス 69">
          <a:extLst>
            <a:ext uri="{FF2B5EF4-FFF2-40B4-BE49-F238E27FC236}">
              <a16:creationId xmlns:a16="http://schemas.microsoft.com/office/drawing/2014/main" id="{DDDB849B-04C3-4149-85A0-B418727540F6}"/>
            </a:ext>
          </a:extLst>
        </xdr:cNvPr>
        <xdr:cNvSpPr txBox="1"/>
      </xdr:nvSpPr>
      <xdr:spPr>
        <a:xfrm>
          <a:off x="7625716" y="36575999"/>
          <a:ext cx="2346415" cy="318455"/>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①</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行を選択</a:t>
          </a:r>
        </a:p>
      </xdr:txBody>
    </xdr:sp>
    <xdr:clientData/>
  </xdr:twoCellAnchor>
  <xdr:twoCellAnchor>
    <xdr:from>
      <xdr:col>13</xdr:col>
      <xdr:colOff>869423</xdr:colOff>
      <xdr:row>153</xdr:row>
      <xdr:rowOff>41020</xdr:rowOff>
    </xdr:from>
    <xdr:to>
      <xdr:col>15</xdr:col>
      <xdr:colOff>610887</xdr:colOff>
      <xdr:row>154</xdr:row>
      <xdr:rowOff>114818</xdr:rowOff>
    </xdr:to>
    <xdr:sp macro="" textlink="">
      <xdr:nvSpPr>
        <xdr:cNvPr id="7" name="テキスト ボックス 70">
          <a:extLst>
            <a:ext uri="{FF2B5EF4-FFF2-40B4-BE49-F238E27FC236}">
              <a16:creationId xmlns:a16="http://schemas.microsoft.com/office/drawing/2014/main" id="{7BA883FB-4A53-445A-A8F1-5314B4A59061}"/>
            </a:ext>
          </a:extLst>
        </xdr:cNvPr>
        <xdr:cNvSpPr txBox="1"/>
      </xdr:nvSpPr>
      <xdr:spPr>
        <a:xfrm>
          <a:off x="10740787" y="35785747"/>
          <a:ext cx="2356509" cy="298935"/>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②右クリックして「再表示」を選択</a:t>
          </a:r>
        </a:p>
      </xdr:txBody>
    </xdr:sp>
    <xdr:clientData/>
  </xdr:twoCellAnchor>
  <xdr:twoCellAnchor>
    <xdr:from>
      <xdr:col>15</xdr:col>
      <xdr:colOff>993594</xdr:colOff>
      <xdr:row>153</xdr:row>
      <xdr:rowOff>71619</xdr:rowOff>
    </xdr:from>
    <xdr:to>
      <xdr:col>21</xdr:col>
      <xdr:colOff>481965</xdr:colOff>
      <xdr:row>154</xdr:row>
      <xdr:rowOff>157072</xdr:rowOff>
    </xdr:to>
    <xdr:sp macro="" textlink="">
      <xdr:nvSpPr>
        <xdr:cNvPr id="8" name="テキスト ボックス 72">
          <a:extLst>
            <a:ext uri="{FF2B5EF4-FFF2-40B4-BE49-F238E27FC236}">
              <a16:creationId xmlns:a16="http://schemas.microsoft.com/office/drawing/2014/main" id="{461EB630-17E2-416B-9794-BFADE9E806F3}"/>
            </a:ext>
          </a:extLst>
        </xdr:cNvPr>
        <xdr:cNvSpPr txBox="1"/>
      </xdr:nvSpPr>
      <xdr:spPr>
        <a:xfrm>
          <a:off x="13471344" y="36593190"/>
          <a:ext cx="4577442" cy="316775"/>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③利用欄まで記入後、余剰行全てを選択し右クリックして「非表示」を選択</a:t>
          </a:r>
        </a:p>
      </xdr:txBody>
    </xdr:sp>
    <xdr:clientData/>
  </xdr:twoCellAnchor>
  <xdr:twoCellAnchor editAs="oneCell">
    <xdr:from>
      <xdr:col>9</xdr:col>
      <xdr:colOff>449036</xdr:colOff>
      <xdr:row>155</xdr:row>
      <xdr:rowOff>0</xdr:rowOff>
    </xdr:from>
    <xdr:to>
      <xdr:col>13</xdr:col>
      <xdr:colOff>208001</xdr:colOff>
      <xdr:row>161</xdr:row>
      <xdr:rowOff>54428</xdr:rowOff>
    </xdr:to>
    <xdr:pic>
      <xdr:nvPicPr>
        <xdr:cNvPr id="9" name="図 8">
          <a:extLst>
            <a:ext uri="{FF2B5EF4-FFF2-40B4-BE49-F238E27FC236}">
              <a16:creationId xmlns:a16="http://schemas.microsoft.com/office/drawing/2014/main" id="{A6F0CA33-86E1-8D16-EFC5-0D3F34F87D0D}"/>
            </a:ext>
          </a:extLst>
        </xdr:cNvPr>
        <xdr:cNvPicPr>
          <a:picLocks noChangeAspect="1"/>
        </xdr:cNvPicPr>
      </xdr:nvPicPr>
      <xdr:blipFill>
        <a:blip xmlns:r="http://schemas.openxmlformats.org/officeDocument/2006/relationships" r:embed="rId2"/>
        <a:stretch>
          <a:fillRect/>
        </a:stretch>
      </xdr:blipFill>
      <xdr:spPr>
        <a:xfrm>
          <a:off x="7211786" y="17308286"/>
          <a:ext cx="2857584" cy="1446167"/>
        </a:xfrm>
        <a:prstGeom prst="rect">
          <a:avLst/>
        </a:prstGeom>
      </xdr:spPr>
    </xdr:pic>
    <xdr:clientData/>
  </xdr:twoCellAnchor>
  <xdr:twoCellAnchor editAs="oneCell">
    <xdr:from>
      <xdr:col>16</xdr:col>
      <xdr:colOff>0</xdr:colOff>
      <xdr:row>155</xdr:row>
      <xdr:rowOff>0</xdr:rowOff>
    </xdr:from>
    <xdr:to>
      <xdr:col>21</xdr:col>
      <xdr:colOff>15407</xdr:colOff>
      <xdr:row>169</xdr:row>
      <xdr:rowOff>96569</xdr:rowOff>
    </xdr:to>
    <xdr:pic>
      <xdr:nvPicPr>
        <xdr:cNvPr id="10" name="図 9">
          <a:extLst>
            <a:ext uri="{FF2B5EF4-FFF2-40B4-BE49-F238E27FC236}">
              <a16:creationId xmlns:a16="http://schemas.microsoft.com/office/drawing/2014/main" id="{32E05888-D5DF-83EC-9179-813243200724}"/>
            </a:ext>
          </a:extLst>
        </xdr:cNvPr>
        <xdr:cNvPicPr>
          <a:picLocks noChangeAspect="1"/>
        </xdr:cNvPicPr>
      </xdr:nvPicPr>
      <xdr:blipFill>
        <a:blip xmlns:r="http://schemas.openxmlformats.org/officeDocument/2006/relationships" r:embed="rId3"/>
        <a:stretch>
          <a:fillRect/>
        </a:stretch>
      </xdr:blipFill>
      <xdr:spPr>
        <a:xfrm>
          <a:off x="13958455" y="36195000"/>
          <a:ext cx="3677163" cy="3248478"/>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19</xdr:col>
      <xdr:colOff>848828</xdr:colOff>
      <xdr:row>0</xdr:row>
      <xdr:rowOff>35218</xdr:rowOff>
    </xdr:from>
    <xdr:to>
      <xdr:col>19</xdr:col>
      <xdr:colOff>2462893</xdr:colOff>
      <xdr:row>1</xdr:row>
      <xdr:rowOff>0</xdr:rowOff>
    </xdr:to>
    <xdr:sp macro="" textlink="">
      <xdr:nvSpPr>
        <xdr:cNvPr id="53" name="正方形/長方形 2">
          <a:extLst>
            <a:ext uri="{FF2B5EF4-FFF2-40B4-BE49-F238E27FC236}">
              <a16:creationId xmlns:a16="http://schemas.microsoft.com/office/drawing/2014/main" id="{D19DCA43-3096-099D-F991-7350FA5AE832}"/>
            </a:ext>
          </a:extLst>
        </xdr:cNvPr>
        <xdr:cNvSpPr/>
      </xdr:nvSpPr>
      <xdr:spPr>
        <a:xfrm>
          <a:off x="25749899" y="35218"/>
          <a:ext cx="1614065" cy="359389"/>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latin typeface="BIZ UDPゴシック" panose="020B0400000000000000" pitchFamily="50" charset="-128"/>
              <a:ea typeface="BIZ UDPゴシック" panose="020B0400000000000000" pitchFamily="50" charset="-128"/>
            </a:rPr>
            <a:t>記入例</a:t>
          </a:r>
        </a:p>
      </xdr:txBody>
    </xdr:sp>
    <xdr:clientData/>
  </xdr:twoCellAnchor>
  <xdr:twoCellAnchor>
    <xdr:from>
      <xdr:col>14</xdr:col>
      <xdr:colOff>22186</xdr:colOff>
      <xdr:row>16</xdr:row>
      <xdr:rowOff>209102</xdr:rowOff>
    </xdr:from>
    <xdr:to>
      <xdr:col>16</xdr:col>
      <xdr:colOff>18602</xdr:colOff>
      <xdr:row>18</xdr:row>
      <xdr:rowOff>11206</xdr:rowOff>
    </xdr:to>
    <xdr:sp macro="" textlink="">
      <xdr:nvSpPr>
        <xdr:cNvPr id="62" name="正方形/長方形 3">
          <a:extLst>
            <a:ext uri="{FF2B5EF4-FFF2-40B4-BE49-F238E27FC236}">
              <a16:creationId xmlns:a16="http://schemas.microsoft.com/office/drawing/2014/main" id="{81FE03C2-79D0-F21B-26E4-7A0FC24BBEC4}"/>
            </a:ext>
          </a:extLst>
        </xdr:cNvPr>
        <xdr:cNvSpPr/>
      </xdr:nvSpPr>
      <xdr:spPr>
        <a:xfrm>
          <a:off x="17671451" y="3974278"/>
          <a:ext cx="1128210" cy="2503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13112</xdr:colOff>
      <xdr:row>19</xdr:row>
      <xdr:rowOff>1</xdr:rowOff>
    </xdr:from>
    <xdr:to>
      <xdr:col>19</xdr:col>
      <xdr:colOff>0</xdr:colOff>
      <xdr:row>20</xdr:row>
      <xdr:rowOff>33618</xdr:rowOff>
    </xdr:to>
    <xdr:sp macro="" textlink="">
      <xdr:nvSpPr>
        <xdr:cNvPr id="67" name="正方形/長方形 4">
          <a:extLst>
            <a:ext uri="{FF2B5EF4-FFF2-40B4-BE49-F238E27FC236}">
              <a16:creationId xmlns:a16="http://schemas.microsoft.com/office/drawing/2014/main" id="{3881482D-A71F-4D64-86FD-F21F9E2F3CAA}"/>
            </a:ext>
          </a:extLst>
        </xdr:cNvPr>
        <xdr:cNvSpPr/>
      </xdr:nvSpPr>
      <xdr:spPr>
        <a:xfrm>
          <a:off x="19780288" y="4437530"/>
          <a:ext cx="2586653" cy="25773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16922</xdr:colOff>
      <xdr:row>20</xdr:row>
      <xdr:rowOff>29808</xdr:rowOff>
    </xdr:from>
    <xdr:to>
      <xdr:col>18</xdr:col>
      <xdr:colOff>22412</xdr:colOff>
      <xdr:row>22</xdr:row>
      <xdr:rowOff>209102</xdr:rowOff>
    </xdr:to>
    <xdr:sp macro="" textlink="">
      <xdr:nvSpPr>
        <xdr:cNvPr id="71" name="正方形/長方形 5">
          <a:extLst>
            <a:ext uri="{FF2B5EF4-FFF2-40B4-BE49-F238E27FC236}">
              <a16:creationId xmlns:a16="http://schemas.microsoft.com/office/drawing/2014/main" id="{29421894-4D5A-1FEF-7F3C-00E02FEB7859}"/>
            </a:ext>
          </a:extLst>
        </xdr:cNvPr>
        <xdr:cNvSpPr/>
      </xdr:nvSpPr>
      <xdr:spPr>
        <a:xfrm>
          <a:off x="19784098" y="4691455"/>
          <a:ext cx="1305373" cy="6275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19130</xdr:colOff>
      <xdr:row>20</xdr:row>
      <xdr:rowOff>27903</xdr:rowOff>
    </xdr:from>
    <xdr:to>
      <xdr:col>19</xdr:col>
      <xdr:colOff>17000</xdr:colOff>
      <xdr:row>22</xdr:row>
      <xdr:rowOff>212912</xdr:rowOff>
    </xdr:to>
    <xdr:sp macro="" textlink="">
      <xdr:nvSpPr>
        <xdr:cNvPr id="70" name="正方形/長方形 6">
          <a:extLst>
            <a:ext uri="{FF2B5EF4-FFF2-40B4-BE49-F238E27FC236}">
              <a16:creationId xmlns:a16="http://schemas.microsoft.com/office/drawing/2014/main" id="{20B86AC7-843E-6CCD-D593-F070A6353A97}"/>
            </a:ext>
          </a:extLst>
        </xdr:cNvPr>
        <xdr:cNvSpPr/>
      </xdr:nvSpPr>
      <xdr:spPr>
        <a:xfrm>
          <a:off x="23477844" y="5103367"/>
          <a:ext cx="1440227" cy="6748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20</xdr:col>
      <xdr:colOff>11205</xdr:colOff>
      <xdr:row>7</xdr:row>
      <xdr:rowOff>5938</xdr:rowOff>
    </xdr:from>
    <xdr:to>
      <xdr:col>22</xdr:col>
      <xdr:colOff>11204</xdr:colOff>
      <xdr:row>33</xdr:row>
      <xdr:rowOff>190499</xdr:rowOff>
    </xdr:to>
    <xdr:sp macro="" textlink="">
      <xdr:nvSpPr>
        <xdr:cNvPr id="4" name="正方形/長方形 3">
          <a:extLst>
            <a:ext uri="{FF2B5EF4-FFF2-40B4-BE49-F238E27FC236}">
              <a16:creationId xmlns:a16="http://schemas.microsoft.com/office/drawing/2014/main" id="{23949088-04E6-476F-A096-1BCAE88958B9}"/>
            </a:ext>
          </a:extLst>
        </xdr:cNvPr>
        <xdr:cNvSpPr/>
      </xdr:nvSpPr>
      <xdr:spPr>
        <a:xfrm>
          <a:off x="18489705" y="1563556"/>
          <a:ext cx="1949823" cy="513756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1906</xdr:colOff>
      <xdr:row>2</xdr:row>
      <xdr:rowOff>207644</xdr:rowOff>
    </xdr:from>
    <xdr:to>
      <xdr:col>14</xdr:col>
      <xdr:colOff>11206</xdr:colOff>
      <xdr:row>3</xdr:row>
      <xdr:rowOff>190500</xdr:rowOff>
    </xdr:to>
    <xdr:sp macro="" textlink="">
      <xdr:nvSpPr>
        <xdr:cNvPr id="5" name="正方形/長方形 3">
          <a:extLst>
            <a:ext uri="{FF2B5EF4-FFF2-40B4-BE49-F238E27FC236}">
              <a16:creationId xmlns:a16="http://schemas.microsoft.com/office/drawing/2014/main" id="{17C570B5-2E86-4310-9668-CF3926F01F40}"/>
            </a:ext>
          </a:extLst>
        </xdr:cNvPr>
        <xdr:cNvSpPr/>
      </xdr:nvSpPr>
      <xdr:spPr>
        <a:xfrm>
          <a:off x="9869806" y="718184"/>
          <a:ext cx="512220" cy="1962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xdr:col>
      <xdr:colOff>7619</xdr:colOff>
      <xdr:row>21</xdr:row>
      <xdr:rowOff>7620</xdr:rowOff>
    </xdr:from>
    <xdr:to>
      <xdr:col>3</xdr:col>
      <xdr:colOff>1828799</xdr:colOff>
      <xdr:row>22</xdr:row>
      <xdr:rowOff>28575</xdr:rowOff>
    </xdr:to>
    <xdr:sp macro="" textlink="">
      <xdr:nvSpPr>
        <xdr:cNvPr id="2" name="正方形/長方形 3">
          <a:extLst>
            <a:ext uri="{FF2B5EF4-FFF2-40B4-BE49-F238E27FC236}">
              <a16:creationId xmlns:a16="http://schemas.microsoft.com/office/drawing/2014/main" id="{D2432073-BAAB-46E9-B311-3E74A9324431}"/>
            </a:ext>
          </a:extLst>
        </xdr:cNvPr>
        <xdr:cNvSpPr/>
      </xdr:nvSpPr>
      <xdr:spPr>
        <a:xfrm>
          <a:off x="2103119" y="4608195"/>
          <a:ext cx="1821180" cy="2209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1600199</xdr:colOff>
      <xdr:row>22</xdr:row>
      <xdr:rowOff>196214</xdr:rowOff>
    </xdr:from>
    <xdr:to>
      <xdr:col>3</xdr:col>
      <xdr:colOff>1823084</xdr:colOff>
      <xdr:row>27</xdr:row>
      <xdr:rowOff>190499</xdr:rowOff>
    </xdr:to>
    <xdr:sp macro="" textlink="">
      <xdr:nvSpPr>
        <xdr:cNvPr id="3" name="正方形/長方形 3">
          <a:extLst>
            <a:ext uri="{FF2B5EF4-FFF2-40B4-BE49-F238E27FC236}">
              <a16:creationId xmlns:a16="http://schemas.microsoft.com/office/drawing/2014/main" id="{2682719D-0A9E-DD18-6160-9454B7D9556A}"/>
            </a:ext>
          </a:extLst>
        </xdr:cNvPr>
        <xdr:cNvSpPr/>
      </xdr:nvSpPr>
      <xdr:spPr>
        <a:xfrm>
          <a:off x="2085974" y="4996814"/>
          <a:ext cx="1832610" cy="9944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145675</xdr:colOff>
      <xdr:row>5</xdr:row>
      <xdr:rowOff>44824</xdr:rowOff>
    </xdr:from>
    <xdr:to>
      <xdr:col>34</xdr:col>
      <xdr:colOff>56029</xdr:colOff>
      <xdr:row>6</xdr:row>
      <xdr:rowOff>121359</xdr:rowOff>
    </xdr:to>
    <xdr:sp macro="" textlink="">
      <xdr:nvSpPr>
        <xdr:cNvPr id="4" name="正方形/長方形 2">
          <a:extLst>
            <a:ext uri="{FF2B5EF4-FFF2-40B4-BE49-F238E27FC236}">
              <a16:creationId xmlns:a16="http://schemas.microsoft.com/office/drawing/2014/main" id="{0FBC47E3-8E1A-4B27-BF98-83B695396D83}"/>
            </a:ext>
          </a:extLst>
        </xdr:cNvPr>
        <xdr:cNvSpPr/>
      </xdr:nvSpPr>
      <xdr:spPr>
        <a:xfrm>
          <a:off x="24406410" y="974912"/>
          <a:ext cx="8247531" cy="28944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見積書に必要な記載項目等、申請の手引き</a:t>
          </a:r>
          <a:r>
            <a:rPr lang="en-US" altLang="ja-JP" sz="1050">
              <a:solidFill>
                <a:schemeClr val="bg1"/>
              </a:solidFill>
              <a:effectLst/>
              <a:latin typeface="+mn-lt"/>
              <a:ea typeface="+mn-ea"/>
              <a:cs typeface="+mn-cs"/>
            </a:rPr>
            <a:t>p21-22</a:t>
          </a:r>
          <a:r>
            <a:rPr lang="ja-JP" altLang="en-US" sz="1050">
              <a:solidFill>
                <a:schemeClr val="bg1"/>
              </a:solidFill>
              <a:effectLst/>
              <a:latin typeface="+mn-lt"/>
              <a:ea typeface="+mn-ea"/>
              <a:cs typeface="+mn-cs"/>
            </a:rPr>
            <a:t>、書類作成の手引き</a:t>
          </a:r>
          <a:r>
            <a:rPr lang="en-US" altLang="ja-JP" sz="1050">
              <a:solidFill>
                <a:schemeClr val="bg1"/>
              </a:solidFill>
              <a:effectLst/>
              <a:latin typeface="+mn-lt"/>
              <a:ea typeface="+mn-ea"/>
              <a:cs typeface="+mn-cs"/>
            </a:rPr>
            <a:t>p4-6</a:t>
          </a:r>
          <a:r>
            <a:rPr lang="ja-JP" altLang="en-US" sz="1050">
              <a:solidFill>
                <a:schemeClr val="bg1"/>
              </a:solidFill>
              <a:effectLst/>
              <a:latin typeface="+mn-lt"/>
              <a:ea typeface="+mn-ea"/>
              <a:cs typeface="+mn-cs"/>
            </a:rPr>
            <a:t>をご参照の上作成をお願いいたします。</a:t>
          </a:r>
          <a:endParaRPr lang="ja-JP" altLang="ja-JP" sz="1050">
            <a:solidFill>
              <a:schemeClr val="bg1"/>
            </a:solidFill>
            <a:effectLst/>
            <a:latin typeface="+mn-lt"/>
            <a:ea typeface="+mn-ea"/>
            <a:cs typeface="+mn-cs"/>
          </a:endParaRPr>
        </a:p>
      </xdr:txBody>
    </xdr:sp>
    <xdr:clientData/>
  </xdr:twoCellAnchor>
  <xdr:twoCellAnchor>
    <xdr:from>
      <xdr:col>25</xdr:col>
      <xdr:colOff>0</xdr:colOff>
      <xdr:row>1</xdr:row>
      <xdr:rowOff>0</xdr:rowOff>
    </xdr:from>
    <xdr:to>
      <xdr:col>28</xdr:col>
      <xdr:colOff>205159</xdr:colOff>
      <xdr:row>2</xdr:row>
      <xdr:rowOff>86871</xdr:rowOff>
    </xdr:to>
    <xdr:sp macro="" textlink="">
      <xdr:nvSpPr>
        <xdr:cNvPr id="3" name="正方形/長方形 2">
          <a:extLst>
            <a:ext uri="{FF2B5EF4-FFF2-40B4-BE49-F238E27FC236}">
              <a16:creationId xmlns:a16="http://schemas.microsoft.com/office/drawing/2014/main" id="{F3BD77C2-4DAC-4F42-930F-5D96F1A4FE69}"/>
            </a:ext>
          </a:extLst>
        </xdr:cNvPr>
        <xdr:cNvSpPr/>
      </xdr:nvSpPr>
      <xdr:spPr>
        <a:xfrm>
          <a:off x="21829059" y="168088"/>
          <a:ext cx="4721129" cy="322195"/>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167640</xdr:colOff>
      <xdr:row>9</xdr:row>
      <xdr:rowOff>49530</xdr:rowOff>
    </xdr:from>
    <xdr:to>
      <xdr:col>20</xdr:col>
      <xdr:colOff>674370</xdr:colOff>
      <xdr:row>10</xdr:row>
      <xdr:rowOff>201930</xdr:rowOff>
    </xdr:to>
    <xdr:sp macro="" textlink="">
      <xdr:nvSpPr>
        <xdr:cNvPr id="216" name="正方形/長方形 2">
          <a:extLst>
            <a:ext uri="{FF2B5EF4-FFF2-40B4-BE49-F238E27FC236}">
              <a16:creationId xmlns:a16="http://schemas.microsoft.com/office/drawing/2014/main" id="{B44FFDC0-5A7C-A195-E2EE-DA867D7F90E2}"/>
            </a:ext>
          </a:extLst>
        </xdr:cNvPr>
        <xdr:cNvSpPr/>
      </xdr:nvSpPr>
      <xdr:spPr>
        <a:xfrm>
          <a:off x="9816465" y="1830705"/>
          <a:ext cx="7974330" cy="314325"/>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latin typeface="ＭＳ 明朝" panose="02020609040205080304" pitchFamily="17" charset="-128"/>
              <a:ea typeface="ＭＳ 明朝" panose="02020609040205080304" pitchFamily="17" charset="-128"/>
            </a:rPr>
            <a:t>見積書に必要な記載項目等、申請の手引き</a:t>
          </a:r>
          <a:r>
            <a:rPr kumimoji="1" lang="en-US" altLang="ja-JP" sz="1100" b="0">
              <a:latin typeface="ＭＳ 明朝" panose="02020609040205080304" pitchFamily="17" charset="-128"/>
              <a:ea typeface="ＭＳ 明朝" panose="02020609040205080304" pitchFamily="17" charset="-128"/>
            </a:rPr>
            <a:t>P23 </a:t>
          </a:r>
          <a:r>
            <a:rPr kumimoji="1" lang="ja-JP" altLang="en-US" sz="1100" b="0">
              <a:latin typeface="ＭＳ 明朝" panose="02020609040205080304" pitchFamily="17" charset="-128"/>
              <a:ea typeface="ＭＳ 明朝" panose="02020609040205080304" pitchFamily="17" charset="-128"/>
            </a:rPr>
            <a:t>、書類作成の手引き</a:t>
          </a:r>
          <a:r>
            <a:rPr kumimoji="1" lang="en-US" altLang="ja-JP" sz="1100" b="0">
              <a:latin typeface="ＭＳ 明朝" panose="02020609040205080304" pitchFamily="17" charset="-128"/>
              <a:ea typeface="ＭＳ 明朝" panose="02020609040205080304" pitchFamily="17" charset="-128"/>
            </a:rPr>
            <a:t>P4-6</a:t>
          </a:r>
          <a:r>
            <a:rPr kumimoji="1" lang="ja-JP" altLang="en-US" sz="1100" b="0">
              <a:latin typeface="ＭＳ 明朝" panose="02020609040205080304" pitchFamily="17" charset="-128"/>
              <a:ea typeface="ＭＳ 明朝" panose="02020609040205080304" pitchFamily="17" charset="-128"/>
            </a:rPr>
            <a:t>をご参照の上、作成をお願いいたします。</a:t>
          </a:r>
        </a:p>
      </xdr:txBody>
    </xdr:sp>
    <xdr:clientData/>
  </xdr:twoCellAnchor>
  <xdr:twoCellAnchor>
    <xdr:from>
      <xdr:col>12</xdr:col>
      <xdr:colOff>1152525</xdr:colOff>
      <xdr:row>0</xdr:row>
      <xdr:rowOff>142875</xdr:rowOff>
    </xdr:from>
    <xdr:to>
      <xdr:col>17</xdr:col>
      <xdr:colOff>82454</xdr:colOff>
      <xdr:row>2</xdr:row>
      <xdr:rowOff>55495</xdr:rowOff>
    </xdr:to>
    <xdr:sp macro="" textlink="">
      <xdr:nvSpPr>
        <xdr:cNvPr id="2" name="正方形/長方形 1">
          <a:extLst>
            <a:ext uri="{FF2B5EF4-FFF2-40B4-BE49-F238E27FC236}">
              <a16:creationId xmlns:a16="http://schemas.microsoft.com/office/drawing/2014/main" id="{F48E0468-119C-4F19-8435-769E8B752112}"/>
            </a:ext>
          </a:extLst>
        </xdr:cNvPr>
        <xdr:cNvSpPr/>
      </xdr:nvSpPr>
      <xdr:spPr>
        <a:xfrm>
          <a:off x="9515475" y="142875"/>
          <a:ext cx="4721129" cy="322195"/>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10584</xdr:colOff>
      <xdr:row>19</xdr:row>
      <xdr:rowOff>105833</xdr:rowOff>
    </xdr:from>
    <xdr:to>
      <xdr:col>5</xdr:col>
      <xdr:colOff>1407583</xdr:colOff>
      <xdr:row>25</xdr:row>
      <xdr:rowOff>127000</xdr:rowOff>
    </xdr:to>
    <xdr:sp macro="" textlink="">
      <xdr:nvSpPr>
        <xdr:cNvPr id="2" name="テキスト ボックス 1">
          <a:extLst>
            <a:ext uri="{FF2B5EF4-FFF2-40B4-BE49-F238E27FC236}">
              <a16:creationId xmlns:a16="http://schemas.microsoft.com/office/drawing/2014/main" id="{F205BE35-131E-49A6-B026-E12D0C9AB34D}"/>
            </a:ext>
          </a:extLst>
        </xdr:cNvPr>
        <xdr:cNvSpPr txBox="1"/>
      </xdr:nvSpPr>
      <xdr:spPr>
        <a:xfrm>
          <a:off x="158751" y="6254750"/>
          <a:ext cx="5312832" cy="2317750"/>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25</xdr:col>
      <xdr:colOff>10584</xdr:colOff>
      <xdr:row>19</xdr:row>
      <xdr:rowOff>105833</xdr:rowOff>
    </xdr:from>
    <xdr:to>
      <xdr:col>28</xdr:col>
      <xdr:colOff>1407583</xdr:colOff>
      <xdr:row>25</xdr:row>
      <xdr:rowOff>127000</xdr:rowOff>
    </xdr:to>
    <xdr:sp macro="" textlink="">
      <xdr:nvSpPr>
        <xdr:cNvPr id="3" name="テキスト ボックス 2">
          <a:extLst>
            <a:ext uri="{FF2B5EF4-FFF2-40B4-BE49-F238E27FC236}">
              <a16:creationId xmlns:a16="http://schemas.microsoft.com/office/drawing/2014/main" id="{4E29DE86-A956-4B1A-BAB8-CCBCC613CF3C}"/>
            </a:ext>
          </a:extLst>
        </xdr:cNvPr>
        <xdr:cNvSpPr txBox="1"/>
      </xdr:nvSpPr>
      <xdr:spPr>
        <a:xfrm>
          <a:off x="143458" y="6318991"/>
          <a:ext cx="4907438" cy="2515288"/>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26</xdr:col>
      <xdr:colOff>889000</xdr:colOff>
      <xdr:row>6</xdr:row>
      <xdr:rowOff>26036</xdr:rowOff>
    </xdr:from>
    <xdr:to>
      <xdr:col>28</xdr:col>
      <xdr:colOff>29845</xdr:colOff>
      <xdr:row>7</xdr:row>
      <xdr:rowOff>0</xdr:rowOff>
    </xdr:to>
    <xdr:sp macro="" textlink="">
      <xdr:nvSpPr>
        <xdr:cNvPr id="4" name="正方形/長方形 3">
          <a:extLst>
            <a:ext uri="{FF2B5EF4-FFF2-40B4-BE49-F238E27FC236}">
              <a16:creationId xmlns:a16="http://schemas.microsoft.com/office/drawing/2014/main" id="{B2718B3D-4F45-4686-94B5-5D53AF12FAA4}"/>
            </a:ext>
          </a:extLst>
        </xdr:cNvPr>
        <xdr:cNvSpPr/>
      </xdr:nvSpPr>
      <xdr:spPr>
        <a:xfrm>
          <a:off x="23637875" y="1280161"/>
          <a:ext cx="902970" cy="291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892810</xdr:colOff>
      <xdr:row>7</xdr:row>
      <xdr:rowOff>22226</xdr:rowOff>
    </xdr:from>
    <xdr:to>
      <xdr:col>28</xdr:col>
      <xdr:colOff>27940</xdr:colOff>
      <xdr:row>8</xdr:row>
      <xdr:rowOff>0</xdr:rowOff>
    </xdr:to>
    <xdr:sp macro="" textlink="">
      <xdr:nvSpPr>
        <xdr:cNvPr id="5" name="正方形/長方形 4">
          <a:extLst>
            <a:ext uri="{FF2B5EF4-FFF2-40B4-BE49-F238E27FC236}">
              <a16:creationId xmlns:a16="http://schemas.microsoft.com/office/drawing/2014/main" id="{5CE22889-EB48-C9C5-AABB-A5F523BF3858}"/>
            </a:ext>
          </a:extLst>
        </xdr:cNvPr>
        <xdr:cNvSpPr/>
      </xdr:nvSpPr>
      <xdr:spPr>
        <a:xfrm>
          <a:off x="23641685" y="1593851"/>
          <a:ext cx="897255" cy="2952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896620</xdr:colOff>
      <xdr:row>10</xdr:row>
      <xdr:rowOff>391320</xdr:rowOff>
    </xdr:from>
    <xdr:to>
      <xdr:col>28</xdr:col>
      <xdr:colOff>18415</xdr:colOff>
      <xdr:row>15</xdr:row>
      <xdr:rowOff>15716</xdr:rowOff>
    </xdr:to>
    <xdr:sp macro="" textlink="">
      <xdr:nvSpPr>
        <xdr:cNvPr id="6" name="正方形/長方形 5">
          <a:extLst>
            <a:ext uri="{FF2B5EF4-FFF2-40B4-BE49-F238E27FC236}">
              <a16:creationId xmlns:a16="http://schemas.microsoft.com/office/drawing/2014/main" id="{EAEE3F37-E831-282D-828C-CD0A79F8A9A7}"/>
            </a:ext>
          </a:extLst>
        </xdr:cNvPr>
        <xdr:cNvSpPr/>
      </xdr:nvSpPr>
      <xdr:spPr>
        <a:xfrm>
          <a:off x="23697089" y="3070226"/>
          <a:ext cx="895826" cy="158892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23812</xdr:colOff>
      <xdr:row>6</xdr:row>
      <xdr:rowOff>35719</xdr:rowOff>
    </xdr:from>
    <xdr:to>
      <xdr:col>38</xdr:col>
      <xdr:colOff>817721</xdr:colOff>
      <xdr:row>19</xdr:row>
      <xdr:rowOff>361473</xdr:rowOff>
    </xdr:to>
    <xdr:sp macro="" textlink="">
      <xdr:nvSpPr>
        <xdr:cNvPr id="7" name="正方形/長方形 6">
          <a:extLst>
            <a:ext uri="{FF2B5EF4-FFF2-40B4-BE49-F238E27FC236}">
              <a16:creationId xmlns:a16="http://schemas.microsoft.com/office/drawing/2014/main" id="{3046C60E-7109-F075-14F3-400CC0866784}"/>
            </a:ext>
          </a:extLst>
        </xdr:cNvPr>
        <xdr:cNvSpPr/>
      </xdr:nvSpPr>
      <xdr:spPr>
        <a:xfrm>
          <a:off x="32694562" y="1285875"/>
          <a:ext cx="3722847" cy="529066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23</xdr:row>
      <xdr:rowOff>15716</xdr:rowOff>
    </xdr:from>
    <xdr:to>
      <xdr:col>38</xdr:col>
      <xdr:colOff>821531</xdr:colOff>
      <xdr:row>23</xdr:row>
      <xdr:rowOff>364807</xdr:rowOff>
    </xdr:to>
    <xdr:sp macro="" textlink="">
      <xdr:nvSpPr>
        <xdr:cNvPr id="8" name="正方形/長方形 7">
          <a:extLst>
            <a:ext uri="{FF2B5EF4-FFF2-40B4-BE49-F238E27FC236}">
              <a16:creationId xmlns:a16="http://schemas.microsoft.com/office/drawing/2014/main" id="{07A5DC9C-0FEA-B940-A815-F0D768669038}"/>
            </a:ext>
          </a:extLst>
        </xdr:cNvPr>
        <xdr:cNvSpPr/>
      </xdr:nvSpPr>
      <xdr:spPr>
        <a:xfrm>
          <a:off x="32786002" y="7730966"/>
          <a:ext cx="3956685" cy="34909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25</xdr:row>
      <xdr:rowOff>45243</xdr:rowOff>
    </xdr:from>
    <xdr:to>
      <xdr:col>38</xdr:col>
      <xdr:colOff>821531</xdr:colOff>
      <xdr:row>25</xdr:row>
      <xdr:rowOff>384809</xdr:rowOff>
    </xdr:to>
    <xdr:sp macro="" textlink="">
      <xdr:nvSpPr>
        <xdr:cNvPr id="9" name="正方形/長方形 8">
          <a:extLst>
            <a:ext uri="{FF2B5EF4-FFF2-40B4-BE49-F238E27FC236}">
              <a16:creationId xmlns:a16="http://schemas.microsoft.com/office/drawing/2014/main" id="{D02BC99E-98DA-971D-5FEB-20867128046A}"/>
            </a:ext>
          </a:extLst>
        </xdr:cNvPr>
        <xdr:cNvSpPr/>
      </xdr:nvSpPr>
      <xdr:spPr>
        <a:xfrm>
          <a:off x="32786002" y="8748712"/>
          <a:ext cx="3956685" cy="3395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xdr:colOff>
      <xdr:row>32</xdr:row>
      <xdr:rowOff>0</xdr:rowOff>
    </xdr:from>
    <xdr:to>
      <xdr:col>43</xdr:col>
      <xdr:colOff>1059657</xdr:colOff>
      <xdr:row>33</xdr:row>
      <xdr:rowOff>275748</xdr:rowOff>
    </xdr:to>
    <xdr:sp macro="" textlink="">
      <xdr:nvSpPr>
        <xdr:cNvPr id="10" name="正方形/長方形 9">
          <a:extLst>
            <a:ext uri="{FF2B5EF4-FFF2-40B4-BE49-F238E27FC236}">
              <a16:creationId xmlns:a16="http://schemas.microsoft.com/office/drawing/2014/main" id="{E33CD9F2-B73E-4BE2-B38B-C0DB1A6D761F}"/>
            </a:ext>
          </a:extLst>
        </xdr:cNvPr>
        <xdr:cNvSpPr/>
      </xdr:nvSpPr>
      <xdr:spPr>
        <a:xfrm>
          <a:off x="39064407" y="11394281"/>
          <a:ext cx="1059656" cy="5853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32</xdr:col>
      <xdr:colOff>18574</xdr:colOff>
      <xdr:row>32</xdr:row>
      <xdr:rowOff>19050</xdr:rowOff>
    </xdr:from>
    <xdr:to>
      <xdr:col>32</xdr:col>
      <xdr:colOff>2440782</xdr:colOff>
      <xdr:row>34</xdr:row>
      <xdr:rowOff>41434</xdr:rowOff>
    </xdr:to>
    <xdr:sp macro="" textlink="">
      <xdr:nvSpPr>
        <xdr:cNvPr id="36" name="正方形/長方形 10">
          <a:extLst>
            <a:ext uri="{FF2B5EF4-FFF2-40B4-BE49-F238E27FC236}">
              <a16:creationId xmlns:a16="http://schemas.microsoft.com/office/drawing/2014/main" id="{1BB7736B-EC16-474F-AF2F-FB6D4F8F0711}"/>
            </a:ext>
            <a:ext uri="{147F2762-F138-4A5C-976F-8EAC2B608ADB}">
              <a16:predDERef xmlns:a16="http://schemas.microsoft.com/office/drawing/2014/main" pred="{E33CD9F2-B73E-4BE2-B38B-C0DB1A6D761F}"/>
            </a:ext>
          </a:extLst>
        </xdr:cNvPr>
        <xdr:cNvSpPr/>
      </xdr:nvSpPr>
      <xdr:spPr>
        <a:xfrm>
          <a:off x="29796105" y="11413331"/>
          <a:ext cx="2422208" cy="6415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33</xdr:col>
      <xdr:colOff>19050</xdr:colOff>
      <xdr:row>32</xdr:row>
      <xdr:rowOff>9525</xdr:rowOff>
    </xdr:from>
    <xdr:to>
      <xdr:col>34</xdr:col>
      <xdr:colOff>30956</xdr:colOff>
      <xdr:row>34</xdr:row>
      <xdr:rowOff>28099</xdr:rowOff>
    </xdr:to>
    <xdr:sp macro="" textlink="">
      <xdr:nvSpPr>
        <xdr:cNvPr id="22" name="正方形/長方形 11">
          <a:extLst>
            <a:ext uri="{FF2B5EF4-FFF2-40B4-BE49-F238E27FC236}">
              <a16:creationId xmlns:a16="http://schemas.microsoft.com/office/drawing/2014/main" id="{C858AAE6-1BF5-4402-B779-86DCECF1492F}"/>
            </a:ext>
            <a:ext uri="{147F2762-F138-4A5C-976F-8EAC2B608ADB}">
              <a16:predDERef xmlns:a16="http://schemas.microsoft.com/office/drawing/2014/main" pred="{1BB7736B-EC16-474F-AF2F-FB6D4F8F0711}"/>
            </a:ext>
          </a:extLst>
        </xdr:cNvPr>
        <xdr:cNvSpPr/>
      </xdr:nvSpPr>
      <xdr:spPr>
        <a:xfrm>
          <a:off x="31327725" y="11353800"/>
          <a:ext cx="535781" cy="6281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33337</xdr:colOff>
      <xdr:row>32</xdr:row>
      <xdr:rowOff>28575</xdr:rowOff>
    </xdr:from>
    <xdr:to>
      <xdr:col>27</xdr:col>
      <xdr:colOff>30955</xdr:colOff>
      <xdr:row>34</xdr:row>
      <xdr:rowOff>50959</xdr:rowOff>
    </xdr:to>
    <xdr:sp macro="" textlink="">
      <xdr:nvSpPr>
        <xdr:cNvPr id="34" name="正方形/長方形 12">
          <a:extLst>
            <a:ext uri="{FF2B5EF4-FFF2-40B4-BE49-F238E27FC236}">
              <a16:creationId xmlns:a16="http://schemas.microsoft.com/office/drawing/2014/main" id="{045495EB-B869-402D-9FD5-356B206552FB}"/>
            </a:ext>
            <a:ext uri="{147F2762-F138-4A5C-976F-8EAC2B608ADB}">
              <a16:predDERef xmlns:a16="http://schemas.microsoft.com/office/drawing/2014/main" pred="{C858AAE6-1BF5-4402-B779-86DCECF1492F}"/>
            </a:ext>
          </a:extLst>
        </xdr:cNvPr>
        <xdr:cNvSpPr/>
      </xdr:nvSpPr>
      <xdr:spPr>
        <a:xfrm>
          <a:off x="22293262" y="11372850"/>
          <a:ext cx="892968" cy="631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31</xdr:col>
      <xdr:colOff>711652</xdr:colOff>
      <xdr:row>79</xdr:row>
      <xdr:rowOff>21772</xdr:rowOff>
    </xdr:from>
    <xdr:to>
      <xdr:col>33</xdr:col>
      <xdr:colOff>5986</xdr:colOff>
      <xdr:row>80</xdr:row>
      <xdr:rowOff>9525</xdr:rowOff>
    </xdr:to>
    <xdr:sp macro="" textlink="">
      <xdr:nvSpPr>
        <xdr:cNvPr id="15" name="正方形/長方形 15">
          <a:extLst>
            <a:ext uri="{FF2B5EF4-FFF2-40B4-BE49-F238E27FC236}">
              <a16:creationId xmlns:a16="http://schemas.microsoft.com/office/drawing/2014/main" id="{CF85CC9F-0983-4357-B630-0BE96F2240E0}"/>
            </a:ext>
            <a:ext uri="{147F2762-F138-4A5C-976F-8EAC2B608ADB}">
              <a16:predDERef xmlns:a16="http://schemas.microsoft.com/office/drawing/2014/main" pred="{045495EB-B869-402D-9FD5-356B206552FB}"/>
            </a:ext>
          </a:extLst>
        </xdr:cNvPr>
        <xdr:cNvSpPr/>
      </xdr:nvSpPr>
      <xdr:spPr>
        <a:xfrm>
          <a:off x="28877077" y="25710697"/>
          <a:ext cx="2437584" cy="34017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33</xdr:col>
      <xdr:colOff>28575</xdr:colOff>
      <xdr:row>79</xdr:row>
      <xdr:rowOff>19050</xdr:rowOff>
    </xdr:from>
    <xdr:to>
      <xdr:col>34</xdr:col>
      <xdr:colOff>29934</xdr:colOff>
      <xdr:row>80</xdr:row>
      <xdr:rowOff>19050</xdr:rowOff>
    </xdr:to>
    <xdr:sp macro="" textlink="">
      <xdr:nvSpPr>
        <xdr:cNvPr id="20" name="正方形/長方形 16">
          <a:extLst>
            <a:ext uri="{FF2B5EF4-FFF2-40B4-BE49-F238E27FC236}">
              <a16:creationId xmlns:a16="http://schemas.microsoft.com/office/drawing/2014/main" id="{C75227C7-9A4F-51BA-237F-6F2917A49CED}"/>
            </a:ext>
            <a:ext uri="{147F2762-F138-4A5C-976F-8EAC2B608ADB}">
              <a16:predDERef xmlns:a16="http://schemas.microsoft.com/office/drawing/2014/main" pred="{CF85CC9F-0983-4357-B630-0BE96F2240E0}"/>
            </a:ext>
          </a:extLst>
        </xdr:cNvPr>
        <xdr:cNvSpPr/>
      </xdr:nvSpPr>
      <xdr:spPr>
        <a:xfrm>
          <a:off x="31337250" y="25707975"/>
          <a:ext cx="525234" cy="3524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122</xdr:row>
      <xdr:rowOff>0</xdr:rowOff>
    </xdr:from>
    <xdr:to>
      <xdr:col>26</xdr:col>
      <xdr:colOff>911679</xdr:colOff>
      <xdr:row>123</xdr:row>
      <xdr:rowOff>1</xdr:rowOff>
    </xdr:to>
    <xdr:sp macro="" textlink="">
      <xdr:nvSpPr>
        <xdr:cNvPr id="12" name="正方形/長方形 17">
          <a:extLst>
            <a:ext uri="{FF2B5EF4-FFF2-40B4-BE49-F238E27FC236}">
              <a16:creationId xmlns:a16="http://schemas.microsoft.com/office/drawing/2014/main" id="{FC55C1BE-ECEB-4892-A9B8-E91C3A1CFB81}"/>
            </a:ext>
          </a:extLst>
        </xdr:cNvPr>
        <xdr:cNvSpPr/>
      </xdr:nvSpPr>
      <xdr:spPr>
        <a:xfrm>
          <a:off x="22860000" y="35677929"/>
          <a:ext cx="911679" cy="35378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2723</xdr:colOff>
      <xdr:row>36</xdr:row>
      <xdr:rowOff>0</xdr:rowOff>
    </xdr:from>
    <xdr:to>
      <xdr:col>43</xdr:col>
      <xdr:colOff>1036864</xdr:colOff>
      <xdr:row>37</xdr:row>
      <xdr:rowOff>244929</xdr:rowOff>
    </xdr:to>
    <xdr:sp macro="" textlink="">
      <xdr:nvSpPr>
        <xdr:cNvPr id="14" name="正方形/長方形 36">
          <a:extLst>
            <a:ext uri="{FF2B5EF4-FFF2-40B4-BE49-F238E27FC236}">
              <a16:creationId xmlns:a16="http://schemas.microsoft.com/office/drawing/2014/main" id="{BC933BC2-FC32-1834-47D2-6EF5B7850146}"/>
            </a:ext>
            <a:ext uri="{147F2762-F138-4A5C-976F-8EAC2B608ADB}">
              <a16:predDERef xmlns:a16="http://schemas.microsoft.com/office/drawing/2014/main" pred="{FC55C1BE-ECEB-4892-A9B8-E91C3A1CFB81}"/>
            </a:ext>
          </a:extLst>
        </xdr:cNvPr>
        <xdr:cNvSpPr/>
      </xdr:nvSpPr>
      <xdr:spPr>
        <a:xfrm>
          <a:off x="37950323" y="12563475"/>
          <a:ext cx="1034141" cy="5497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54431</xdr:colOff>
      <xdr:row>32</xdr:row>
      <xdr:rowOff>190502</xdr:rowOff>
    </xdr:from>
    <xdr:to>
      <xdr:col>43</xdr:col>
      <xdr:colOff>314870</xdr:colOff>
      <xdr:row>33</xdr:row>
      <xdr:rowOff>132263</xdr:rowOff>
    </xdr:to>
    <xdr:sp macro="" textlink="">
      <xdr:nvSpPr>
        <xdr:cNvPr id="38" name="フローチャート: 結合子 37">
          <a:extLst>
            <a:ext uri="{FF2B5EF4-FFF2-40B4-BE49-F238E27FC236}">
              <a16:creationId xmlns:a16="http://schemas.microsoft.com/office/drawing/2014/main" id="{5CF74F30-FDC1-27B9-24CA-2CA59712A0E7}"/>
            </a:ext>
          </a:extLst>
        </xdr:cNvPr>
        <xdr:cNvSpPr/>
      </xdr:nvSpPr>
      <xdr:spPr>
        <a:xfrm>
          <a:off x="39038895" y="11634109"/>
          <a:ext cx="260439" cy="241118"/>
        </a:xfrm>
        <a:prstGeom prst="flowChartConnector">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402228</xdr:colOff>
      <xdr:row>36</xdr:row>
      <xdr:rowOff>95250</xdr:rowOff>
    </xdr:from>
    <xdr:to>
      <xdr:col>43</xdr:col>
      <xdr:colOff>353787</xdr:colOff>
      <xdr:row>37</xdr:row>
      <xdr:rowOff>285751</xdr:rowOff>
    </xdr:to>
    <xdr:sp macro="" textlink="">
      <xdr:nvSpPr>
        <xdr:cNvPr id="39" name="乗算記号 38">
          <a:extLst>
            <a:ext uri="{FF2B5EF4-FFF2-40B4-BE49-F238E27FC236}">
              <a16:creationId xmlns:a16="http://schemas.microsoft.com/office/drawing/2014/main" id="{1F258095-6D3E-45D1-8BB9-1DC58DF56DDF}"/>
            </a:ext>
          </a:extLst>
        </xdr:cNvPr>
        <xdr:cNvSpPr/>
      </xdr:nvSpPr>
      <xdr:spPr>
        <a:xfrm>
          <a:off x="38910442" y="12736286"/>
          <a:ext cx="427809" cy="489858"/>
        </a:xfrm>
        <a:prstGeom prst="mathMultiply">
          <a:avLst>
            <a:gd name="adj1" fmla="val 405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34636</xdr:colOff>
      <xdr:row>13</xdr:row>
      <xdr:rowOff>381001</xdr:rowOff>
    </xdr:from>
    <xdr:to>
      <xdr:col>43</xdr:col>
      <xdr:colOff>896736</xdr:colOff>
      <xdr:row>15</xdr:row>
      <xdr:rowOff>284018</xdr:rowOff>
    </xdr:to>
    <xdr:sp macro="" textlink="">
      <xdr:nvSpPr>
        <xdr:cNvPr id="13" name="正方形/長方形 12">
          <a:extLst>
            <a:ext uri="{FF2B5EF4-FFF2-40B4-BE49-F238E27FC236}">
              <a16:creationId xmlns:a16="http://schemas.microsoft.com/office/drawing/2014/main" id="{01A3DCFE-6B21-4D3A-B593-A135EDACE160}"/>
            </a:ext>
          </a:extLst>
        </xdr:cNvPr>
        <xdr:cNvSpPr/>
      </xdr:nvSpPr>
      <xdr:spPr>
        <a:xfrm>
          <a:off x="33129681" y="4312228"/>
          <a:ext cx="11149100" cy="69965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600">
              <a:solidFill>
                <a:schemeClr val="bg1"/>
              </a:solidFill>
              <a:effectLst/>
              <a:latin typeface="+mn-lt"/>
              <a:ea typeface="+mn-ea"/>
              <a:cs typeface="+mn-cs"/>
            </a:rPr>
            <a:t>見積書に必要な記載項目等、断熱改修の手引き</a:t>
          </a:r>
          <a:r>
            <a:rPr lang="en-US" altLang="ja-JP" sz="1600">
              <a:solidFill>
                <a:schemeClr val="bg1"/>
              </a:solidFill>
              <a:effectLst/>
              <a:latin typeface="+mn-lt"/>
              <a:ea typeface="+mn-ea"/>
              <a:cs typeface="+mn-cs"/>
            </a:rPr>
            <a:t>p9-10</a:t>
          </a:r>
          <a:r>
            <a:rPr lang="ja-JP" altLang="en-US" sz="1600">
              <a:solidFill>
                <a:schemeClr val="bg1"/>
              </a:solidFill>
              <a:effectLst/>
              <a:latin typeface="+mn-lt"/>
              <a:ea typeface="+mn-ea"/>
              <a:cs typeface="+mn-cs"/>
            </a:rPr>
            <a:t>、書類作成の手引き</a:t>
          </a:r>
          <a:r>
            <a:rPr lang="en-US" altLang="ja-JP" sz="1600">
              <a:solidFill>
                <a:schemeClr val="bg1"/>
              </a:solidFill>
              <a:effectLst/>
              <a:latin typeface="+mn-lt"/>
              <a:ea typeface="+mn-ea"/>
              <a:cs typeface="+mn-cs"/>
            </a:rPr>
            <a:t>p4-7</a:t>
          </a:r>
          <a:r>
            <a:rPr lang="ja-JP" altLang="en-US" sz="1600">
              <a:solidFill>
                <a:schemeClr val="bg1"/>
              </a:solidFill>
              <a:effectLst/>
              <a:latin typeface="+mn-lt"/>
              <a:ea typeface="+mn-ea"/>
              <a:cs typeface="+mn-cs"/>
            </a:rPr>
            <a:t>をご参照の上作成をお願いいたします。</a:t>
          </a:r>
          <a:endParaRPr lang="ja-JP" altLang="ja-JP" sz="1600">
            <a:solidFill>
              <a:schemeClr val="bg1"/>
            </a:solidFill>
            <a:effectLst/>
            <a:latin typeface="+mn-lt"/>
            <a:ea typeface="+mn-ea"/>
            <a:cs typeface="+mn-cs"/>
          </a:endParaRPr>
        </a:p>
      </xdr:txBody>
    </xdr:sp>
    <xdr:clientData/>
  </xdr:twoCellAnchor>
  <xdr:twoCellAnchor>
    <xdr:from>
      <xdr:col>42</xdr:col>
      <xdr:colOff>25310</xdr:colOff>
      <xdr:row>26</xdr:row>
      <xdr:rowOff>359500</xdr:rowOff>
    </xdr:from>
    <xdr:to>
      <xdr:col>44</xdr:col>
      <xdr:colOff>612</xdr:colOff>
      <xdr:row>28</xdr:row>
      <xdr:rowOff>27214</xdr:rowOff>
    </xdr:to>
    <xdr:sp macro="" textlink="">
      <xdr:nvSpPr>
        <xdr:cNvPr id="16" name="正方形/長方形 15">
          <a:extLst>
            <a:ext uri="{FF2B5EF4-FFF2-40B4-BE49-F238E27FC236}">
              <a16:creationId xmlns:a16="http://schemas.microsoft.com/office/drawing/2014/main" id="{95EEE24C-E856-4681-8373-ECD3EB8CBF67}"/>
            </a:ext>
          </a:extLst>
        </xdr:cNvPr>
        <xdr:cNvSpPr/>
      </xdr:nvSpPr>
      <xdr:spPr>
        <a:xfrm>
          <a:off x="38533524" y="9489893"/>
          <a:ext cx="1526517" cy="45692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79</xdr:row>
      <xdr:rowOff>0</xdr:rowOff>
    </xdr:from>
    <xdr:to>
      <xdr:col>26</xdr:col>
      <xdr:colOff>924809</xdr:colOff>
      <xdr:row>80</xdr:row>
      <xdr:rowOff>27214</xdr:rowOff>
    </xdr:to>
    <xdr:sp macro="" textlink="">
      <xdr:nvSpPr>
        <xdr:cNvPr id="17" name="正方形/長方形 12">
          <a:extLst>
            <a:ext uri="{FF2B5EF4-FFF2-40B4-BE49-F238E27FC236}">
              <a16:creationId xmlns:a16="http://schemas.microsoft.com/office/drawing/2014/main" id="{3EFD9CEA-CF6F-4933-A848-7C986E26D03F}"/>
            </a:ext>
            <a:ext uri="{147F2762-F138-4A5C-976F-8EAC2B608ADB}">
              <a16:predDERef xmlns:a16="http://schemas.microsoft.com/office/drawing/2014/main" pred="{C858AAE6-1BF5-4402-B779-86DCECF1492F}"/>
            </a:ext>
          </a:extLst>
        </xdr:cNvPr>
        <xdr:cNvSpPr/>
      </xdr:nvSpPr>
      <xdr:spPr>
        <a:xfrm>
          <a:off x="22860000" y="25567821"/>
          <a:ext cx="924809" cy="381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27</xdr:col>
      <xdr:colOff>0</xdr:colOff>
      <xdr:row>79</xdr:row>
      <xdr:rowOff>0</xdr:rowOff>
    </xdr:from>
    <xdr:to>
      <xdr:col>28</xdr:col>
      <xdr:colOff>0</xdr:colOff>
      <xdr:row>80</xdr:row>
      <xdr:rowOff>17689</xdr:rowOff>
    </xdr:to>
    <xdr:sp macro="" textlink="">
      <xdr:nvSpPr>
        <xdr:cNvPr id="18" name="正方形/長方形 12">
          <a:extLst>
            <a:ext uri="{FF2B5EF4-FFF2-40B4-BE49-F238E27FC236}">
              <a16:creationId xmlns:a16="http://schemas.microsoft.com/office/drawing/2014/main" id="{8EE280B6-749C-4FDB-809D-F5ACE32F5EC5}"/>
            </a:ext>
            <a:ext uri="{147F2762-F138-4A5C-976F-8EAC2B608ADB}">
              <a16:predDERef xmlns:a16="http://schemas.microsoft.com/office/drawing/2014/main" pred="{C858AAE6-1BF5-4402-B779-86DCECF1492F}"/>
            </a:ext>
          </a:extLst>
        </xdr:cNvPr>
        <xdr:cNvSpPr/>
      </xdr:nvSpPr>
      <xdr:spPr>
        <a:xfrm>
          <a:off x="23785286" y="25567821"/>
          <a:ext cx="843643" cy="37147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29</xdr:col>
      <xdr:colOff>259773</xdr:colOff>
      <xdr:row>1</xdr:row>
      <xdr:rowOff>69273</xdr:rowOff>
    </xdr:from>
    <xdr:to>
      <xdr:col>32</xdr:col>
      <xdr:colOff>2649683</xdr:colOff>
      <xdr:row>3</xdr:row>
      <xdr:rowOff>121228</xdr:rowOff>
    </xdr:to>
    <xdr:sp macro="" textlink="">
      <xdr:nvSpPr>
        <xdr:cNvPr id="11" name="正方形/長方形 10">
          <a:extLst>
            <a:ext uri="{FF2B5EF4-FFF2-40B4-BE49-F238E27FC236}">
              <a16:creationId xmlns:a16="http://schemas.microsoft.com/office/drawing/2014/main" id="{FFE1322E-DCF1-4B43-B5AD-F9DA08838491}"/>
            </a:ext>
          </a:extLst>
        </xdr:cNvPr>
        <xdr:cNvSpPr/>
      </xdr:nvSpPr>
      <xdr:spPr>
        <a:xfrm>
          <a:off x="29250409" y="242455"/>
          <a:ext cx="6494319" cy="4502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latin typeface="ＭＳ 明朝" panose="02020609040205080304" pitchFamily="17" charset="-128"/>
              <a:ea typeface="ＭＳ 明朝" panose="02020609040205080304" pitchFamily="17" charset="-128"/>
            </a:rPr>
            <a:t>【</a:t>
          </a:r>
          <a:r>
            <a:rPr kumimoji="1" lang="ja-JP" altLang="en-US" sz="1400">
              <a:latin typeface="ＭＳ 明朝" panose="02020609040205080304" pitchFamily="17" charset="-128"/>
              <a:ea typeface="ＭＳ 明朝" panose="02020609040205080304" pitchFamily="17" charset="-128"/>
            </a:rPr>
            <a:t>記入例</a:t>
          </a:r>
          <a:r>
            <a:rPr kumimoji="1" lang="en-US" altLang="ja-JP" sz="1400">
              <a:latin typeface="ＭＳ 明朝" panose="02020609040205080304" pitchFamily="17" charset="-128"/>
              <a:ea typeface="ＭＳ 明朝" panose="02020609040205080304" pitchFamily="17" charset="-128"/>
            </a:rPr>
            <a:t>】</a:t>
          </a:r>
          <a:r>
            <a:rPr kumimoji="1" lang="ja-JP" altLang="en-US" sz="14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26</xdr:col>
      <xdr:colOff>66131</xdr:colOff>
      <xdr:row>123</xdr:row>
      <xdr:rowOff>83547</xdr:rowOff>
    </xdr:from>
    <xdr:to>
      <xdr:col>26</xdr:col>
      <xdr:colOff>312964</xdr:colOff>
      <xdr:row>127</xdr:row>
      <xdr:rowOff>163284</xdr:rowOff>
    </xdr:to>
    <xdr:sp macro="" textlink="">
      <xdr:nvSpPr>
        <xdr:cNvPr id="24" name="矢印: 下 3">
          <a:extLst>
            <a:ext uri="{FF2B5EF4-FFF2-40B4-BE49-F238E27FC236}">
              <a16:creationId xmlns:a16="http://schemas.microsoft.com/office/drawing/2014/main" id="{98CCB4C5-1E90-4581-957A-FF769EBABB20}"/>
            </a:ext>
          </a:extLst>
        </xdr:cNvPr>
        <xdr:cNvSpPr/>
      </xdr:nvSpPr>
      <xdr:spPr>
        <a:xfrm rot="10800000">
          <a:off x="22926131" y="35434904"/>
          <a:ext cx="246833" cy="1168309"/>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1592036</xdr:colOff>
      <xdr:row>128</xdr:row>
      <xdr:rowOff>54428</xdr:rowOff>
    </xdr:from>
    <xdr:to>
      <xdr:col>27</xdr:col>
      <xdr:colOff>781322</xdr:colOff>
      <xdr:row>130</xdr:row>
      <xdr:rowOff>124370</xdr:rowOff>
    </xdr:to>
    <xdr:sp macro="" textlink="">
      <xdr:nvSpPr>
        <xdr:cNvPr id="27" name="テキスト ボックス 7">
          <a:extLst>
            <a:ext uri="{FF2B5EF4-FFF2-40B4-BE49-F238E27FC236}">
              <a16:creationId xmlns:a16="http://schemas.microsoft.com/office/drawing/2014/main" id="{0755DEBD-B644-4F03-89D9-61FF9DD2CF24}"/>
            </a:ext>
          </a:extLst>
        </xdr:cNvPr>
        <xdr:cNvSpPr txBox="1"/>
      </xdr:nvSpPr>
      <xdr:spPr>
        <a:xfrm>
          <a:off x="22710322" y="36698464"/>
          <a:ext cx="1856286" cy="478156"/>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図面上・見積書上の番号と</a:t>
          </a:r>
        </a:p>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合わせてください。</a:t>
          </a:r>
        </a:p>
      </xdr:txBody>
    </xdr:sp>
    <xdr:clientData/>
  </xdr:twoCellAnchor>
  <xdr:twoCellAnchor editAs="oneCell">
    <xdr:from>
      <xdr:col>34</xdr:col>
      <xdr:colOff>582656</xdr:colOff>
      <xdr:row>121</xdr:row>
      <xdr:rowOff>524146</xdr:rowOff>
    </xdr:from>
    <xdr:to>
      <xdr:col>37</xdr:col>
      <xdr:colOff>326236</xdr:colOff>
      <xdr:row>127</xdr:row>
      <xdr:rowOff>55243</xdr:rowOff>
    </xdr:to>
    <xdr:pic>
      <xdr:nvPicPr>
        <xdr:cNvPr id="29" name="図 28">
          <a:extLst>
            <a:ext uri="{FF2B5EF4-FFF2-40B4-BE49-F238E27FC236}">
              <a16:creationId xmlns:a16="http://schemas.microsoft.com/office/drawing/2014/main" id="{A8EBF945-7ECE-4EEC-A935-A63956A65855}"/>
            </a:ext>
          </a:extLst>
        </xdr:cNvPr>
        <xdr:cNvPicPr>
          <a:picLocks noChangeAspect="1"/>
        </xdr:cNvPicPr>
      </xdr:nvPicPr>
      <xdr:blipFill rotWithShape="1">
        <a:blip xmlns:r="http://schemas.openxmlformats.org/officeDocument/2006/relationships" r:embed="rId1"/>
        <a:srcRect t="44600" b="19595"/>
        <a:stretch>
          <a:fillRect/>
        </a:stretch>
      </xdr:blipFill>
      <xdr:spPr>
        <a:xfrm>
          <a:off x="33396281" y="35099896"/>
          <a:ext cx="2057203" cy="1749470"/>
        </a:xfrm>
        <a:prstGeom prst="rect">
          <a:avLst/>
        </a:prstGeom>
      </xdr:spPr>
    </xdr:pic>
    <xdr:clientData/>
  </xdr:twoCellAnchor>
  <xdr:twoCellAnchor>
    <xdr:from>
      <xdr:col>30</xdr:col>
      <xdr:colOff>448626</xdr:colOff>
      <xdr:row>122</xdr:row>
      <xdr:rowOff>178069</xdr:rowOff>
    </xdr:from>
    <xdr:to>
      <xdr:col>32</xdr:col>
      <xdr:colOff>358917</xdr:colOff>
      <xdr:row>126</xdr:row>
      <xdr:rowOff>55047</xdr:rowOff>
    </xdr:to>
    <xdr:sp macro="" textlink="">
      <xdr:nvSpPr>
        <xdr:cNvPr id="30" name="テキスト ボックス 32">
          <a:extLst>
            <a:ext uri="{FF2B5EF4-FFF2-40B4-BE49-F238E27FC236}">
              <a16:creationId xmlns:a16="http://schemas.microsoft.com/office/drawing/2014/main" id="{F783A4F3-B39F-4E4B-8C6C-B14D60C67C8D}"/>
            </a:ext>
          </a:extLst>
        </xdr:cNvPr>
        <xdr:cNvSpPr txBox="1"/>
      </xdr:nvSpPr>
      <xdr:spPr>
        <a:xfrm>
          <a:off x="28690251" y="35515819"/>
          <a:ext cx="1481916" cy="1139041"/>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ガラス交換で記入欄が不足している場合、右記の流れで行を追加してください。</a:t>
          </a:r>
        </a:p>
      </xdr:txBody>
    </xdr:sp>
    <xdr:clientData/>
  </xdr:twoCellAnchor>
  <xdr:twoCellAnchor>
    <xdr:from>
      <xdr:col>32</xdr:col>
      <xdr:colOff>565203</xdr:colOff>
      <xdr:row>120</xdr:row>
      <xdr:rowOff>295709</xdr:rowOff>
    </xdr:from>
    <xdr:to>
      <xdr:col>33</xdr:col>
      <xdr:colOff>470533</xdr:colOff>
      <xdr:row>121</xdr:row>
      <xdr:rowOff>277586</xdr:rowOff>
    </xdr:to>
    <xdr:sp macro="" textlink="">
      <xdr:nvSpPr>
        <xdr:cNvPr id="32" name="テキスト ボックス 69">
          <a:extLst>
            <a:ext uri="{FF2B5EF4-FFF2-40B4-BE49-F238E27FC236}">
              <a16:creationId xmlns:a16="http://schemas.microsoft.com/office/drawing/2014/main" id="{CE34AC82-8BA8-4E89-9FC9-A4D8345E5D68}"/>
            </a:ext>
          </a:extLst>
        </xdr:cNvPr>
        <xdr:cNvSpPr txBox="1"/>
      </xdr:nvSpPr>
      <xdr:spPr>
        <a:xfrm>
          <a:off x="30378453" y="34561897"/>
          <a:ext cx="2358018" cy="291439"/>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①</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行を選択</a:t>
          </a:r>
        </a:p>
      </xdr:txBody>
    </xdr:sp>
    <xdr:clientData/>
  </xdr:twoCellAnchor>
  <xdr:twoCellAnchor>
    <xdr:from>
      <xdr:col>34</xdr:col>
      <xdr:colOff>412296</xdr:colOff>
      <xdr:row>120</xdr:row>
      <xdr:rowOff>284552</xdr:rowOff>
    </xdr:from>
    <xdr:to>
      <xdr:col>37</xdr:col>
      <xdr:colOff>459808</xdr:colOff>
      <xdr:row>121</xdr:row>
      <xdr:rowOff>247379</xdr:rowOff>
    </xdr:to>
    <xdr:sp macro="" textlink="">
      <xdr:nvSpPr>
        <xdr:cNvPr id="33" name="テキスト ボックス 70">
          <a:extLst>
            <a:ext uri="{FF2B5EF4-FFF2-40B4-BE49-F238E27FC236}">
              <a16:creationId xmlns:a16="http://schemas.microsoft.com/office/drawing/2014/main" id="{96BEBD66-E80D-495E-A180-BDF0E9ACEA75}"/>
            </a:ext>
          </a:extLst>
        </xdr:cNvPr>
        <xdr:cNvSpPr txBox="1"/>
      </xdr:nvSpPr>
      <xdr:spPr>
        <a:xfrm>
          <a:off x="33225921" y="34550740"/>
          <a:ext cx="2357325" cy="272389"/>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②右クリックして「再表示」を選択</a:t>
          </a:r>
        </a:p>
      </xdr:txBody>
    </xdr:sp>
    <xdr:clientData/>
  </xdr:twoCellAnchor>
  <xdr:twoCellAnchor editAs="oneCell">
    <xdr:from>
      <xdr:col>32</xdr:col>
      <xdr:colOff>777408</xdr:colOff>
      <xdr:row>121</xdr:row>
      <xdr:rowOff>394729</xdr:rowOff>
    </xdr:from>
    <xdr:to>
      <xdr:col>33</xdr:col>
      <xdr:colOff>321326</xdr:colOff>
      <xdr:row>129</xdr:row>
      <xdr:rowOff>73342</xdr:rowOff>
    </xdr:to>
    <xdr:pic>
      <xdr:nvPicPr>
        <xdr:cNvPr id="46" name="図 45">
          <a:extLst>
            <a:ext uri="{FF2B5EF4-FFF2-40B4-BE49-F238E27FC236}">
              <a16:creationId xmlns:a16="http://schemas.microsoft.com/office/drawing/2014/main" id="{EEA00088-2E5A-014D-51A5-141888156180}"/>
            </a:ext>
          </a:extLst>
        </xdr:cNvPr>
        <xdr:cNvPicPr>
          <a:picLocks noChangeAspect="1"/>
        </xdr:cNvPicPr>
      </xdr:nvPicPr>
      <xdr:blipFill rotWithShape="1">
        <a:blip xmlns:r="http://schemas.openxmlformats.org/officeDocument/2006/relationships" r:embed="rId2"/>
        <a:srcRect t="-1" b="20943"/>
        <a:stretch>
          <a:fillRect/>
        </a:stretch>
      </xdr:blipFill>
      <xdr:spPr>
        <a:xfrm>
          <a:off x="30590658" y="34970479"/>
          <a:ext cx="1992796" cy="227417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20</xdr:col>
      <xdr:colOff>41413</xdr:colOff>
      <xdr:row>13</xdr:row>
      <xdr:rowOff>149087</xdr:rowOff>
    </xdr:from>
    <xdr:to>
      <xdr:col>20</xdr:col>
      <xdr:colOff>57978</xdr:colOff>
      <xdr:row>25</xdr:row>
      <xdr:rowOff>180312</xdr:rowOff>
    </xdr:to>
    <xdr:cxnSp macro="">
      <xdr:nvCxnSpPr>
        <xdr:cNvPr id="3" name="直線矢印コネクタ 2">
          <a:extLst>
            <a:ext uri="{FF2B5EF4-FFF2-40B4-BE49-F238E27FC236}">
              <a16:creationId xmlns:a16="http://schemas.microsoft.com/office/drawing/2014/main" id="{1FF27B60-D03F-CA80-3098-56979A9BDE78}"/>
            </a:ext>
          </a:extLst>
        </xdr:cNvPr>
        <xdr:cNvCxnSpPr/>
      </xdr:nvCxnSpPr>
      <xdr:spPr>
        <a:xfrm>
          <a:off x="8083826" y="2517913"/>
          <a:ext cx="16565" cy="251600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198783</xdr:colOff>
      <xdr:row>12</xdr:row>
      <xdr:rowOff>157370</xdr:rowOff>
    </xdr:from>
    <xdr:to>
      <xdr:col>20</xdr:col>
      <xdr:colOff>144615</xdr:colOff>
      <xdr:row>13</xdr:row>
      <xdr:rowOff>200688</xdr:rowOff>
    </xdr:to>
    <xdr:sp macro="" textlink="">
      <xdr:nvSpPr>
        <xdr:cNvPr id="6" name="正方形/長方形 5">
          <a:extLst>
            <a:ext uri="{FF2B5EF4-FFF2-40B4-BE49-F238E27FC236}">
              <a16:creationId xmlns:a16="http://schemas.microsoft.com/office/drawing/2014/main" id="{647337BE-63BE-41ED-81C4-6A89C965C600}"/>
            </a:ext>
          </a:extLst>
        </xdr:cNvPr>
        <xdr:cNvSpPr/>
      </xdr:nvSpPr>
      <xdr:spPr>
        <a:xfrm>
          <a:off x="7280413" y="2352261"/>
          <a:ext cx="906615" cy="21725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降順に記載</a:t>
          </a:r>
          <a:endParaRPr lang="ja-JP" altLang="ja-JP" sz="1050">
            <a:solidFill>
              <a:schemeClr val="bg1"/>
            </a:solidFill>
            <a:effectLst/>
            <a:latin typeface="+mn-lt"/>
            <a:ea typeface="+mn-ea"/>
            <a:cs typeface="+mn-cs"/>
          </a:endParaRPr>
        </a:p>
      </xdr:txBody>
    </xdr:sp>
    <xdr:clientData/>
  </xdr:twoCellAnchor>
  <xdr:twoCellAnchor>
    <xdr:from>
      <xdr:col>20</xdr:col>
      <xdr:colOff>529168</xdr:colOff>
      <xdr:row>0</xdr:row>
      <xdr:rowOff>52917</xdr:rowOff>
    </xdr:from>
    <xdr:to>
      <xdr:col>27</xdr:col>
      <xdr:colOff>571501</xdr:colOff>
      <xdr:row>2</xdr:row>
      <xdr:rowOff>63501</xdr:rowOff>
    </xdr:to>
    <xdr:sp macro="" textlink="">
      <xdr:nvSpPr>
        <xdr:cNvPr id="2" name="正方形/長方形 1">
          <a:extLst>
            <a:ext uri="{FF2B5EF4-FFF2-40B4-BE49-F238E27FC236}">
              <a16:creationId xmlns:a16="http://schemas.microsoft.com/office/drawing/2014/main" id="{57D6E609-B131-4B78-8777-20BA96FA4EB1}"/>
            </a:ext>
          </a:extLst>
        </xdr:cNvPr>
        <xdr:cNvSpPr/>
      </xdr:nvSpPr>
      <xdr:spPr>
        <a:xfrm>
          <a:off x="9398001" y="52917"/>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134326</xdr:colOff>
      <xdr:row>15</xdr:row>
      <xdr:rowOff>61058</xdr:rowOff>
    </xdr:from>
    <xdr:to>
      <xdr:col>13</xdr:col>
      <xdr:colOff>976</xdr:colOff>
      <xdr:row>17</xdr:row>
      <xdr:rowOff>127489</xdr:rowOff>
    </xdr:to>
    <xdr:sp macro="" textlink="">
      <xdr:nvSpPr>
        <xdr:cNvPr id="2" name="大かっこ 1">
          <a:extLst>
            <a:ext uri="{FF2B5EF4-FFF2-40B4-BE49-F238E27FC236}">
              <a16:creationId xmlns:a16="http://schemas.microsoft.com/office/drawing/2014/main" id="{00000000-0008-0000-0F00-000002000000}"/>
            </a:ext>
          </a:extLst>
        </xdr:cNvPr>
        <xdr:cNvSpPr>
          <a:spLocks noChangeArrowheads="1"/>
        </xdr:cNvSpPr>
      </xdr:nvSpPr>
      <xdr:spPr bwMode="auto">
        <a:xfrm>
          <a:off x="477226" y="3204308"/>
          <a:ext cx="1752600" cy="48553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00000000-0008-0000-0F00-000003000000}"/>
            </a:ext>
          </a:extLst>
        </xdr:cNvPr>
        <xdr:cNvSpPr>
          <a:spLocks noChangeArrowheads="1"/>
        </xdr:cNvSpPr>
      </xdr:nvSpPr>
      <xdr:spPr bwMode="auto">
        <a:xfrm>
          <a:off x="489438" y="4054719"/>
          <a:ext cx="1752600" cy="48553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139791</xdr:colOff>
      <xdr:row>23</xdr:row>
      <xdr:rowOff>73666</xdr:rowOff>
    </xdr:from>
    <xdr:to>
      <xdr:col>13</xdr:col>
      <xdr:colOff>6441</xdr:colOff>
      <xdr:row>25</xdr:row>
      <xdr:rowOff>140098</xdr:rowOff>
    </xdr:to>
    <xdr:sp macro="" textlink="">
      <xdr:nvSpPr>
        <xdr:cNvPr id="4" name="大かっこ 3">
          <a:extLst>
            <a:ext uri="{FF2B5EF4-FFF2-40B4-BE49-F238E27FC236}">
              <a16:creationId xmlns:a16="http://schemas.microsoft.com/office/drawing/2014/main" id="{00000000-0008-0000-0F00-000004000000}"/>
            </a:ext>
          </a:extLst>
        </xdr:cNvPr>
        <xdr:cNvSpPr>
          <a:spLocks noChangeArrowheads="1"/>
        </xdr:cNvSpPr>
      </xdr:nvSpPr>
      <xdr:spPr bwMode="auto">
        <a:xfrm>
          <a:off x="482691" y="4893316"/>
          <a:ext cx="1752600" cy="485532"/>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134326</xdr:colOff>
      <xdr:row>15</xdr:row>
      <xdr:rowOff>61058</xdr:rowOff>
    </xdr:from>
    <xdr:to>
      <xdr:col>54</xdr:col>
      <xdr:colOff>976</xdr:colOff>
      <xdr:row>17</xdr:row>
      <xdr:rowOff>127489</xdr:rowOff>
    </xdr:to>
    <xdr:sp macro="" textlink="">
      <xdr:nvSpPr>
        <xdr:cNvPr id="5" name="大かっこ 4">
          <a:extLst>
            <a:ext uri="{FF2B5EF4-FFF2-40B4-BE49-F238E27FC236}">
              <a16:creationId xmlns:a16="http://schemas.microsoft.com/office/drawing/2014/main" id="{10CF4814-7B1A-45C7-A3EA-CB29298462EB}"/>
            </a:ext>
          </a:extLst>
        </xdr:cNvPr>
        <xdr:cNvSpPr>
          <a:spLocks noChangeArrowheads="1"/>
        </xdr:cNvSpPr>
      </xdr:nvSpPr>
      <xdr:spPr bwMode="auto">
        <a:xfrm>
          <a:off x="444281" y="3250924"/>
          <a:ext cx="1596166" cy="499875"/>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146538</xdr:colOff>
      <xdr:row>19</xdr:row>
      <xdr:rowOff>73269</xdr:rowOff>
    </xdr:from>
    <xdr:to>
      <xdr:col>54</xdr:col>
      <xdr:colOff>13188</xdr:colOff>
      <xdr:row>21</xdr:row>
      <xdr:rowOff>139700</xdr:rowOff>
    </xdr:to>
    <xdr:sp macro="" textlink="">
      <xdr:nvSpPr>
        <xdr:cNvPr id="6" name="大かっこ 5">
          <a:extLst>
            <a:ext uri="{FF2B5EF4-FFF2-40B4-BE49-F238E27FC236}">
              <a16:creationId xmlns:a16="http://schemas.microsoft.com/office/drawing/2014/main" id="{807A1CDB-B5EE-4034-BE2C-A19DADAFF590}"/>
            </a:ext>
          </a:extLst>
        </xdr:cNvPr>
        <xdr:cNvSpPr>
          <a:spLocks noChangeArrowheads="1"/>
        </xdr:cNvSpPr>
      </xdr:nvSpPr>
      <xdr:spPr bwMode="auto">
        <a:xfrm>
          <a:off x="458398" y="4118593"/>
          <a:ext cx="1598071" cy="488444"/>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139791</xdr:colOff>
      <xdr:row>23</xdr:row>
      <xdr:rowOff>73666</xdr:rowOff>
    </xdr:from>
    <xdr:to>
      <xdr:col>54</xdr:col>
      <xdr:colOff>6441</xdr:colOff>
      <xdr:row>25</xdr:row>
      <xdr:rowOff>140098</xdr:rowOff>
    </xdr:to>
    <xdr:sp macro="" textlink="">
      <xdr:nvSpPr>
        <xdr:cNvPr id="7" name="大かっこ 6">
          <a:extLst>
            <a:ext uri="{FF2B5EF4-FFF2-40B4-BE49-F238E27FC236}">
              <a16:creationId xmlns:a16="http://schemas.microsoft.com/office/drawing/2014/main" id="{09E5B42A-60B5-42D6-80EF-B18E9459810F}"/>
            </a:ext>
          </a:extLst>
        </xdr:cNvPr>
        <xdr:cNvSpPr>
          <a:spLocks noChangeArrowheads="1"/>
        </xdr:cNvSpPr>
      </xdr:nvSpPr>
      <xdr:spPr bwMode="auto">
        <a:xfrm>
          <a:off x="449746" y="4970637"/>
          <a:ext cx="1598071" cy="488445"/>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46</xdr:col>
      <xdr:colOff>11206</xdr:colOff>
      <xdr:row>0</xdr:row>
      <xdr:rowOff>44823</xdr:rowOff>
    </xdr:from>
    <xdr:to>
      <xdr:col>74</xdr:col>
      <xdr:colOff>102721</xdr:colOff>
      <xdr:row>1</xdr:row>
      <xdr:rowOff>180539</xdr:rowOff>
    </xdr:to>
    <xdr:sp macro="" textlink="">
      <xdr:nvSpPr>
        <xdr:cNvPr id="8" name="正方形/長方形 7">
          <a:extLst>
            <a:ext uri="{FF2B5EF4-FFF2-40B4-BE49-F238E27FC236}">
              <a16:creationId xmlns:a16="http://schemas.microsoft.com/office/drawing/2014/main" id="{4E04739E-B984-4F57-A651-B6C680AAAA7A}"/>
            </a:ext>
          </a:extLst>
        </xdr:cNvPr>
        <xdr:cNvSpPr/>
      </xdr:nvSpPr>
      <xdr:spPr>
        <a:xfrm>
          <a:off x="8583706" y="44823"/>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00000000-0008-0000-1000-000003000000}"/>
            </a:ext>
          </a:extLst>
        </xdr:cNvPr>
        <xdr:cNvSpPr>
          <a:spLocks noChangeArrowheads="1"/>
        </xdr:cNvSpPr>
      </xdr:nvSpPr>
      <xdr:spPr bwMode="auto">
        <a:xfrm>
          <a:off x="308463" y="3873744"/>
          <a:ext cx="1647825" cy="46648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47625</xdr:colOff>
      <xdr:row>24</xdr:row>
      <xdr:rowOff>47625</xdr:rowOff>
    </xdr:from>
    <xdr:to>
      <xdr:col>13</xdr:col>
      <xdr:colOff>85725</xdr:colOff>
      <xdr:row>25</xdr:row>
      <xdr:rowOff>161925</xdr:rowOff>
    </xdr:to>
    <xdr:sp macro="" textlink="">
      <xdr:nvSpPr>
        <xdr:cNvPr id="2" name="大かっこ 1">
          <a:extLst>
            <a:ext uri="{FF2B5EF4-FFF2-40B4-BE49-F238E27FC236}">
              <a16:creationId xmlns:a16="http://schemas.microsoft.com/office/drawing/2014/main" id="{E3A21492-B728-365B-07E9-60E54DED5867}"/>
            </a:ext>
          </a:extLst>
        </xdr:cNvPr>
        <xdr:cNvSpPr/>
      </xdr:nvSpPr>
      <xdr:spPr>
        <a:xfrm>
          <a:off x="390525" y="4429125"/>
          <a:ext cx="1924050" cy="333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146538</xdr:colOff>
      <xdr:row>19</xdr:row>
      <xdr:rowOff>73269</xdr:rowOff>
    </xdr:from>
    <xdr:to>
      <xdr:col>54</xdr:col>
      <xdr:colOff>13188</xdr:colOff>
      <xdr:row>21</xdr:row>
      <xdr:rowOff>139700</xdr:rowOff>
    </xdr:to>
    <xdr:sp macro="" textlink="">
      <xdr:nvSpPr>
        <xdr:cNvPr id="4" name="大かっこ 3">
          <a:extLst>
            <a:ext uri="{FF2B5EF4-FFF2-40B4-BE49-F238E27FC236}">
              <a16:creationId xmlns:a16="http://schemas.microsoft.com/office/drawing/2014/main" id="{FEC8E6EF-E04F-4DB6-A077-E54914627806}"/>
            </a:ext>
          </a:extLst>
        </xdr:cNvPr>
        <xdr:cNvSpPr>
          <a:spLocks noChangeArrowheads="1"/>
        </xdr:cNvSpPr>
      </xdr:nvSpPr>
      <xdr:spPr bwMode="auto">
        <a:xfrm>
          <a:off x="468483" y="3771900"/>
          <a:ext cx="1653540" cy="0"/>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47625</xdr:colOff>
      <xdr:row>24</xdr:row>
      <xdr:rowOff>47625</xdr:rowOff>
    </xdr:from>
    <xdr:to>
      <xdr:col>54</xdr:col>
      <xdr:colOff>85725</xdr:colOff>
      <xdr:row>25</xdr:row>
      <xdr:rowOff>161925</xdr:rowOff>
    </xdr:to>
    <xdr:sp macro="" textlink="">
      <xdr:nvSpPr>
        <xdr:cNvPr id="5" name="大かっこ 4">
          <a:extLst>
            <a:ext uri="{FF2B5EF4-FFF2-40B4-BE49-F238E27FC236}">
              <a16:creationId xmlns:a16="http://schemas.microsoft.com/office/drawing/2014/main" id="{5CE7E664-7847-4EC7-9C1F-B5A8978C2DE1}"/>
            </a:ext>
          </a:extLst>
        </xdr:cNvPr>
        <xdr:cNvSpPr/>
      </xdr:nvSpPr>
      <xdr:spPr>
        <a:xfrm>
          <a:off x="373380" y="4240530"/>
          <a:ext cx="1819275" cy="323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168088</xdr:colOff>
      <xdr:row>0</xdr:row>
      <xdr:rowOff>44823</xdr:rowOff>
    </xdr:from>
    <xdr:to>
      <xdr:col>75</xdr:col>
      <xdr:colOff>80309</xdr:colOff>
      <xdr:row>1</xdr:row>
      <xdr:rowOff>180539</xdr:rowOff>
    </xdr:to>
    <xdr:sp macro="" textlink="">
      <xdr:nvSpPr>
        <xdr:cNvPr id="6" name="正方形/長方形 5">
          <a:extLst>
            <a:ext uri="{FF2B5EF4-FFF2-40B4-BE49-F238E27FC236}">
              <a16:creationId xmlns:a16="http://schemas.microsoft.com/office/drawing/2014/main" id="{7BF690E2-16A8-40CA-8DD4-B862871A44B3}"/>
            </a:ext>
          </a:extLst>
        </xdr:cNvPr>
        <xdr:cNvSpPr/>
      </xdr:nvSpPr>
      <xdr:spPr>
        <a:xfrm>
          <a:off x="8740588" y="44823"/>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44</xdr:col>
      <xdr:colOff>28575</xdr:colOff>
      <xdr:row>6</xdr:row>
      <xdr:rowOff>0</xdr:rowOff>
    </xdr:from>
    <xdr:to>
      <xdr:col>63</xdr:col>
      <xdr:colOff>18359</xdr:colOff>
      <xdr:row>16</xdr:row>
      <xdr:rowOff>19050</xdr:rowOff>
    </xdr:to>
    <xdr:sp macro="" textlink="">
      <xdr:nvSpPr>
        <xdr:cNvPr id="2" name="正方形/長方形 1">
          <a:extLst>
            <a:ext uri="{FF2B5EF4-FFF2-40B4-BE49-F238E27FC236}">
              <a16:creationId xmlns:a16="http://schemas.microsoft.com/office/drawing/2014/main" id="{D5E006DB-D53A-44DE-AB52-4B36FC7A47AD}"/>
            </a:ext>
          </a:extLst>
        </xdr:cNvPr>
        <xdr:cNvSpPr/>
      </xdr:nvSpPr>
      <xdr:spPr>
        <a:xfrm>
          <a:off x="7418070" y="1200150"/>
          <a:ext cx="3138749" cy="18249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17318</xdr:colOff>
      <xdr:row>3</xdr:row>
      <xdr:rowOff>175087</xdr:rowOff>
    </xdr:from>
    <xdr:to>
      <xdr:col>80</xdr:col>
      <xdr:colOff>140970</xdr:colOff>
      <xdr:row>5</xdr:row>
      <xdr:rowOff>35719</xdr:rowOff>
    </xdr:to>
    <xdr:sp macro="" textlink="">
      <xdr:nvSpPr>
        <xdr:cNvPr id="3" name="正方形/長方形 2">
          <a:extLst>
            <a:ext uri="{FF2B5EF4-FFF2-40B4-BE49-F238E27FC236}">
              <a16:creationId xmlns:a16="http://schemas.microsoft.com/office/drawing/2014/main" id="{A2F7388D-27E2-477D-A869-76064ECB8AB8}"/>
            </a:ext>
          </a:extLst>
        </xdr:cNvPr>
        <xdr:cNvSpPr/>
      </xdr:nvSpPr>
      <xdr:spPr>
        <a:xfrm>
          <a:off x="10471006" y="806118"/>
          <a:ext cx="2957339" cy="24163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25977</xdr:colOff>
      <xdr:row>5</xdr:row>
      <xdr:rowOff>174221</xdr:rowOff>
    </xdr:from>
    <xdr:to>
      <xdr:col>80</xdr:col>
      <xdr:colOff>119062</xdr:colOff>
      <xdr:row>10</xdr:row>
      <xdr:rowOff>169372</xdr:rowOff>
    </xdr:to>
    <xdr:sp macro="" textlink="">
      <xdr:nvSpPr>
        <xdr:cNvPr id="4" name="正方形/長方形 3">
          <a:extLst>
            <a:ext uri="{FF2B5EF4-FFF2-40B4-BE49-F238E27FC236}">
              <a16:creationId xmlns:a16="http://schemas.microsoft.com/office/drawing/2014/main" id="{FBAF264B-72EA-471A-ACB8-210AB2461AF4}"/>
            </a:ext>
            <a:ext uri="{147F2762-F138-4A5C-976F-8EAC2B608ADB}">
              <a16:predDERef xmlns:a16="http://schemas.microsoft.com/office/drawing/2014/main" pred="{64C2B543-EF67-A8F1-6DEE-DD04FBA9EEE5}"/>
            </a:ext>
          </a:extLst>
        </xdr:cNvPr>
        <xdr:cNvSpPr/>
      </xdr:nvSpPr>
      <xdr:spPr>
        <a:xfrm>
          <a:off x="10479665" y="1186252"/>
          <a:ext cx="2926772" cy="9476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63</xdr:col>
      <xdr:colOff>18357</xdr:colOff>
      <xdr:row>10</xdr:row>
      <xdr:rowOff>173184</xdr:rowOff>
    </xdr:from>
    <xdr:to>
      <xdr:col>80</xdr:col>
      <xdr:colOff>130969</xdr:colOff>
      <xdr:row>13</xdr:row>
      <xdr:rowOff>257868</xdr:rowOff>
    </xdr:to>
    <xdr:sp macro="" textlink="">
      <xdr:nvSpPr>
        <xdr:cNvPr id="5" name="正方形/長方形 4">
          <a:extLst>
            <a:ext uri="{FF2B5EF4-FFF2-40B4-BE49-F238E27FC236}">
              <a16:creationId xmlns:a16="http://schemas.microsoft.com/office/drawing/2014/main" id="{9EB77949-0547-407C-9D65-5301B04FFD89}"/>
            </a:ext>
          </a:extLst>
        </xdr:cNvPr>
        <xdr:cNvSpPr/>
      </xdr:nvSpPr>
      <xdr:spPr>
        <a:xfrm>
          <a:off x="10472045" y="2137715"/>
          <a:ext cx="2946299" cy="6561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18357</xdr:colOff>
      <xdr:row>13</xdr:row>
      <xdr:rowOff>255965</xdr:rowOff>
    </xdr:from>
    <xdr:to>
      <xdr:col>80</xdr:col>
      <xdr:colOff>130969</xdr:colOff>
      <xdr:row>16</xdr:row>
      <xdr:rowOff>10565</xdr:rowOff>
    </xdr:to>
    <xdr:sp macro="" textlink="">
      <xdr:nvSpPr>
        <xdr:cNvPr id="6" name="正方形/長方形 5">
          <a:extLst>
            <a:ext uri="{FF2B5EF4-FFF2-40B4-BE49-F238E27FC236}">
              <a16:creationId xmlns:a16="http://schemas.microsoft.com/office/drawing/2014/main" id="{6749F762-1AA6-4D51-B284-679C3785DF9E}"/>
            </a:ext>
          </a:extLst>
        </xdr:cNvPr>
        <xdr:cNvSpPr/>
      </xdr:nvSpPr>
      <xdr:spPr>
        <a:xfrm>
          <a:off x="10472045" y="2791996"/>
          <a:ext cx="2946299" cy="39753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46</xdr:col>
      <xdr:colOff>22383</xdr:colOff>
      <xdr:row>25</xdr:row>
      <xdr:rowOff>11906</xdr:rowOff>
    </xdr:from>
    <xdr:to>
      <xdr:col>60</xdr:col>
      <xdr:colOff>35719</xdr:colOff>
      <xdr:row>30</xdr:row>
      <xdr:rowOff>168117</xdr:rowOff>
    </xdr:to>
    <xdr:sp macro="" textlink="">
      <xdr:nvSpPr>
        <xdr:cNvPr id="7" name="正方形/長方形 6">
          <a:extLst>
            <a:ext uri="{FF2B5EF4-FFF2-40B4-BE49-F238E27FC236}">
              <a16:creationId xmlns:a16="http://schemas.microsoft.com/office/drawing/2014/main" id="{1D7F6373-3CDD-4725-8A19-DB4A47CE315B}"/>
            </a:ext>
          </a:extLst>
        </xdr:cNvPr>
        <xdr:cNvSpPr/>
      </xdr:nvSpPr>
      <xdr:spPr>
        <a:xfrm>
          <a:off x="7642383" y="4679156"/>
          <a:ext cx="2346961" cy="11087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20003</xdr:colOff>
      <xdr:row>25</xdr:row>
      <xdr:rowOff>0</xdr:rowOff>
    </xdr:from>
    <xdr:to>
      <xdr:col>70</xdr:col>
      <xdr:colOff>142876</xdr:colOff>
      <xdr:row>30</xdr:row>
      <xdr:rowOff>171450</xdr:rowOff>
    </xdr:to>
    <xdr:sp macro="" textlink="">
      <xdr:nvSpPr>
        <xdr:cNvPr id="12" name="正方形/長方形 7">
          <a:extLst>
            <a:ext uri="{FF2B5EF4-FFF2-40B4-BE49-F238E27FC236}">
              <a16:creationId xmlns:a16="http://schemas.microsoft.com/office/drawing/2014/main" id="{F05925C5-DBB8-4E96-B6CA-2CA38D174C61}"/>
            </a:ext>
            <a:ext uri="{147F2762-F138-4A5C-976F-8EAC2B608ADB}">
              <a16:predDERef xmlns:a16="http://schemas.microsoft.com/office/drawing/2014/main" pred="{1D7F6373-3CDD-4725-8A19-DB4A47CE315B}"/>
            </a:ext>
          </a:extLst>
        </xdr:cNvPr>
        <xdr:cNvSpPr/>
      </xdr:nvSpPr>
      <xdr:spPr>
        <a:xfrm>
          <a:off x="9973628" y="4667250"/>
          <a:ext cx="1789748" cy="11239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45</xdr:col>
      <xdr:colOff>7621</xdr:colOff>
      <xdr:row>40</xdr:row>
      <xdr:rowOff>167642</xdr:rowOff>
    </xdr:from>
    <xdr:to>
      <xdr:col>79</xdr:col>
      <xdr:colOff>0</xdr:colOff>
      <xdr:row>46</xdr:row>
      <xdr:rowOff>180976</xdr:rowOff>
    </xdr:to>
    <xdr:sp macro="" textlink="">
      <xdr:nvSpPr>
        <xdr:cNvPr id="9" name="正方形/長方形 8">
          <a:extLst>
            <a:ext uri="{FF2B5EF4-FFF2-40B4-BE49-F238E27FC236}">
              <a16:creationId xmlns:a16="http://schemas.microsoft.com/office/drawing/2014/main" id="{10DD40B4-389F-47B8-B484-8747FBDB4B50}"/>
            </a:ext>
          </a:extLst>
        </xdr:cNvPr>
        <xdr:cNvSpPr/>
      </xdr:nvSpPr>
      <xdr:spPr>
        <a:xfrm>
          <a:off x="7562851" y="18335627"/>
          <a:ext cx="5562599" cy="115061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44</xdr:col>
      <xdr:colOff>154781</xdr:colOff>
      <xdr:row>52</xdr:row>
      <xdr:rowOff>0</xdr:rowOff>
    </xdr:from>
    <xdr:to>
      <xdr:col>80</xdr:col>
      <xdr:colOff>142875</xdr:colOff>
      <xdr:row>56</xdr:row>
      <xdr:rowOff>210397</xdr:rowOff>
    </xdr:to>
    <xdr:sp macro="" textlink="">
      <xdr:nvSpPr>
        <xdr:cNvPr id="10" name="正方形/長方形 9">
          <a:extLst>
            <a:ext uri="{FF2B5EF4-FFF2-40B4-BE49-F238E27FC236}">
              <a16:creationId xmlns:a16="http://schemas.microsoft.com/office/drawing/2014/main" id="{02A4CFC5-0B87-4069-857F-76248A8DE518}"/>
            </a:ext>
          </a:extLst>
        </xdr:cNvPr>
        <xdr:cNvSpPr/>
      </xdr:nvSpPr>
      <xdr:spPr>
        <a:xfrm>
          <a:off x="7441406" y="10334625"/>
          <a:ext cx="5988844" cy="121052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45</xdr:col>
      <xdr:colOff>136684</xdr:colOff>
      <xdr:row>32</xdr:row>
      <xdr:rowOff>188118</xdr:rowOff>
    </xdr:from>
    <xdr:to>
      <xdr:col>79</xdr:col>
      <xdr:colOff>23812</xdr:colOff>
      <xdr:row>36</xdr:row>
      <xdr:rowOff>325279</xdr:rowOff>
    </xdr:to>
    <xdr:sp macro="" textlink="">
      <xdr:nvSpPr>
        <xdr:cNvPr id="11" name="正方形/長方形 10">
          <a:extLst>
            <a:ext uri="{FF2B5EF4-FFF2-40B4-BE49-F238E27FC236}">
              <a16:creationId xmlns:a16="http://schemas.microsoft.com/office/drawing/2014/main" id="{8C4BC905-AE6F-4F9F-BE0C-BA7551E812B8}"/>
            </a:ext>
          </a:extLst>
        </xdr:cNvPr>
        <xdr:cNvSpPr/>
      </xdr:nvSpPr>
      <xdr:spPr>
        <a:xfrm>
          <a:off x="7756684" y="6165056"/>
          <a:ext cx="5554503" cy="13635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47625</xdr:colOff>
      <xdr:row>0</xdr:row>
      <xdr:rowOff>59531</xdr:rowOff>
    </xdr:from>
    <xdr:to>
      <xdr:col>84</xdr:col>
      <xdr:colOff>563563</xdr:colOff>
      <xdr:row>2</xdr:row>
      <xdr:rowOff>2646</xdr:rowOff>
    </xdr:to>
    <xdr:sp macro="" textlink="">
      <xdr:nvSpPr>
        <xdr:cNvPr id="8" name="正方形/長方形 7">
          <a:extLst>
            <a:ext uri="{FF2B5EF4-FFF2-40B4-BE49-F238E27FC236}">
              <a16:creationId xmlns:a16="http://schemas.microsoft.com/office/drawing/2014/main" id="{5AF7BF7E-72B3-4F18-B8A9-9F62EB615E0B}"/>
            </a:ext>
          </a:extLst>
        </xdr:cNvPr>
        <xdr:cNvSpPr/>
      </xdr:nvSpPr>
      <xdr:spPr>
        <a:xfrm>
          <a:off x="11453813" y="59531"/>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6631N0094\AppData\Local\Microsoft\Excel\TemporaryBackupFile\2026.04.30%2016.58.38%20-%20&#12304;0428JTB&#12305;R8&#20132;&#20184;&#30003;&#35531;&#27096;&#24335;&#65288;&#31532;1&#21495;&#65291;&#21029;&#32025;&#65291;&#31532;2&#21495;&#65291;&#31532;22&#21495;&#65291;CO2&#65289;.xlsx" TargetMode="External"/><Relationship Id="rId1" Type="http://schemas.openxmlformats.org/officeDocument/2006/relationships/externalLinkPath" Target="https://api.box.com/Users/U6631N0094/AppData/Local/Microsoft/Excel/TemporaryBackupFile/2026.04.30%2016.58.38%20-%20&#12304;0428JTB&#12305;R8&#20132;&#20184;&#30003;&#35531;&#27096;&#24335;&#65288;&#31532;1&#21495;&#65291;&#21029;&#32025;&#65291;&#31532;2&#21495;&#65291;&#31532;22&#21495;&#65291;CO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取込用（非表示）"/>
      <sheetName val="第1号様式"/>
      <sheetName val="別紙1"/>
      <sheetName val="別紙2_設備"/>
      <sheetName val="別紙2_効果促進"/>
      <sheetName val="別紙3"/>
      <sheetName val="別紙4"/>
      <sheetName val="別紙5"/>
      <sheetName val="別紙6"/>
      <sheetName val="第2号様式"/>
      <sheetName val="第23号様式 "/>
      <sheetName val="太陽光"/>
      <sheetName val="蓄電池"/>
      <sheetName val="充放電"/>
      <sheetName val="エネマネ"/>
      <sheetName val="ZEH・ZEH+"/>
      <sheetName val="ZEH-M"/>
      <sheetName val="断熱"/>
      <sheetName val="空調"/>
      <sheetName val="年間負荷相当日数計算"/>
      <sheetName val="換気"/>
      <sheetName val="照明"/>
      <sheetName val="年間負荷相当日数計算_非表示"/>
      <sheetName val="給湯・コジェネ"/>
      <sheetName val="空調基準APF"/>
      <sheetName val="給湯基準AP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persons/person.xml><?xml version="1.0" encoding="utf-8"?>
<personList xmlns="http://schemas.microsoft.com/office/spreadsheetml/2018/threadedcomments" xmlns:x="http://schemas.openxmlformats.org/spreadsheetml/2006/main">
  <person displayName="野田 なつき(JTB)" id="{CD746D05-7DD4-4C7B-9BDF-FCC3C6D81987}" userId="S::n_noda660@jtb.com::afedc337-ce98-4b8a-9dcc-853f3dec46d2"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Q89" dT="2026-04-13T10:31:50.34" personId="{CD746D05-7DD4-4C7B-9BDF-FCC3C6D81987}" id="{1FD7E2E6-5B21-4C8F-9454-82CDDF3CE844}">
    <text>数式追加</text>
  </threadedComment>
  <threadedComment ref="BQ256" dT="2026-04-13T10:45:07.39" personId="{CD746D05-7DD4-4C7B-9BDF-FCC3C6D81987}" id="{7CC42264-EA78-423A-A7FB-74CDBF0CF414}">
    <text>全熱交換機？</text>
  </threadedComment>
  <threadedComment ref="BQ270" dT="2026-04-13T10:47:01.68" personId="{CD746D05-7DD4-4C7B-9BDF-FCC3C6D81987}" id="{2F92D831-5DED-414F-9D0D-B4B6C18EDB5F}">
    <text>数式追加</text>
  </threadedComment>
  <threadedComment ref="BQ290" dT="2026-04-13T10:48:11.37" personId="{CD746D05-7DD4-4C7B-9BDF-FCC3C6D81987}" id="{EF64B295-2F29-48C6-9D40-2DF9B1ED18B3}">
    <text>どの数値を引用するか確認</text>
  </threadedComment>
  <threadedComment ref="BQ301" dT="2026-04-13T10:48:27.84" personId="{CD746D05-7DD4-4C7B-9BDF-FCC3C6D81987}" id="{89DE4DC7-E51F-476F-AEE9-0B5085B378B5}">
    <text>引用元なし</text>
  </threadedComment>
  <threadedComment ref="BQ312" dT="2026-04-13T10:48:45.18" personId="{CD746D05-7DD4-4C7B-9BDF-FCC3C6D81987}" id="{4F6CC73C-1956-45B2-AEB1-758C86D8E291}">
    <text xml:space="preserve">引用元なし
</text>
  </threadedComment>
</ThreadedComment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5.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6.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7.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8.xml"/></Relationships>
</file>

<file path=xl/worksheets/_rels/sheet18.xml.rels><?xml version="1.0" encoding="UTF-8" standalone="yes"?>
<Relationships xmlns="http://schemas.openxmlformats.org/package/2006/relationships"><Relationship Id="rId8" Type="http://schemas.openxmlformats.org/officeDocument/2006/relationships/vmlDrawing" Target="../drawings/vmlDrawing9.vml"/><Relationship Id="rId3" Type="http://schemas.openxmlformats.org/officeDocument/2006/relationships/hyperlink" Target="https://www.heco-hojo.jp/danref/doc/danref_kohbo_R6_03.pdf" TargetMode="External"/><Relationship Id="rId7" Type="http://schemas.openxmlformats.org/officeDocument/2006/relationships/drawing" Target="../drawings/drawing17.xml"/><Relationship Id="rId2" Type="http://schemas.openxmlformats.org/officeDocument/2006/relationships/hyperlink" Target="https://www.env.go.jp/earth/ondanka/biz_local/gbhojo.html" TargetMode="External"/><Relationship Id="rId1" Type="http://schemas.openxmlformats.org/officeDocument/2006/relationships/hyperlink" Target="https://www.e-stat.go.jp/stat-search/files?page=1&amp;layout=datalist&amp;toukei=00650408&amp;kikan=00650&amp;tstat=000001228745&amp;cycle=8&amp;tclass1=000001228771&amp;result_page=1&amp;tclass2val=0" TargetMode="External"/><Relationship Id="rId6" Type="http://schemas.openxmlformats.org/officeDocument/2006/relationships/printerSettings" Target="../printerSettings/printerSettings17.bin"/><Relationship Id="rId5" Type="http://schemas.openxmlformats.org/officeDocument/2006/relationships/hyperlink" Target="https://www.e-stat.go.jp/stat-search/files?page=1&amp;layout=datalist&amp;toukei=00650408&amp;kikan=00650&amp;tstat=000001228745&amp;cycle=8&amp;tclass1=000001228771&amp;result_page=1&amp;tclass2val=0" TargetMode="External"/><Relationship Id="rId4" Type="http://schemas.openxmlformats.org/officeDocument/2006/relationships/hyperlink" Target="https://www.env.go.jp/earth/ondanka/biz_local/gbhojo.html" TargetMode="External"/><Relationship Id="rId9" Type="http://schemas.openxmlformats.org/officeDocument/2006/relationships/comments" Target="../comments9.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https://house.app.lowenergy.jp/" TargetMode="External"/><Relationship Id="rId1" Type="http://schemas.openxmlformats.org/officeDocument/2006/relationships/hyperlink" Target="https://house.app.lowenergy.jp/" TargetMode="External"/><Relationship Id="rId6" Type="http://schemas.openxmlformats.org/officeDocument/2006/relationships/comments" Target="../comments10.xml"/><Relationship Id="rId5" Type="http://schemas.openxmlformats.org/officeDocument/2006/relationships/vmlDrawing" Target="../drawings/vmlDrawing10.vml"/><Relationship Id="rId4" Type="http://schemas.openxmlformats.org/officeDocument/2006/relationships/drawing" Target="../drawings/drawing21.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2.xml"/><Relationship Id="rId1" Type="http://schemas.openxmlformats.org/officeDocument/2006/relationships/printerSettings" Target="../printerSettings/printerSettings24.bin"/><Relationship Id="rId4" Type="http://schemas.openxmlformats.org/officeDocument/2006/relationships/comments" Target="../comments11.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3.xml"/><Relationship Id="rId1" Type="http://schemas.openxmlformats.org/officeDocument/2006/relationships/printerSettings" Target="../printerSettings/printerSettings25.bin"/><Relationship Id="rId4" Type="http://schemas.openxmlformats.org/officeDocument/2006/relationships/comments" Target="../comments1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AF624-0467-4139-93C2-2C266D5364BD}">
  <sheetPr codeName="Sheet5"/>
  <dimension ref="A1:EJ4"/>
  <sheetViews>
    <sheetView topLeftCell="BB1" workbookViewId="0">
      <selection activeCell="BN2" sqref="BN2"/>
    </sheetView>
  </sheetViews>
  <sheetFormatPr defaultRowHeight="13.5"/>
  <cols>
    <col min="1" max="140" width="13.375" customWidth="1"/>
    <col min="141" max="141" width="15.5" bestFit="1" customWidth="1"/>
    <col min="142" max="142" width="17.125" bestFit="1" customWidth="1"/>
    <col min="143" max="143" width="10.375" bestFit="1" customWidth="1"/>
    <col min="144" max="144" width="21.375" bestFit="1" customWidth="1"/>
  </cols>
  <sheetData>
    <row r="1" spans="1:140" s="1168" customFormat="1" ht="27.6" customHeight="1">
      <c r="A1" s="807" t="s">
        <v>1</v>
      </c>
      <c r="B1" s="807" t="s">
        <v>2</v>
      </c>
      <c r="C1" s="826" t="s">
        <v>23</v>
      </c>
      <c r="D1" s="826" t="s">
        <v>24</v>
      </c>
      <c r="E1" s="826" t="s">
        <v>25</v>
      </c>
      <c r="F1" s="807" t="s">
        <v>3</v>
      </c>
      <c r="G1" s="807" t="s">
        <v>26</v>
      </c>
      <c r="H1" s="807" t="s">
        <v>26</v>
      </c>
      <c r="I1" s="808" t="s">
        <v>4</v>
      </c>
      <c r="J1" s="808" t="s">
        <v>5</v>
      </c>
      <c r="K1" s="809" t="s">
        <v>27</v>
      </c>
      <c r="L1" s="809" t="s">
        <v>28</v>
      </c>
      <c r="M1" s="809" t="s">
        <v>29</v>
      </c>
      <c r="N1" s="809" t="s">
        <v>30</v>
      </c>
      <c r="O1" s="1166" t="s">
        <v>31</v>
      </c>
      <c r="P1" s="1166" t="s">
        <v>32</v>
      </c>
      <c r="Q1" s="809" t="s">
        <v>33</v>
      </c>
      <c r="R1" s="809" t="s">
        <v>34</v>
      </c>
      <c r="S1" s="809" t="s">
        <v>35</v>
      </c>
      <c r="T1" s="809" t="s">
        <v>36</v>
      </c>
      <c r="U1" s="809" t="s">
        <v>37</v>
      </c>
      <c r="V1" s="809" t="s">
        <v>38</v>
      </c>
      <c r="W1" s="809" t="s">
        <v>39</v>
      </c>
      <c r="X1" s="809" t="s">
        <v>40</v>
      </c>
      <c r="Y1" s="809" t="s">
        <v>41</v>
      </c>
      <c r="Z1" s="809" t="s">
        <v>42</v>
      </c>
      <c r="AA1" s="809" t="s">
        <v>43</v>
      </c>
      <c r="AB1" s="809" t="s">
        <v>44</v>
      </c>
      <c r="AC1" s="809" t="s">
        <v>45</v>
      </c>
      <c r="AD1" s="809" t="s">
        <v>46</v>
      </c>
      <c r="AE1" s="809" t="s">
        <v>47</v>
      </c>
      <c r="AF1" s="809" t="s">
        <v>48</v>
      </c>
      <c r="AG1" s="810" t="s">
        <v>49</v>
      </c>
      <c r="AH1" s="810" t="s">
        <v>50</v>
      </c>
      <c r="AI1" s="810" t="s">
        <v>51</v>
      </c>
      <c r="AJ1" s="810" t="s">
        <v>52</v>
      </c>
      <c r="AK1" s="827" t="s">
        <v>8</v>
      </c>
      <c r="AL1" s="827" t="s">
        <v>53</v>
      </c>
      <c r="AM1" s="827" t="s">
        <v>54</v>
      </c>
      <c r="AN1" s="811" t="s">
        <v>9</v>
      </c>
      <c r="AO1" s="827" t="s">
        <v>55</v>
      </c>
      <c r="AP1" s="811" t="s">
        <v>56</v>
      </c>
      <c r="AQ1" s="812" t="s">
        <v>10</v>
      </c>
      <c r="AR1" s="812" t="s">
        <v>11</v>
      </c>
      <c r="AS1" s="811" t="s">
        <v>12</v>
      </c>
      <c r="AT1" s="811" t="s">
        <v>13</v>
      </c>
      <c r="AU1" s="813" t="s">
        <v>57</v>
      </c>
      <c r="AV1" s="813" t="s">
        <v>58</v>
      </c>
      <c r="AW1" s="813" t="s">
        <v>14</v>
      </c>
      <c r="AX1" s="813" t="s">
        <v>15</v>
      </c>
      <c r="AY1" s="828" t="s">
        <v>59</v>
      </c>
      <c r="AZ1" s="828" t="s">
        <v>60</v>
      </c>
      <c r="BA1" s="828" t="s">
        <v>61</v>
      </c>
      <c r="BB1" s="829" t="s">
        <v>62</v>
      </c>
      <c r="BC1" s="829" t="s">
        <v>63</v>
      </c>
      <c r="BD1" s="828" t="s">
        <v>64</v>
      </c>
      <c r="BE1" s="829" t="s">
        <v>65</v>
      </c>
      <c r="BF1" s="828" t="s">
        <v>66</v>
      </c>
      <c r="BG1" s="828" t="s">
        <v>67</v>
      </c>
      <c r="BH1" s="828" t="s">
        <v>68</v>
      </c>
      <c r="BI1" s="828" t="s">
        <v>69</v>
      </c>
      <c r="BJ1" s="828" t="s">
        <v>70</v>
      </c>
      <c r="BK1" s="828" t="s">
        <v>71</v>
      </c>
      <c r="BL1" s="829" t="s">
        <v>72</v>
      </c>
      <c r="BM1" s="812" t="s">
        <v>73</v>
      </c>
      <c r="BN1" s="830" t="s">
        <v>74</v>
      </c>
      <c r="BO1" s="814" t="s">
        <v>75</v>
      </c>
      <c r="BP1" s="814" t="s">
        <v>76</v>
      </c>
      <c r="BQ1" s="814" t="s">
        <v>77</v>
      </c>
      <c r="BR1" s="814" t="s">
        <v>78</v>
      </c>
      <c r="BS1" s="814" t="s">
        <v>79</v>
      </c>
      <c r="BT1" s="831" t="s">
        <v>80</v>
      </c>
      <c r="BU1" s="808" t="s">
        <v>81</v>
      </c>
      <c r="BV1" s="815" t="s">
        <v>82</v>
      </c>
      <c r="BW1" s="810" t="s">
        <v>83</v>
      </c>
      <c r="BX1" s="810" t="s">
        <v>84</v>
      </c>
      <c r="BY1" s="816" t="s">
        <v>85</v>
      </c>
      <c r="BZ1" s="816" t="s">
        <v>86</v>
      </c>
      <c r="CA1" s="810" t="s">
        <v>87</v>
      </c>
      <c r="CB1" s="816" t="s">
        <v>88</v>
      </c>
      <c r="CC1" s="810" t="s">
        <v>89</v>
      </c>
      <c r="CD1" s="810" t="s">
        <v>90</v>
      </c>
      <c r="CE1" s="810" t="s">
        <v>91</v>
      </c>
      <c r="CF1" s="810" t="s">
        <v>92</v>
      </c>
      <c r="CG1" s="810" t="s">
        <v>93</v>
      </c>
      <c r="CH1" s="810" t="s">
        <v>94</v>
      </c>
      <c r="CI1" s="816" t="s">
        <v>95</v>
      </c>
      <c r="CJ1" s="815" t="s">
        <v>96</v>
      </c>
      <c r="CK1" s="810" t="s">
        <v>97</v>
      </c>
      <c r="CL1" s="810" t="s">
        <v>98</v>
      </c>
      <c r="CM1" s="816" t="s">
        <v>99</v>
      </c>
      <c r="CN1" s="816" t="s">
        <v>100</v>
      </c>
      <c r="CO1" s="810" t="s">
        <v>101</v>
      </c>
      <c r="CP1" s="816" t="s">
        <v>102</v>
      </c>
      <c r="CQ1" s="810" t="s">
        <v>103</v>
      </c>
      <c r="CR1" s="810" t="s">
        <v>104</v>
      </c>
      <c r="CS1" s="810" t="s">
        <v>105</v>
      </c>
      <c r="CT1" s="810" t="s">
        <v>106</v>
      </c>
      <c r="CU1" s="810" t="s">
        <v>107</v>
      </c>
      <c r="CV1" s="810" t="s">
        <v>108</v>
      </c>
      <c r="CW1" s="816" t="s">
        <v>109</v>
      </c>
      <c r="CX1" s="817" t="s">
        <v>110</v>
      </c>
      <c r="CY1" s="817" t="s">
        <v>111</v>
      </c>
      <c r="CZ1" s="817" t="s">
        <v>112</v>
      </c>
      <c r="DA1" s="817" t="s">
        <v>113</v>
      </c>
      <c r="DB1" s="817" t="s">
        <v>114</v>
      </c>
      <c r="DC1" s="818" t="s">
        <v>115</v>
      </c>
      <c r="DD1" s="818" t="s">
        <v>116</v>
      </c>
      <c r="DE1" s="818" t="s">
        <v>117</v>
      </c>
      <c r="DF1" s="818" t="s">
        <v>1241</v>
      </c>
      <c r="DG1" s="818" t="s">
        <v>118</v>
      </c>
      <c r="DH1" s="819" t="s">
        <v>119</v>
      </c>
      <c r="DI1" s="819" t="s">
        <v>120</v>
      </c>
      <c r="DJ1" s="819" t="s">
        <v>121</v>
      </c>
      <c r="DK1" s="819" t="s">
        <v>122</v>
      </c>
      <c r="DL1" s="819" t="s">
        <v>123</v>
      </c>
      <c r="DM1" s="810" t="s">
        <v>124</v>
      </c>
      <c r="DN1" s="810" t="s">
        <v>125</v>
      </c>
      <c r="DO1" s="810" t="s">
        <v>126</v>
      </c>
      <c r="DP1" s="810" t="s">
        <v>127</v>
      </c>
      <c r="DQ1" s="810" t="s">
        <v>128</v>
      </c>
      <c r="DR1" s="820" t="s">
        <v>129</v>
      </c>
      <c r="DS1" s="820" t="s">
        <v>130</v>
      </c>
      <c r="DT1" s="819" t="s">
        <v>131</v>
      </c>
      <c r="DU1" s="819" t="s">
        <v>132</v>
      </c>
      <c r="DV1" s="819" t="s">
        <v>133</v>
      </c>
      <c r="DW1" s="821" t="s">
        <v>134</v>
      </c>
      <c r="DX1" s="821" t="s">
        <v>135</v>
      </c>
      <c r="DY1" s="822" t="s">
        <v>136</v>
      </c>
      <c r="DZ1" s="823" t="s">
        <v>137</v>
      </c>
      <c r="EA1" s="824" t="s">
        <v>138</v>
      </c>
      <c r="EB1" s="823" t="s">
        <v>139</v>
      </c>
      <c r="EC1" s="823" t="s">
        <v>140</v>
      </c>
      <c r="ED1" s="823" t="s">
        <v>141</v>
      </c>
      <c r="EE1" s="823" t="s">
        <v>142</v>
      </c>
      <c r="EF1" s="823" t="s">
        <v>143</v>
      </c>
      <c r="EG1" s="823" t="s">
        <v>21</v>
      </c>
      <c r="EH1" s="823" t="s">
        <v>22</v>
      </c>
      <c r="EI1" s="1167" t="s">
        <v>144</v>
      </c>
      <c r="EJ1" s="825" t="s">
        <v>145</v>
      </c>
    </row>
    <row r="2" spans="1:140">
      <c r="A2" s="806"/>
      <c r="B2" t="str" cm="1">
        <f t="array" ref="B2">_xlfn.IFS(COUNTA(別紙1!J9:AK9)&gt;0,"文化遺産",COUNTA(別紙1!J10:AK10)&gt;0,"商店街",COUNTA(別紙1!J11:AK11)&gt;0,"既存住宅",COUNTA(別紙1!J12:AK12)&gt;0,"三宅",COUNTA(別紙1!J13:AK13)&gt;0,"伏工",別紙1!J14&lt;&gt;"","グリーン人材",別紙1!AJ15&lt;&gt;"","効果促進",TRUE,"")</f>
        <v/>
      </c>
      <c r="C2" t="str">
        <f>IF(第1号様式!X9="","",第1号様式!X9)</f>
        <v/>
      </c>
      <c r="D2" t="str">
        <f>IF(第1号様式!X11="","",第1号様式!X11)</f>
        <v/>
      </c>
      <c r="E2" t="str" cm="1">
        <f t="array" ref="E2">_xlfn.IFS(第1号様式!AD11&lt;&gt;"",第1号様式!AD11,第1号様式!X14&lt;&gt;"",第1号様式!X14,TRUE,"")</f>
        <v/>
      </c>
      <c r="F2" s="806"/>
      <c r="G2" s="806"/>
      <c r="H2" s="806"/>
      <c r="I2" s="806"/>
      <c r="J2" s="806"/>
      <c r="K2" t="str">
        <f>ASC(IF(第1号様式!AA15="","",_xlfn.TEXTJOIN("-",TRUE,第1号様式!AA15,第1号様式!AE15,第1号様式!AI15)))</f>
        <v/>
      </c>
      <c r="L2" t="str">
        <f>IF(第1号様式!AA16="","",_xlfn.TEXTJOIN("@",TRUE,第1号様式!AA16,第1号様式!AG16))</f>
        <v/>
      </c>
      <c r="M2" t="str">
        <f>IF(第1号様式!B7="","",第1号様式!B7)</f>
        <v/>
      </c>
      <c r="N2" t="str">
        <f>IF(第1号様式!J78="","",第1号様式!J78)</f>
        <v>京都府京都市</v>
      </c>
      <c r="O2" t="str">
        <f>IF(別紙1!D227="■",1,"")</f>
        <v/>
      </c>
      <c r="P2" t="str">
        <f>IF(OR(別紙1!D228="■",別紙1!D229="■"),1,"")</f>
        <v/>
      </c>
      <c r="Q2" t="str">
        <f>IF(第1号様式!N112="","",第1号様式!N112)</f>
        <v/>
      </c>
      <c r="R2" t="str">
        <f>IF(第1号様式!N113="","",第1号様式!N113)</f>
        <v/>
      </c>
      <c r="S2" t="str">
        <f>IF(第1号様式!N114="","",第1号様式!N114)</f>
        <v/>
      </c>
      <c r="T2" t="str">
        <f>IF(第1号様式!N116="","",第1号様式!N116)</f>
        <v/>
      </c>
      <c r="U2" t="str">
        <f>IF(第1号様式!N117="","",第1号様式!N117)</f>
        <v/>
      </c>
      <c r="V2" t="str">
        <f>IF(第1号様式!N128="","",第1号様式!N128)</f>
        <v/>
      </c>
      <c r="W2" t="str">
        <f>IF(第1号様式!N129="","",第1号様式!N129)</f>
        <v/>
      </c>
      <c r="X2" t="str">
        <f>IF(第1号様式!N130="","",第1号様式!N130)</f>
        <v/>
      </c>
      <c r="Y2" t="str">
        <f>IF(第1号様式!N132="","",第1号様式!N132)</f>
        <v/>
      </c>
      <c r="Z2" t="str">
        <f>IF(第1号様式!N133="","",第1号様式!N133)</f>
        <v/>
      </c>
      <c r="AA2" t="str">
        <f>IF(第1号様式!J96="","",第1号様式!J96)</f>
        <v/>
      </c>
      <c r="AB2" t="str">
        <f>IF(第1号様式!J97="","",第1号様式!J97)</f>
        <v/>
      </c>
      <c r="AC2" t="str">
        <f>IF(第1号様式!J98="","",第1号様式!J98)</f>
        <v/>
      </c>
      <c r="AD2" t="str">
        <f>ASC(IF(第1号様式!J99="","",_xlfn.TEXTJOIN("-",TRUE,第1号様式!J99,第1号様式!O99,第1号様式!T99)))</f>
        <v/>
      </c>
      <c r="AE2" t="str">
        <f>IF(第1号様式!J100="","",_xlfn.TEXTJOIN("@",TRUE,第1号様式!J100,第1号様式!X100))</f>
        <v/>
      </c>
      <c r="AF2" t="str">
        <f>IF(第1号様式!J101="","",第1号様式!J101)</f>
        <v/>
      </c>
      <c r="AG2" s="832" t="str">
        <f>IF(別紙3!E9="","",IF(別紙3!E7="その他",別紙3!E8,別紙3!E7))</f>
        <v/>
      </c>
      <c r="AH2" s="832" t="str">
        <f>IF(別紙3!E9="","",別紙3!E9)</f>
        <v/>
      </c>
      <c r="AI2" s="832" t="str">
        <f>IF(別紙3!E10="","",別紙3!E10)</f>
        <v/>
      </c>
      <c r="AJ2" s="832" t="str">
        <f>IF(別紙3!E11="","",別紙3!E11*100)</f>
        <v/>
      </c>
      <c r="AK2" s="1382" t="str">
        <f>第1号様式!Z5</f>
        <v>　</v>
      </c>
      <c r="AL2" s="1383"/>
      <c r="AM2" s="1383"/>
      <c r="AN2" s="1383"/>
      <c r="AO2" s="1383"/>
      <c r="AP2" s="1383"/>
      <c r="AQ2" s="1382" t="str">
        <f>第1号様式!Q31</f>
        <v>　</v>
      </c>
      <c r="AR2" s="1382" t="str">
        <f>第1号様式!AB31</f>
        <v>　</v>
      </c>
      <c r="AS2" s="1383"/>
      <c r="AT2" s="1383"/>
      <c r="AU2" s="1383"/>
      <c r="AV2" s="1383"/>
      <c r="AW2" s="1383"/>
      <c r="AX2" s="1383"/>
      <c r="AY2">
        <f>IF(別紙1!AC23="",0,別紙1!AC23)</f>
        <v>0</v>
      </c>
      <c r="AZ2">
        <f>IF(別紙1!AC53="",0,別紙1!AC53)</f>
        <v>0</v>
      </c>
      <c r="BA2">
        <f>IF(別紙1!AC82="",0,別紙1!AC82)</f>
        <v>0</v>
      </c>
      <c r="BB2" s="832">
        <f>IF(別紙1!AC116="",0,別紙1!AC116)</f>
        <v>0</v>
      </c>
      <c r="BC2" s="832">
        <f>IF(別紙1!AC103="",0,別紙1!AC103)</f>
        <v>0</v>
      </c>
      <c r="BD2">
        <f>IF(別紙1!AC123="",0,別紙1!AC123)</f>
        <v>0</v>
      </c>
      <c r="BE2">
        <f>IF(別紙1!AC173="",0,別紙1!AC173)</f>
        <v>0</v>
      </c>
      <c r="BF2">
        <f>IF(別紙1!AC219="",0,別紙1!AC219)</f>
        <v>0</v>
      </c>
      <c r="BG2">
        <f>IF(別紙1!AC239="",0,別紙1!AC239)</f>
        <v>0</v>
      </c>
      <c r="BH2">
        <f>IF(別紙1!AC254="",0,別紙1!AC254)</f>
        <v>0</v>
      </c>
      <c r="BI2">
        <f>IF(別紙1!AC268="",0,別紙1!AC268)</f>
        <v>0</v>
      </c>
      <c r="BJ2">
        <f>IF(別紙1!AC288="",0,別紙1!AC288)</f>
        <v>0</v>
      </c>
      <c r="BK2">
        <f>IF(別紙1!AC299="",0,別紙1!AC299)</f>
        <v>0</v>
      </c>
      <c r="BL2" s="832">
        <f>IF(別紙1!AC310="",0,別紙1!AC310)</f>
        <v>0</v>
      </c>
      <c r="BM2" s="1169">
        <f>IF(別紙1!AC55="",0,別紙1!AC55)</f>
        <v>0</v>
      </c>
      <c r="BN2" s="832">
        <f>IF(別紙1!AC56="",0,別紙1!AC56)</f>
        <v>0</v>
      </c>
      <c r="BO2">
        <f>IF(別紙1!AC60="",0,別紙1!AC60)</f>
        <v>0</v>
      </c>
      <c r="BP2" t="str">
        <f>IF(別紙1!AC61="",0,別紙1!AC61)</f>
        <v xml:space="preserve">  </v>
      </c>
      <c r="BQ2">
        <f>IF(別紙1!AC63="",0,別紙1!AC63)</f>
        <v>0</v>
      </c>
      <c r="BR2">
        <f>IF(別紙1!AC62="",0,別紙1!AC62)</f>
        <v>0</v>
      </c>
      <c r="BS2">
        <f>IF(別紙1!AC65="",0,別紙1!AC65)</f>
        <v>0</v>
      </c>
      <c r="BT2">
        <f>IF(別紙1!AC87="",0,ROUNDDOWN(別紙1!AC87,1))</f>
        <v>0</v>
      </c>
      <c r="BU2" s="806"/>
      <c r="BV2" s="1163">
        <f>SUM(BW2:CI2)</f>
        <v>0</v>
      </c>
      <c r="BW2" s="1163">
        <f>IF(別紙1!AC68="","",別紙1!AC68)</f>
        <v>0</v>
      </c>
      <c r="BX2" s="1163">
        <f>IF(別紙1!AC89="","",別紙1!AC89)</f>
        <v>0</v>
      </c>
      <c r="BY2" s="1163">
        <f>IF(別紙1!AC118="","",別紙1!AC118)</f>
        <v>0</v>
      </c>
      <c r="BZ2" s="1164">
        <f>IF(別紙1!AC106="","",別紙1!AC106)</f>
        <v>0</v>
      </c>
      <c r="CA2" s="1163">
        <f>IF(別紙1!AC154="","",別紙1!AC154)</f>
        <v>0</v>
      </c>
      <c r="CB2" s="1163">
        <f>IF(別紙1!AC195="","",別紙1!AC195)</f>
        <v>0</v>
      </c>
      <c r="CC2" s="1163">
        <f>IF(別紙1!AC223="","",別紙1!AC223)</f>
        <v>0</v>
      </c>
      <c r="CD2" s="1163">
        <f>IF(別紙1!AC244="","",別紙1!AC244)</f>
        <v>0</v>
      </c>
      <c r="CE2" s="1163">
        <f>IF(別紙1!AC256="","",別紙1!AC256)</f>
        <v>0</v>
      </c>
      <c r="CF2" s="1163">
        <f>IF(別紙1!AC270="","",別紙1!AC270)</f>
        <v>0</v>
      </c>
      <c r="CG2" s="1163">
        <f>IF(別紙1!AC290="","",別紙1!AC290)</f>
        <v>0</v>
      </c>
      <c r="CH2" s="1163">
        <f>IF(別紙1!AC301="","",別紙1!AC301)</f>
        <v>0</v>
      </c>
      <c r="CI2" s="1164">
        <f>IF(別紙1!AC312="",0,別紙1!AC312)</f>
        <v>0</v>
      </c>
      <c r="CJ2">
        <f>SUM(CK2:CW2)</f>
        <v>0</v>
      </c>
      <c r="CK2">
        <f>IF(別紙1!AC48="",0,別紙1!AC48)</f>
        <v>0</v>
      </c>
      <c r="CL2">
        <f>IF(別紙1!AC77="",0,別紙1!AC77)</f>
        <v>0</v>
      </c>
      <c r="CM2" s="832">
        <f>IF(別紙1!AC111="",0,別紙1!AC111)</f>
        <v>0</v>
      </c>
      <c r="CN2" s="832">
        <f>IF(別紙1!AC98="",0,別紙1!AC98)</f>
        <v>0</v>
      </c>
      <c r="CO2" s="6">
        <f>IF(別紙1!AC123="",0,別紙1!AC123)</f>
        <v>0</v>
      </c>
      <c r="CP2" s="832">
        <f>IF(別紙1!AC167="",0,別紙1!AC167)</f>
        <v>0</v>
      </c>
      <c r="CQ2" s="832">
        <f>SUM(CX2:DB2)</f>
        <v>0</v>
      </c>
      <c r="CR2" s="832">
        <f>IF(別紙1!AC234="",0,別紙1!AC234)</f>
        <v>0</v>
      </c>
      <c r="CS2" s="832">
        <f>IF(別紙1!AC249="",0,別紙1!AC249)</f>
        <v>0</v>
      </c>
      <c r="CT2" s="832">
        <f>IF(別紙1!AC263="",0,別紙1!AC263)</f>
        <v>0</v>
      </c>
      <c r="CU2" s="832">
        <f>IF(別紙1!AC283="",0,別紙1!AC283)</f>
        <v>0</v>
      </c>
      <c r="CV2" s="832">
        <f>IF(別紙1!AC294="",0,別紙1!AC294)</f>
        <v>0</v>
      </c>
      <c r="CW2" s="832">
        <f>IF(別紙1!AC305="",0,別紙1!AC305)</f>
        <v>0</v>
      </c>
      <c r="CX2">
        <f>MIN(DC2,DH2)</f>
        <v>0</v>
      </c>
      <c r="CY2">
        <f>MIN(DD2,DI2)</f>
        <v>0</v>
      </c>
      <c r="CZ2">
        <f>MIN(DE2,DJ2)</f>
        <v>0</v>
      </c>
      <c r="DA2">
        <f>MIN(DF2,DK2)</f>
        <v>0</v>
      </c>
      <c r="DB2">
        <f>MIN(DG2,DL2)</f>
        <v>0</v>
      </c>
      <c r="DC2">
        <f>IF(別紙3!L23="",0,別紙3!L23)</f>
        <v>0</v>
      </c>
      <c r="DD2">
        <f>IF(別紙3!M23="",0,別紙3!M23)</f>
        <v>0</v>
      </c>
      <c r="DE2">
        <f>IF(別紙3!N23="",0,別紙3!N23)</f>
        <v>0</v>
      </c>
      <c r="DF2">
        <f>IF(別紙3!O23="",0,別紙3!O23)</f>
        <v>0</v>
      </c>
      <c r="DG2">
        <f>IF(別紙3!P23="",0,別紙3!P23)</f>
        <v>0</v>
      </c>
      <c r="DH2">
        <f>IF(別紙3!L22="",0,別紙3!L22)</f>
        <v>0</v>
      </c>
      <c r="DI2">
        <f>IF(別紙3!M22="",0,別紙3!M22)</f>
        <v>0</v>
      </c>
      <c r="DJ2">
        <f>IF(別紙3!N22="",0,別紙3!N22)</f>
        <v>0</v>
      </c>
      <c r="DK2">
        <f>IF(別紙3!O22="",0,別紙3!O22)</f>
        <v>0</v>
      </c>
      <c r="DL2">
        <f>IF(別紙3!P22="",0,別紙3!P22)</f>
        <v>0</v>
      </c>
      <c r="DM2" s="1170" t="str">
        <f>IFERROR(ROUND((CX2/DH2)*2/3*100,2),"")</f>
        <v/>
      </c>
      <c r="DN2" s="1170" t="str">
        <f>IFERROR(ROUND((CY2/DI2)*2/3*100,2),"")</f>
        <v/>
      </c>
      <c r="DO2" s="1170" t="str">
        <f>IFERROR(ROUND((CZ2/DJ2)*2/3*100,2),"")</f>
        <v/>
      </c>
      <c r="DP2" s="1170" t="str">
        <f>IFERROR(ROUND((DA2/DK2)*2/3*100,2),"")</f>
        <v/>
      </c>
      <c r="DQ2" s="1170" t="str">
        <f>IFERROR(ROUND((DB2/DL2)*2/3*100,2),"")</f>
        <v/>
      </c>
      <c r="DR2" s="832" t="str">
        <f>IF(別紙1!AC29="","",別紙1!AC29)</f>
        <v/>
      </c>
      <c r="DS2" s="839" t="str">
        <f>IF('ZEH・ZEH+'!E28&gt;0,'ZEH・ZEH+'!E28,IF(SUM('ZEH-M'!L10:L14)&gt;0,SUM('ZEH-M'!L10:L14),""))</f>
        <v/>
      </c>
      <c r="DT2" s="832" t="str">
        <f>IF(AND(別紙1!J5="■",別紙1!X5="□"),"済",IF(AND(別紙1!J5="□",別紙1!X5="■"),"未",""))</f>
        <v/>
      </c>
      <c r="DU2" s="833" t="str">
        <f>IF(AND(別紙1!J5="■",別紙1!X5="□",別紙1!O5&lt;&gt;"令和　年　月"),別紙1!O5,IF(AND(別紙1!J5="□",別紙1!X5="■",別紙1!AC5&lt;&gt;"令和　年　月"),別紙1!AC5,""))</f>
        <v/>
      </c>
      <c r="DV2" s="806"/>
      <c r="DW2" s="806"/>
      <c r="DX2" s="806"/>
      <c r="DY2" s="1165">
        <f>SUM(DZ2:EH2)</f>
        <v>0</v>
      </c>
      <c r="DZ2" s="1165">
        <f>ROUNDDOWN(IF('ZEH・ZEH+'!E29="",0,'ZEH・ZEH+'!E29),  0)</f>
        <v>0</v>
      </c>
      <c r="EA2">
        <f>ROUNDDOWN(IF('ZEH-M'!D17="",0,'ZEH-M'!D17),0)</f>
        <v>0</v>
      </c>
      <c r="EB2" s="1165">
        <f>ROUNDDOWN(IF(断熱!C14="",0,断熱!C14),0)</f>
        <v>0</v>
      </c>
      <c r="EC2">
        <f>ROUNDDOWN(IF(空調!G116="",0,空調!G116),0)</f>
        <v>0</v>
      </c>
      <c r="ED2" s="1165">
        <f>ROUNDDOWN(IF(換気!G28="",0,換気!G28),0)</f>
        <v>0</v>
      </c>
      <c r="EE2" s="1165">
        <f>ROUNDDOWN(IF(照明!G112="",0,照明!G112),0)</f>
        <v>0</v>
      </c>
      <c r="EF2">
        <f>ROUNDDOWN(IF(給湯・コジェネ!C18="給湯器", IFERROR(給湯・コジェネ!F21-給湯・コジェネ!G21, 0), 0),0)</f>
        <v>0</v>
      </c>
      <c r="EG2">
        <f>ROUNDDOWN(IF(給湯・コジェネ!C18="コージェネレーションシステム", IFERROR(給湯・コジェネ!G21-給湯・コジェネ!F21, 0), 0),0)</f>
        <v>0</v>
      </c>
      <c r="EH2" s="806"/>
      <c r="EI2" t="str">
        <f>_xlfn.TEXTJOIN("、", TRUE,太陽光!E8:E22,蓄電池!E8:E22,充放電!E8:E22,エネマネ!E8:E22,空調!X14:X113,換気!M11:M25,照明!O10:O109,給湯・コジェネ!G20)</f>
        <v/>
      </c>
      <c r="EJ2" s="806"/>
    </row>
    <row r="4" spans="1:140">
      <c r="DZ4" s="838"/>
    </row>
  </sheetData>
  <phoneticPr fontId="4"/>
  <conditionalFormatting sqref="A1:XFD1">
    <cfRule type="expression" dxfId="10" priority="1">
      <formula>#REF!="取り下げ"</formula>
    </cfRule>
  </conditionalFormatting>
  <conditionalFormatting sqref="DM1:DX1">
    <cfRule type="cellIs" dxfId="9" priority="2" operator="between">
      <formula>1/3</formula>
      <formula>1/2</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9CAD0-CBEE-49F6-A1FC-8B4E94F2956E}">
  <sheetPr codeName="Sheet9">
    <tabColor rgb="FFFFFFCC"/>
    <pageSetUpPr fitToPage="1"/>
  </sheetPr>
  <dimension ref="A1:CI225"/>
  <sheetViews>
    <sheetView showGridLines="0" view="pageBreakPreview" zoomScale="80" zoomScaleNormal="100" zoomScaleSheetLayoutView="80" zoomScalePageLayoutView="85" workbookViewId="0">
      <selection activeCell="AQ45" sqref="AQ45"/>
    </sheetView>
  </sheetViews>
  <sheetFormatPr defaultColWidth="9" defaultRowHeight="13.5"/>
  <cols>
    <col min="1" max="39" width="2.375" style="6" customWidth="1"/>
    <col min="40" max="40" width="2.375" style="6" hidden="1" customWidth="1"/>
    <col min="41" max="41" width="9.875" style="6" hidden="1" customWidth="1"/>
    <col min="42" max="42" width="9" style="6" hidden="1" customWidth="1"/>
    <col min="43" max="43" width="9" style="6"/>
    <col min="44" max="82" width="2.375" style="6" customWidth="1"/>
    <col min="83" max="16384" width="9" style="6"/>
  </cols>
  <sheetData>
    <row r="1" spans="1:83" ht="18.399999999999999" customHeight="1">
      <c r="A1" s="1027"/>
      <c r="B1" s="17" t="s">
        <v>760</v>
      </c>
      <c r="C1" s="11"/>
      <c r="D1" s="11"/>
      <c r="E1" s="11"/>
      <c r="F1" s="11"/>
      <c r="G1" s="11"/>
      <c r="H1" s="11"/>
      <c r="I1" s="11"/>
      <c r="J1" s="11"/>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R1" s="1027"/>
      <c r="AS1" s="17" t="s">
        <v>760</v>
      </c>
      <c r="AT1" s="11"/>
      <c r="AU1" s="11"/>
      <c r="AV1" s="11"/>
      <c r="AW1" s="11"/>
      <c r="AX1" s="11"/>
      <c r="AY1" s="11"/>
      <c r="AZ1" s="11"/>
      <c r="BA1" s="11"/>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row>
    <row r="2" spans="1:83" ht="15.4" customHeight="1">
      <c r="A2" s="13"/>
      <c r="B2" s="13"/>
      <c r="C2" s="13"/>
      <c r="D2" s="13"/>
      <c r="E2" s="13"/>
      <c r="F2" s="13"/>
      <c r="G2" s="13"/>
      <c r="H2" s="13"/>
      <c r="I2" s="13"/>
      <c r="J2" s="13"/>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R2" s="13"/>
      <c r="AS2" s="13"/>
      <c r="AT2" s="13"/>
      <c r="AU2" s="13"/>
      <c r="AV2" s="13"/>
      <c r="AW2" s="13"/>
      <c r="AX2" s="13"/>
      <c r="AY2" s="13"/>
      <c r="AZ2" s="13"/>
      <c r="BA2" s="13"/>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row>
    <row r="3" spans="1:83" ht="16.899999999999999" customHeight="1">
      <c r="A3" s="13"/>
      <c r="B3" s="1728" t="s">
        <v>761</v>
      </c>
      <c r="C3" s="1728"/>
      <c r="D3" s="1728"/>
      <c r="E3" s="1728"/>
      <c r="F3" s="1728"/>
      <c r="G3" s="1728"/>
      <c r="H3" s="1728"/>
      <c r="I3" s="1728"/>
      <c r="J3" s="1728"/>
      <c r="K3" s="1728"/>
      <c r="L3" s="1728"/>
      <c r="M3" s="1728"/>
      <c r="N3" s="1728"/>
      <c r="O3" s="1728"/>
      <c r="P3" s="1728"/>
      <c r="Q3" s="1728"/>
      <c r="R3" s="1728"/>
      <c r="S3" s="1728"/>
      <c r="T3" s="1728"/>
      <c r="U3" s="1728"/>
      <c r="V3" s="1728"/>
      <c r="W3" s="1728"/>
      <c r="X3" s="1728"/>
      <c r="Y3" s="1728"/>
      <c r="Z3" s="1728"/>
      <c r="AA3" s="1728"/>
      <c r="AB3" s="1728"/>
      <c r="AC3" s="1728"/>
      <c r="AD3" s="1728"/>
      <c r="AE3" s="1728"/>
      <c r="AF3" s="1728"/>
      <c r="AG3" s="1728"/>
      <c r="AH3" s="1728"/>
      <c r="AI3" s="1728"/>
      <c r="AJ3" s="1728"/>
      <c r="AK3" s="1728"/>
      <c r="AL3" s="1728"/>
      <c r="AM3" s="12"/>
      <c r="AR3" s="13"/>
      <c r="AS3" s="1728" t="s">
        <v>761</v>
      </c>
      <c r="AT3" s="1728"/>
      <c r="AU3" s="1728"/>
      <c r="AV3" s="1728"/>
      <c r="AW3" s="1728"/>
      <c r="AX3" s="1728"/>
      <c r="AY3" s="1728"/>
      <c r="AZ3" s="1728"/>
      <c r="BA3" s="1728"/>
      <c r="BB3" s="1728"/>
      <c r="BC3" s="1728"/>
      <c r="BD3" s="1728"/>
      <c r="BE3" s="1728"/>
      <c r="BF3" s="1728"/>
      <c r="BG3" s="1728"/>
      <c r="BH3" s="1728"/>
      <c r="BI3" s="1728"/>
      <c r="BJ3" s="1728"/>
      <c r="BK3" s="1728"/>
      <c r="BL3" s="1728"/>
      <c r="BM3" s="1728"/>
      <c r="BN3" s="1728"/>
      <c r="BO3" s="1728"/>
      <c r="BP3" s="1728"/>
      <c r="BQ3" s="1728"/>
      <c r="BR3" s="1728"/>
      <c r="BS3" s="1728"/>
      <c r="BT3" s="1728"/>
      <c r="BU3" s="1728"/>
      <c r="BV3" s="1728"/>
      <c r="BW3" s="1728"/>
      <c r="BX3" s="1728"/>
      <c r="BY3" s="1728"/>
      <c r="BZ3" s="1728"/>
      <c r="CA3" s="1728"/>
      <c r="CB3" s="1728"/>
      <c r="CC3" s="1728"/>
      <c r="CD3" s="12"/>
    </row>
    <row r="4" spans="1:83" ht="15.4" customHeight="1">
      <c r="A4" s="13"/>
      <c r="B4" s="13"/>
      <c r="C4" s="13"/>
      <c r="D4" s="13"/>
      <c r="E4" s="13"/>
      <c r="F4" s="13"/>
      <c r="G4" s="13"/>
      <c r="H4" s="13"/>
      <c r="I4" s="13"/>
      <c r="J4" s="13"/>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O4" s="7"/>
      <c r="AR4" s="13"/>
      <c r="AS4" s="13"/>
      <c r="AT4" s="13"/>
      <c r="AU4" s="13"/>
      <c r="AV4" s="13"/>
      <c r="AW4" s="13"/>
      <c r="AX4" s="13"/>
      <c r="AY4" s="13"/>
      <c r="AZ4" s="13"/>
      <c r="BA4" s="13"/>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row>
    <row r="5" spans="1:83" ht="15.4" customHeight="1">
      <c r="A5" s="13"/>
      <c r="B5" s="1729" t="s">
        <v>149</v>
      </c>
      <c r="C5" s="1730"/>
      <c r="D5" s="1730"/>
      <c r="E5" s="1730"/>
      <c r="F5" s="1730"/>
      <c r="G5" s="1730"/>
      <c r="H5" s="1730"/>
      <c r="I5" s="1730"/>
      <c r="J5" s="1730"/>
      <c r="K5" s="1730"/>
      <c r="L5" s="1730"/>
      <c r="M5" s="1730"/>
      <c r="N5" s="1730"/>
      <c r="O5" s="1730"/>
      <c r="P5" s="1730"/>
      <c r="Q5" s="1730"/>
      <c r="R5" s="1730"/>
      <c r="S5" s="1730"/>
      <c r="T5" s="1731"/>
      <c r="U5" s="1740" t="s">
        <v>762</v>
      </c>
      <c r="V5" s="1741"/>
      <c r="W5" s="1741"/>
      <c r="X5" s="1741"/>
      <c r="Y5" s="1741"/>
      <c r="Z5" s="2308" t="s">
        <v>193</v>
      </c>
      <c r="AA5" s="2308"/>
      <c r="AB5" s="2308"/>
      <c r="AC5" s="2308"/>
      <c r="AD5" s="2308"/>
      <c r="AE5" s="2308"/>
      <c r="AF5" s="2308"/>
      <c r="AG5" s="2308"/>
      <c r="AH5" s="2308"/>
      <c r="AI5" s="2308"/>
      <c r="AJ5" s="2308"/>
      <c r="AK5" s="2308"/>
      <c r="AL5" s="2309"/>
      <c r="AM5" s="12"/>
      <c r="AO5" s="7"/>
      <c r="AR5" s="13"/>
      <c r="AS5" s="1729" t="s">
        <v>149</v>
      </c>
      <c r="AT5" s="1730"/>
      <c r="AU5" s="1730"/>
      <c r="AV5" s="1730"/>
      <c r="AW5" s="1730"/>
      <c r="AX5" s="1730"/>
      <c r="AY5" s="1730"/>
      <c r="AZ5" s="1730"/>
      <c r="BA5" s="1730"/>
      <c r="BB5" s="1730"/>
      <c r="BC5" s="1730"/>
      <c r="BD5" s="1730"/>
      <c r="BE5" s="1730"/>
      <c r="BF5" s="1730"/>
      <c r="BG5" s="1730"/>
      <c r="BH5" s="1730"/>
      <c r="BI5" s="1730"/>
      <c r="BJ5" s="1730"/>
      <c r="BK5" s="1731"/>
      <c r="BL5" s="1740" t="s">
        <v>150</v>
      </c>
      <c r="BM5" s="1741"/>
      <c r="BN5" s="1741"/>
      <c r="BO5" s="1741"/>
      <c r="BP5" s="1741"/>
      <c r="BQ5" s="1792">
        <v>46174</v>
      </c>
      <c r="BR5" s="1792"/>
      <c r="BS5" s="1792"/>
      <c r="BT5" s="1792"/>
      <c r="BU5" s="1792"/>
      <c r="BV5" s="1792"/>
      <c r="BW5" s="1792"/>
      <c r="BX5" s="1792"/>
      <c r="BY5" s="1792"/>
      <c r="BZ5" s="1792"/>
      <c r="CA5" s="1792"/>
      <c r="CB5" s="1792"/>
      <c r="CC5" s="1793"/>
      <c r="CD5" s="1059" t="s">
        <v>151</v>
      </c>
      <c r="CE5" s="846" t="s">
        <v>152</v>
      </c>
    </row>
    <row r="6" spans="1:83" ht="15.4" customHeight="1">
      <c r="A6" s="13"/>
      <c r="B6" s="15" t="s">
        <v>153</v>
      </c>
      <c r="C6" s="16"/>
      <c r="D6" s="16"/>
      <c r="E6" s="16"/>
      <c r="F6" s="16"/>
      <c r="G6" s="16"/>
      <c r="H6" s="42"/>
      <c r="I6" s="42"/>
      <c r="J6" s="42"/>
      <c r="K6" s="42"/>
      <c r="L6" s="42"/>
      <c r="M6" s="42"/>
      <c r="N6" s="42"/>
      <c r="O6" s="42"/>
      <c r="P6" s="42"/>
      <c r="Q6" s="42"/>
      <c r="R6" s="42"/>
      <c r="S6" s="42"/>
      <c r="T6" s="43"/>
      <c r="U6" s="21" t="s">
        <v>154</v>
      </c>
      <c r="V6" s="22"/>
      <c r="W6" s="22"/>
      <c r="X6" s="22"/>
      <c r="Y6" s="1744"/>
      <c r="Z6" s="1744"/>
      <c r="AA6" s="1744"/>
      <c r="AB6" s="1744"/>
      <c r="AC6" s="1744"/>
      <c r="AD6" s="1744"/>
      <c r="AE6" s="1744"/>
      <c r="AF6" s="1744"/>
      <c r="AG6" s="1744"/>
      <c r="AH6" s="1744"/>
      <c r="AI6" s="1744"/>
      <c r="AJ6" s="1744"/>
      <c r="AK6" s="1744"/>
      <c r="AL6" s="1745"/>
      <c r="AM6" s="12"/>
      <c r="AO6" s="7"/>
      <c r="AR6" s="13"/>
      <c r="AS6" s="15" t="s">
        <v>153</v>
      </c>
      <c r="AT6" s="16"/>
      <c r="AU6" s="16"/>
      <c r="AV6" s="16"/>
      <c r="AW6" s="16"/>
      <c r="AX6" s="16"/>
      <c r="AY6" s="42"/>
      <c r="AZ6" s="42"/>
      <c r="BA6" s="42"/>
      <c r="BB6" s="42"/>
      <c r="BC6" s="42"/>
      <c r="BD6" s="42"/>
      <c r="BE6" s="42"/>
      <c r="BF6" s="42"/>
      <c r="BG6" s="42"/>
      <c r="BH6" s="42"/>
      <c r="BI6" s="42"/>
      <c r="BJ6" s="42"/>
      <c r="BK6" s="43"/>
      <c r="BL6" s="21" t="s">
        <v>154</v>
      </c>
      <c r="BM6" s="22"/>
      <c r="BN6" s="22"/>
      <c r="BO6" s="22"/>
      <c r="BP6" s="1744"/>
      <c r="BQ6" s="1744"/>
      <c r="BR6" s="1744"/>
      <c r="BS6" s="1744"/>
      <c r="BT6" s="1744"/>
      <c r="BU6" s="1744"/>
      <c r="BV6" s="1744"/>
      <c r="BW6" s="1744"/>
      <c r="BX6" s="1744"/>
      <c r="BY6" s="1744"/>
      <c r="BZ6" s="1744"/>
      <c r="CA6" s="1744"/>
      <c r="CB6" s="1744"/>
      <c r="CC6" s="1745"/>
      <c r="CD6" s="846"/>
      <c r="CE6" s="846"/>
    </row>
    <row r="7" spans="1:83" ht="15.4" customHeight="1">
      <c r="A7" s="13"/>
      <c r="B7" s="1732"/>
      <c r="C7" s="1733"/>
      <c r="D7" s="1733"/>
      <c r="E7" s="1733"/>
      <c r="F7" s="1733"/>
      <c r="G7" s="1733"/>
      <c r="H7" s="1733"/>
      <c r="I7" s="1733"/>
      <c r="J7" s="1733"/>
      <c r="K7" s="1733"/>
      <c r="L7" s="1733"/>
      <c r="M7" s="1733"/>
      <c r="N7" s="1733"/>
      <c r="O7" s="1733"/>
      <c r="P7" s="1733"/>
      <c r="Q7" s="1733"/>
      <c r="R7" s="1733"/>
      <c r="S7" s="1733"/>
      <c r="T7" s="1734"/>
      <c r="U7" s="2571" t="s">
        <v>155</v>
      </c>
      <c r="V7" s="2572"/>
      <c r="W7" s="2572"/>
      <c r="X7" s="2572"/>
      <c r="Y7" s="2572"/>
      <c r="Z7" s="2572"/>
      <c r="AA7" s="2572"/>
      <c r="AB7" s="2572"/>
      <c r="AC7" s="2572"/>
      <c r="AD7" s="2572"/>
      <c r="AE7" s="2572"/>
      <c r="AF7" s="2572"/>
      <c r="AG7" s="2572"/>
      <c r="AH7" s="2572"/>
      <c r="AI7" s="2572"/>
      <c r="AJ7" s="2572"/>
      <c r="AK7" s="2572"/>
      <c r="AL7" s="2573"/>
      <c r="AM7" s="12"/>
      <c r="AO7" s="7"/>
      <c r="AR7" s="13"/>
      <c r="AS7" s="1732" t="s">
        <v>156</v>
      </c>
      <c r="AT7" s="1733"/>
      <c r="AU7" s="1733"/>
      <c r="AV7" s="1733"/>
      <c r="AW7" s="1733"/>
      <c r="AX7" s="1733"/>
      <c r="AY7" s="1733"/>
      <c r="AZ7" s="1733"/>
      <c r="BA7" s="1733"/>
      <c r="BB7" s="1733"/>
      <c r="BC7" s="1733"/>
      <c r="BD7" s="1733"/>
      <c r="BE7" s="1733"/>
      <c r="BF7" s="1733"/>
      <c r="BG7" s="1733"/>
      <c r="BH7" s="1733"/>
      <c r="BI7" s="1733"/>
      <c r="BJ7" s="1733"/>
      <c r="BK7" s="1734"/>
      <c r="BL7" s="1748" t="s">
        <v>155</v>
      </c>
      <c r="BM7" s="1749"/>
      <c r="BN7" s="1749"/>
      <c r="BO7" s="1749"/>
      <c r="BP7" s="1749"/>
      <c r="BQ7" s="1749"/>
      <c r="BR7" s="1749"/>
      <c r="BS7" s="1749"/>
      <c r="BT7" s="1749"/>
      <c r="BU7" s="1749"/>
      <c r="BV7" s="1749"/>
      <c r="BW7" s="1749"/>
      <c r="BX7" s="1749"/>
      <c r="BY7" s="1749"/>
      <c r="BZ7" s="1749"/>
      <c r="CA7" s="1749"/>
      <c r="CB7" s="1749"/>
      <c r="CC7" s="1750"/>
      <c r="CD7" s="1059" t="s">
        <v>151</v>
      </c>
      <c r="CE7" s="846" t="s">
        <v>157</v>
      </c>
    </row>
    <row r="8" spans="1:83" ht="15.4" customHeight="1">
      <c r="A8" s="13"/>
      <c r="B8" s="1732"/>
      <c r="C8" s="1733"/>
      <c r="D8" s="1733"/>
      <c r="E8" s="1733"/>
      <c r="F8" s="1733"/>
      <c r="G8" s="1733"/>
      <c r="H8" s="1733"/>
      <c r="I8" s="1733"/>
      <c r="J8" s="1733"/>
      <c r="K8" s="1733"/>
      <c r="L8" s="1733"/>
      <c r="M8" s="1733"/>
      <c r="N8" s="1733"/>
      <c r="O8" s="1733"/>
      <c r="P8" s="1733"/>
      <c r="Q8" s="1733"/>
      <c r="R8" s="1733"/>
      <c r="S8" s="1733"/>
      <c r="T8" s="1734"/>
      <c r="U8" s="2815" t="s">
        <v>158</v>
      </c>
      <c r="V8" s="2816"/>
      <c r="W8" s="2816"/>
      <c r="X8" s="1758"/>
      <c r="Y8" s="1758"/>
      <c r="Z8" s="1758"/>
      <c r="AA8" s="1758"/>
      <c r="AB8" s="1758"/>
      <c r="AC8" s="1758"/>
      <c r="AD8" s="1758"/>
      <c r="AE8" s="1758"/>
      <c r="AF8" s="1758"/>
      <c r="AG8" s="1758"/>
      <c r="AH8" s="1758"/>
      <c r="AI8" s="1758"/>
      <c r="AJ8" s="1758"/>
      <c r="AK8" s="1758"/>
      <c r="AL8" s="1759"/>
      <c r="AM8" s="12"/>
      <c r="AO8" s="7"/>
      <c r="AR8" s="13"/>
      <c r="AS8" s="1732"/>
      <c r="AT8" s="1733"/>
      <c r="AU8" s="1733"/>
      <c r="AV8" s="1733"/>
      <c r="AW8" s="1733"/>
      <c r="AX8" s="1733"/>
      <c r="AY8" s="1733"/>
      <c r="AZ8" s="1733"/>
      <c r="BA8" s="1733"/>
      <c r="BB8" s="1733"/>
      <c r="BC8" s="1733"/>
      <c r="BD8" s="1733"/>
      <c r="BE8" s="1733"/>
      <c r="BF8" s="1733"/>
      <c r="BG8" s="1733"/>
      <c r="BH8" s="1733"/>
      <c r="BI8" s="1733"/>
      <c r="BJ8" s="1733"/>
      <c r="BK8" s="1734"/>
      <c r="BL8" s="1756" t="s">
        <v>158</v>
      </c>
      <c r="BM8" s="1757"/>
      <c r="BN8" s="1757"/>
      <c r="BO8" s="1794" t="s">
        <v>159</v>
      </c>
      <c r="BP8" s="1794"/>
      <c r="BQ8" s="1794"/>
      <c r="BR8" s="1794"/>
      <c r="BS8" s="1794"/>
      <c r="BT8" s="1794"/>
      <c r="BU8" s="1794"/>
      <c r="BV8" s="1794"/>
      <c r="BW8" s="1794"/>
      <c r="BX8" s="1794"/>
      <c r="BY8" s="1794"/>
      <c r="BZ8" s="1794"/>
      <c r="CA8" s="1794"/>
      <c r="CB8" s="1794"/>
      <c r="CC8" s="1795"/>
      <c r="CD8" s="846"/>
      <c r="CE8" s="846"/>
    </row>
    <row r="9" spans="1:83" ht="15.4" customHeight="1">
      <c r="A9" s="13"/>
      <c r="B9" s="1732"/>
      <c r="C9" s="1733"/>
      <c r="D9" s="1733"/>
      <c r="E9" s="1733"/>
      <c r="F9" s="1733"/>
      <c r="G9" s="1733"/>
      <c r="H9" s="1733"/>
      <c r="I9" s="1733"/>
      <c r="J9" s="1733"/>
      <c r="K9" s="1733"/>
      <c r="L9" s="1733"/>
      <c r="M9" s="1733"/>
      <c r="N9" s="1733"/>
      <c r="O9" s="1733"/>
      <c r="P9" s="1733"/>
      <c r="Q9" s="1733"/>
      <c r="R9" s="1733"/>
      <c r="S9" s="1733"/>
      <c r="T9" s="1734"/>
      <c r="U9" s="2817" t="s">
        <v>160</v>
      </c>
      <c r="V9" s="2818"/>
      <c r="W9" s="2818"/>
      <c r="X9" s="1769"/>
      <c r="Y9" s="1769"/>
      <c r="Z9" s="1769"/>
      <c r="AA9" s="1769"/>
      <c r="AB9" s="1769"/>
      <c r="AC9" s="1769"/>
      <c r="AD9" s="1769"/>
      <c r="AE9" s="1769"/>
      <c r="AF9" s="1769"/>
      <c r="AG9" s="1769"/>
      <c r="AH9" s="1769"/>
      <c r="AI9" s="1769"/>
      <c r="AJ9" s="1769"/>
      <c r="AK9" s="1769"/>
      <c r="AL9" s="1770"/>
      <c r="AM9" s="12"/>
      <c r="AO9" s="7"/>
      <c r="AR9" s="13"/>
      <c r="AS9" s="1732"/>
      <c r="AT9" s="1733"/>
      <c r="AU9" s="1733"/>
      <c r="AV9" s="1733"/>
      <c r="AW9" s="1733"/>
      <c r="AX9" s="1733"/>
      <c r="AY9" s="1733"/>
      <c r="AZ9" s="1733"/>
      <c r="BA9" s="1733"/>
      <c r="BB9" s="1733"/>
      <c r="BC9" s="1733"/>
      <c r="BD9" s="1733"/>
      <c r="BE9" s="1733"/>
      <c r="BF9" s="1733"/>
      <c r="BG9" s="1733"/>
      <c r="BH9" s="1733"/>
      <c r="BI9" s="1733"/>
      <c r="BJ9" s="1733"/>
      <c r="BK9" s="1734"/>
      <c r="BL9" s="1788" t="s">
        <v>160</v>
      </c>
      <c r="BM9" s="1789"/>
      <c r="BN9" s="1789"/>
      <c r="BO9" s="1818" t="s">
        <v>161</v>
      </c>
      <c r="BP9" s="1818"/>
      <c r="BQ9" s="1818"/>
      <c r="BR9" s="1818"/>
      <c r="BS9" s="1818"/>
      <c r="BT9" s="1818"/>
      <c r="BU9" s="1818"/>
      <c r="BV9" s="1818"/>
      <c r="BW9" s="1818"/>
      <c r="BX9" s="1818"/>
      <c r="BY9" s="1818"/>
      <c r="BZ9" s="1818"/>
      <c r="CA9" s="1818"/>
      <c r="CB9" s="370"/>
      <c r="CC9" s="371"/>
      <c r="CD9" s="846"/>
      <c r="CE9" s="846"/>
    </row>
    <row r="10" spans="1:83" ht="15.4" customHeight="1">
      <c r="A10" s="13"/>
      <c r="B10" s="1732"/>
      <c r="C10" s="1733"/>
      <c r="D10" s="1733"/>
      <c r="E10" s="1733"/>
      <c r="F10" s="1733"/>
      <c r="G10" s="1733"/>
      <c r="H10" s="1733"/>
      <c r="I10" s="1733"/>
      <c r="J10" s="1733"/>
      <c r="K10" s="1733"/>
      <c r="L10" s="1733"/>
      <c r="M10" s="1733"/>
      <c r="N10" s="1733"/>
      <c r="O10" s="1733"/>
      <c r="P10" s="1733"/>
      <c r="Q10" s="1733"/>
      <c r="R10" s="1733"/>
      <c r="S10" s="1733"/>
      <c r="T10" s="1734"/>
      <c r="U10" s="2819" t="s">
        <v>158</v>
      </c>
      <c r="V10" s="2820"/>
      <c r="W10" s="2820"/>
      <c r="X10" s="1769"/>
      <c r="Y10" s="1769"/>
      <c r="Z10" s="1769"/>
      <c r="AA10" s="1769"/>
      <c r="AB10" s="1769"/>
      <c r="AC10" s="1769"/>
      <c r="AD10" s="1769"/>
      <c r="AE10" s="1769"/>
      <c r="AF10" s="1769"/>
      <c r="AG10" s="1769"/>
      <c r="AH10" s="1769"/>
      <c r="AI10" s="1769"/>
      <c r="AJ10" s="1769"/>
      <c r="AK10" s="1769"/>
      <c r="AL10" s="1770"/>
      <c r="AM10" s="12"/>
      <c r="AO10" s="376"/>
      <c r="AR10" s="13"/>
      <c r="AS10" s="1732"/>
      <c r="AT10" s="1733"/>
      <c r="AU10" s="1733"/>
      <c r="AV10" s="1733"/>
      <c r="AW10" s="1733"/>
      <c r="AX10" s="1733"/>
      <c r="AY10" s="1733"/>
      <c r="AZ10" s="1733"/>
      <c r="BA10" s="1733"/>
      <c r="BB10" s="1733"/>
      <c r="BC10" s="1733"/>
      <c r="BD10" s="1733"/>
      <c r="BE10" s="1733"/>
      <c r="BF10" s="1733"/>
      <c r="BG10" s="1733"/>
      <c r="BH10" s="1733"/>
      <c r="BI10" s="1733"/>
      <c r="BJ10" s="1733"/>
      <c r="BK10" s="1734"/>
      <c r="BL10" s="1760" t="s">
        <v>158</v>
      </c>
      <c r="BM10" s="1761"/>
      <c r="BN10" s="1761"/>
      <c r="BO10" s="1796" t="s">
        <v>162</v>
      </c>
      <c r="BP10" s="1796"/>
      <c r="BQ10" s="1796"/>
      <c r="BR10" s="1796"/>
      <c r="BS10" s="1796"/>
      <c r="BT10" s="1796"/>
      <c r="BU10" s="1031"/>
      <c r="BV10" s="1796" t="s">
        <v>163</v>
      </c>
      <c r="BW10" s="1796"/>
      <c r="BX10" s="1796"/>
      <c r="BY10" s="1796"/>
      <c r="BZ10" s="1796"/>
      <c r="CA10" s="1796"/>
      <c r="CB10" s="1796"/>
      <c r="CC10" s="841"/>
      <c r="CD10" s="846"/>
      <c r="CE10" s="846"/>
    </row>
    <row r="11" spans="1:83" ht="15.4" customHeight="1">
      <c r="A11" s="13"/>
      <c r="B11" s="1732"/>
      <c r="C11" s="1733"/>
      <c r="D11" s="1733"/>
      <c r="E11" s="1733"/>
      <c r="F11" s="1733"/>
      <c r="G11" s="1733"/>
      <c r="H11" s="1733"/>
      <c r="I11" s="1733"/>
      <c r="J11" s="1733"/>
      <c r="K11" s="1733"/>
      <c r="L11" s="1733"/>
      <c r="M11" s="1733"/>
      <c r="N11" s="1733"/>
      <c r="O11" s="1733"/>
      <c r="P11" s="1733"/>
      <c r="Q11" s="1733"/>
      <c r="R11" s="1733"/>
      <c r="S11" s="1733"/>
      <c r="T11" s="1734"/>
      <c r="U11" s="2821" t="s">
        <v>164</v>
      </c>
      <c r="V11" s="2822"/>
      <c r="W11" s="2822"/>
      <c r="X11" s="2312"/>
      <c r="Y11" s="2312"/>
      <c r="Z11" s="2312"/>
      <c r="AA11" s="2312"/>
      <c r="AB11" s="2312"/>
      <c r="AC11" s="2312"/>
      <c r="AD11" s="2312"/>
      <c r="AE11" s="2312"/>
      <c r="AF11" s="2312"/>
      <c r="AG11" s="2312"/>
      <c r="AH11" s="2312"/>
      <c r="AI11" s="2312"/>
      <c r="AJ11" s="2312"/>
      <c r="AK11" s="2312"/>
      <c r="AL11" s="2313"/>
      <c r="AM11" s="12"/>
      <c r="AO11" s="7"/>
      <c r="AR11" s="13"/>
      <c r="AS11" s="1732"/>
      <c r="AT11" s="1733"/>
      <c r="AU11" s="1733"/>
      <c r="AV11" s="1733"/>
      <c r="AW11" s="1733"/>
      <c r="AX11" s="1733"/>
      <c r="AY11" s="1733"/>
      <c r="AZ11" s="1733"/>
      <c r="BA11" s="1733"/>
      <c r="BB11" s="1733"/>
      <c r="BC11" s="1733"/>
      <c r="BD11" s="1733"/>
      <c r="BE11" s="1733"/>
      <c r="BF11" s="1733"/>
      <c r="BG11" s="1733"/>
      <c r="BH11" s="1733"/>
      <c r="BI11" s="1733"/>
      <c r="BJ11" s="1733"/>
      <c r="BK11" s="1734"/>
      <c r="BL11" s="1790" t="s">
        <v>164</v>
      </c>
      <c r="BM11" s="1791"/>
      <c r="BN11" s="1791"/>
      <c r="BO11" s="1796" t="s">
        <v>165</v>
      </c>
      <c r="BP11" s="1796"/>
      <c r="BQ11" s="1796"/>
      <c r="BR11" s="1796"/>
      <c r="BS11" s="1796"/>
      <c r="BT11" s="1796"/>
      <c r="BU11" s="1796" t="s">
        <v>166</v>
      </c>
      <c r="BV11" s="1796"/>
      <c r="BW11" s="1796"/>
      <c r="BX11" s="1796"/>
      <c r="BY11" s="1796"/>
      <c r="BZ11" s="1796"/>
      <c r="CA11" s="1796"/>
      <c r="CB11" s="1796"/>
      <c r="CC11" s="1797"/>
      <c r="CD11" s="846"/>
      <c r="CE11" s="846"/>
    </row>
    <row r="12" spans="1:83" ht="15.4" customHeight="1">
      <c r="A12" s="13"/>
      <c r="B12" s="1732"/>
      <c r="C12" s="1733"/>
      <c r="D12" s="1733"/>
      <c r="E12" s="1733"/>
      <c r="F12" s="1733"/>
      <c r="G12" s="1733"/>
      <c r="H12" s="1733"/>
      <c r="I12" s="1733"/>
      <c r="J12" s="1733"/>
      <c r="K12" s="1733"/>
      <c r="L12" s="1733"/>
      <c r="M12" s="1733"/>
      <c r="N12" s="1733"/>
      <c r="O12" s="1733"/>
      <c r="P12" s="1733"/>
      <c r="Q12" s="1733"/>
      <c r="R12" s="1733"/>
      <c r="S12" s="1733"/>
      <c r="T12" s="1734"/>
      <c r="U12" s="2582" t="s">
        <v>167</v>
      </c>
      <c r="V12" s="2583"/>
      <c r="W12" s="2583"/>
      <c r="X12" s="2583"/>
      <c r="Y12" s="2583"/>
      <c r="Z12" s="2583"/>
      <c r="AA12" s="2583"/>
      <c r="AB12" s="2583"/>
      <c r="AC12" s="2583"/>
      <c r="AD12" s="2583"/>
      <c r="AE12" s="2583"/>
      <c r="AF12" s="2583"/>
      <c r="AG12" s="2583"/>
      <c r="AH12" s="2583"/>
      <c r="AI12" s="2583"/>
      <c r="AJ12" s="2583"/>
      <c r="AK12" s="2583"/>
      <c r="AL12" s="2584"/>
      <c r="AM12" s="12"/>
      <c r="AO12" s="7"/>
      <c r="AR12" s="13"/>
      <c r="AS12" s="1732"/>
      <c r="AT12" s="1733"/>
      <c r="AU12" s="1733"/>
      <c r="AV12" s="1733"/>
      <c r="AW12" s="1733"/>
      <c r="AX12" s="1733"/>
      <c r="AY12" s="1733"/>
      <c r="AZ12" s="1733"/>
      <c r="BA12" s="1733"/>
      <c r="BB12" s="1733"/>
      <c r="BC12" s="1733"/>
      <c r="BD12" s="1733"/>
      <c r="BE12" s="1733"/>
      <c r="BF12" s="1733"/>
      <c r="BG12" s="1733"/>
      <c r="BH12" s="1733"/>
      <c r="BI12" s="1733"/>
      <c r="BJ12" s="1733"/>
      <c r="BK12" s="1734"/>
      <c r="BL12" s="1762" t="s">
        <v>167</v>
      </c>
      <c r="BM12" s="1763"/>
      <c r="BN12" s="1763"/>
      <c r="BO12" s="1763"/>
      <c r="BP12" s="1763"/>
      <c r="BQ12" s="1763"/>
      <c r="BR12" s="1763"/>
      <c r="BS12" s="1763"/>
      <c r="BT12" s="1763"/>
      <c r="BU12" s="1763"/>
      <c r="BV12" s="1763"/>
      <c r="BW12" s="1763"/>
      <c r="BX12" s="1763"/>
      <c r="BY12" s="1763"/>
      <c r="BZ12" s="1763"/>
      <c r="CA12" s="1763"/>
      <c r="CB12" s="1763"/>
      <c r="CC12" s="1764"/>
      <c r="CD12" s="1059" t="s">
        <v>151</v>
      </c>
      <c r="CE12" s="846" t="s">
        <v>168</v>
      </c>
    </row>
    <row r="13" spans="1:83" ht="15.4" customHeight="1">
      <c r="A13" s="13"/>
      <c r="B13" s="1732"/>
      <c r="C13" s="1733"/>
      <c r="D13" s="1733"/>
      <c r="E13" s="1733"/>
      <c r="F13" s="1733"/>
      <c r="G13" s="1733"/>
      <c r="H13" s="1733"/>
      <c r="I13" s="1733"/>
      <c r="J13" s="1733"/>
      <c r="K13" s="1733"/>
      <c r="L13" s="1733"/>
      <c r="M13" s="1733"/>
      <c r="N13" s="1733"/>
      <c r="O13" s="1733"/>
      <c r="P13" s="1733"/>
      <c r="Q13" s="1733"/>
      <c r="R13" s="1733"/>
      <c r="S13" s="1733"/>
      <c r="T13" s="1734"/>
      <c r="U13" s="2819" t="s">
        <v>158</v>
      </c>
      <c r="V13" s="2820"/>
      <c r="W13" s="2820"/>
      <c r="X13" s="1767"/>
      <c r="Y13" s="1767"/>
      <c r="Z13" s="1767"/>
      <c r="AA13" s="1767"/>
      <c r="AB13" s="1767"/>
      <c r="AC13" s="1767"/>
      <c r="AD13" s="1767"/>
      <c r="AE13" s="1767"/>
      <c r="AF13" s="1767"/>
      <c r="AG13" s="1767"/>
      <c r="AH13" s="1767"/>
      <c r="AI13" s="1767"/>
      <c r="AJ13" s="1767"/>
      <c r="AK13" s="1767"/>
      <c r="AL13" s="1768"/>
      <c r="AM13" s="12"/>
      <c r="AO13" s="7"/>
      <c r="AR13" s="13"/>
      <c r="AS13" s="1732"/>
      <c r="AT13" s="1733"/>
      <c r="AU13" s="1733"/>
      <c r="AV13" s="1733"/>
      <c r="AW13" s="1733"/>
      <c r="AX13" s="1733"/>
      <c r="AY13" s="1733"/>
      <c r="AZ13" s="1733"/>
      <c r="BA13" s="1733"/>
      <c r="BB13" s="1733"/>
      <c r="BC13" s="1733"/>
      <c r="BD13" s="1733"/>
      <c r="BE13" s="1733"/>
      <c r="BF13" s="1733"/>
      <c r="BG13" s="1733"/>
      <c r="BH13" s="1733"/>
      <c r="BI13" s="1733"/>
      <c r="BJ13" s="1733"/>
      <c r="BK13" s="1734"/>
      <c r="BL13" s="1765" t="s">
        <v>158</v>
      </c>
      <c r="BM13" s="1766"/>
      <c r="BN13" s="1766"/>
      <c r="BO13" s="1767"/>
      <c r="BP13" s="1767"/>
      <c r="BQ13" s="1767"/>
      <c r="BR13" s="1767"/>
      <c r="BS13" s="1767"/>
      <c r="BT13" s="1767"/>
      <c r="BU13" s="1767"/>
      <c r="BV13" s="1767"/>
      <c r="BW13" s="1767"/>
      <c r="BX13" s="1767"/>
      <c r="BY13" s="1767"/>
      <c r="BZ13" s="1767"/>
      <c r="CA13" s="1767"/>
      <c r="CB13" s="1767"/>
      <c r="CC13" s="1768"/>
      <c r="CD13" s="846"/>
      <c r="CE13" s="846"/>
    </row>
    <row r="14" spans="1:83" ht="22.5" customHeight="1">
      <c r="A14" s="13"/>
      <c r="B14" s="1732"/>
      <c r="C14" s="1733"/>
      <c r="D14" s="1733"/>
      <c r="E14" s="1733"/>
      <c r="F14" s="1733"/>
      <c r="G14" s="1733"/>
      <c r="H14" s="1733"/>
      <c r="I14" s="1733"/>
      <c r="J14" s="1733"/>
      <c r="K14" s="1733"/>
      <c r="L14" s="1733"/>
      <c r="M14" s="1733"/>
      <c r="N14" s="1733"/>
      <c r="O14" s="1733"/>
      <c r="P14" s="1733"/>
      <c r="Q14" s="1733"/>
      <c r="R14" s="1733"/>
      <c r="S14" s="1733"/>
      <c r="T14" s="1734"/>
      <c r="U14" s="2823" t="s">
        <v>169</v>
      </c>
      <c r="V14" s="2824"/>
      <c r="W14" s="2824"/>
      <c r="X14" s="1816"/>
      <c r="Y14" s="1816"/>
      <c r="Z14" s="1816"/>
      <c r="AA14" s="1816"/>
      <c r="AB14" s="1816"/>
      <c r="AC14" s="1816"/>
      <c r="AD14" s="1816"/>
      <c r="AE14" s="1816"/>
      <c r="AF14" s="1816"/>
      <c r="AG14" s="1816"/>
      <c r="AH14" s="1816"/>
      <c r="AI14" s="1816"/>
      <c r="AJ14" s="1816"/>
      <c r="AK14" s="1816"/>
      <c r="AL14" s="1817"/>
      <c r="AM14" s="12"/>
      <c r="AO14" s="7"/>
      <c r="AR14" s="13"/>
      <c r="AS14" s="1732"/>
      <c r="AT14" s="1733"/>
      <c r="AU14" s="1733"/>
      <c r="AV14" s="1733"/>
      <c r="AW14" s="1733"/>
      <c r="AX14" s="1733"/>
      <c r="AY14" s="1733"/>
      <c r="AZ14" s="1733"/>
      <c r="BA14" s="1733"/>
      <c r="BB14" s="1733"/>
      <c r="BC14" s="1733"/>
      <c r="BD14" s="1733"/>
      <c r="BE14" s="1733"/>
      <c r="BF14" s="1733"/>
      <c r="BG14" s="1733"/>
      <c r="BH14" s="1733"/>
      <c r="BI14" s="1733"/>
      <c r="BJ14" s="1733"/>
      <c r="BK14" s="1734"/>
      <c r="BL14" s="1704" t="s">
        <v>169</v>
      </c>
      <c r="BM14" s="1705"/>
      <c r="BN14" s="1705"/>
      <c r="BO14" s="374"/>
      <c r="BP14" s="374"/>
      <c r="BQ14" s="374"/>
      <c r="BR14" s="374"/>
      <c r="BS14" s="374"/>
      <c r="BT14" s="374"/>
      <c r="BU14" s="374"/>
      <c r="BV14" s="374"/>
      <c r="BW14" s="374"/>
      <c r="BX14" s="374"/>
      <c r="BY14" s="374"/>
      <c r="BZ14" s="374"/>
      <c r="CA14" s="374"/>
      <c r="CB14" s="374"/>
      <c r="CC14" s="375"/>
      <c r="CD14" s="846"/>
      <c r="CE14" s="846"/>
    </row>
    <row r="15" spans="1:83" ht="13.5" customHeight="1">
      <c r="A15" s="13"/>
      <c r="B15" s="1732"/>
      <c r="C15" s="1733"/>
      <c r="D15" s="1733"/>
      <c r="E15" s="1733"/>
      <c r="F15" s="1733"/>
      <c r="G15" s="1733"/>
      <c r="H15" s="1733"/>
      <c r="I15" s="1733"/>
      <c r="J15" s="1733"/>
      <c r="K15" s="1733"/>
      <c r="L15" s="1733"/>
      <c r="M15" s="1733"/>
      <c r="N15" s="1733"/>
      <c r="O15" s="1733"/>
      <c r="P15" s="1733"/>
      <c r="Q15" s="1733"/>
      <c r="R15" s="1733"/>
      <c r="S15" s="1733"/>
      <c r="T15" s="1734"/>
      <c r="U15" s="2587" t="s">
        <v>170</v>
      </c>
      <c r="V15" s="2588"/>
      <c r="W15" s="2588"/>
      <c r="X15" s="2588"/>
      <c r="Y15" s="2588"/>
      <c r="Z15" s="2588"/>
      <c r="AA15" s="1751"/>
      <c r="AB15" s="1751"/>
      <c r="AC15" s="1751"/>
      <c r="AD15" s="2591" t="s">
        <v>171</v>
      </c>
      <c r="AE15" s="1752"/>
      <c r="AF15" s="1752"/>
      <c r="AG15" s="1752"/>
      <c r="AH15" s="2591" t="s">
        <v>171</v>
      </c>
      <c r="AI15" s="1752"/>
      <c r="AJ15" s="1752"/>
      <c r="AK15" s="1752"/>
      <c r="AL15" s="1753"/>
      <c r="AM15" s="12"/>
      <c r="AO15" s="7"/>
      <c r="AR15" s="13"/>
      <c r="AS15" s="1732"/>
      <c r="AT15" s="1733"/>
      <c r="AU15" s="1733"/>
      <c r="AV15" s="1733"/>
      <c r="AW15" s="1733"/>
      <c r="AX15" s="1733"/>
      <c r="AY15" s="1733"/>
      <c r="AZ15" s="1733"/>
      <c r="BA15" s="1733"/>
      <c r="BB15" s="1733"/>
      <c r="BC15" s="1733"/>
      <c r="BD15" s="1733"/>
      <c r="BE15" s="1733"/>
      <c r="BF15" s="1733"/>
      <c r="BG15" s="1733"/>
      <c r="BH15" s="1733"/>
      <c r="BI15" s="1733"/>
      <c r="BJ15" s="1733"/>
      <c r="BK15" s="1734"/>
      <c r="BL15" s="1738" t="s">
        <v>170</v>
      </c>
      <c r="BM15" s="1739"/>
      <c r="BN15" s="1739"/>
      <c r="BO15" s="1739"/>
      <c r="BP15" s="1739"/>
      <c r="BQ15" s="1739"/>
      <c r="BR15" s="1798" t="s">
        <v>172</v>
      </c>
      <c r="BS15" s="1798"/>
      <c r="BT15" s="1798"/>
      <c r="BU15" s="842" t="s">
        <v>171</v>
      </c>
      <c r="BV15" s="1799" t="s">
        <v>172</v>
      </c>
      <c r="BW15" s="1799"/>
      <c r="BX15" s="1799"/>
      <c r="BY15" s="842" t="s">
        <v>171</v>
      </c>
      <c r="BZ15" s="1799" t="s">
        <v>173</v>
      </c>
      <c r="CA15" s="1799"/>
      <c r="CB15" s="1799"/>
      <c r="CC15" s="1800"/>
      <c r="CD15" s="1059" t="s">
        <v>151</v>
      </c>
      <c r="CE15" s="846" t="s">
        <v>174</v>
      </c>
    </row>
    <row r="16" spans="1:83" ht="15.4" customHeight="1">
      <c r="A16" s="13"/>
      <c r="B16" s="1735"/>
      <c r="C16" s="1736"/>
      <c r="D16" s="1736"/>
      <c r="E16" s="1736"/>
      <c r="F16" s="1736"/>
      <c r="G16" s="1736"/>
      <c r="H16" s="1736"/>
      <c r="I16" s="1736"/>
      <c r="J16" s="1736"/>
      <c r="K16" s="1736"/>
      <c r="L16" s="1736"/>
      <c r="M16" s="1736"/>
      <c r="N16" s="1736"/>
      <c r="O16" s="1736"/>
      <c r="P16" s="1736"/>
      <c r="Q16" s="1736"/>
      <c r="R16" s="1736"/>
      <c r="S16" s="1736"/>
      <c r="T16" s="1737"/>
      <c r="U16" s="2589" t="s">
        <v>175</v>
      </c>
      <c r="V16" s="2590"/>
      <c r="W16" s="2590"/>
      <c r="X16" s="2590"/>
      <c r="Y16" s="2590"/>
      <c r="Z16" s="2590"/>
      <c r="AA16" s="1746"/>
      <c r="AB16" s="1746"/>
      <c r="AC16" s="1746"/>
      <c r="AD16" s="1746"/>
      <c r="AE16" s="1746"/>
      <c r="AF16" s="2592" t="s">
        <v>176</v>
      </c>
      <c r="AG16" s="1746"/>
      <c r="AH16" s="1746"/>
      <c r="AI16" s="1746"/>
      <c r="AJ16" s="1746"/>
      <c r="AK16" s="1746"/>
      <c r="AL16" s="1747"/>
      <c r="AM16" s="12"/>
      <c r="AO16" s="7"/>
      <c r="AR16" s="13"/>
      <c r="AS16" s="1735"/>
      <c r="AT16" s="1736"/>
      <c r="AU16" s="1736"/>
      <c r="AV16" s="1736"/>
      <c r="AW16" s="1736"/>
      <c r="AX16" s="1736"/>
      <c r="AY16" s="1736"/>
      <c r="AZ16" s="1736"/>
      <c r="BA16" s="1736"/>
      <c r="BB16" s="1736"/>
      <c r="BC16" s="1736"/>
      <c r="BD16" s="1736"/>
      <c r="BE16" s="1736"/>
      <c r="BF16" s="1736"/>
      <c r="BG16" s="1736"/>
      <c r="BH16" s="1736"/>
      <c r="BI16" s="1736"/>
      <c r="BJ16" s="1736"/>
      <c r="BK16" s="1737"/>
      <c r="BL16" s="1754" t="s">
        <v>175</v>
      </c>
      <c r="BM16" s="1755"/>
      <c r="BN16" s="1755"/>
      <c r="BO16" s="1755"/>
      <c r="BP16" s="1755"/>
      <c r="BQ16" s="1755"/>
      <c r="BR16" s="1801" t="s">
        <v>173</v>
      </c>
      <c r="BS16" s="1801"/>
      <c r="BT16" s="1801"/>
      <c r="BU16" s="1801"/>
      <c r="BV16" s="1801"/>
      <c r="BW16" s="843" t="s">
        <v>176</v>
      </c>
      <c r="BX16" s="1801" t="s">
        <v>173</v>
      </c>
      <c r="BY16" s="1801"/>
      <c r="BZ16" s="1801"/>
      <c r="CA16" s="1801"/>
      <c r="CB16" s="1801"/>
      <c r="CC16" s="1802"/>
      <c r="CD16" s="1059" t="s">
        <v>151</v>
      </c>
      <c r="CE16" s="846" t="s">
        <v>177</v>
      </c>
    </row>
    <row r="17" spans="1:87" ht="10.5" customHeight="1">
      <c r="A17" s="13"/>
      <c r="B17" s="33"/>
      <c r="C17" s="33"/>
      <c r="D17" s="33"/>
      <c r="E17" s="33"/>
      <c r="F17" s="33"/>
      <c r="G17" s="33"/>
      <c r="H17" s="33"/>
      <c r="I17" s="33"/>
      <c r="J17" s="33"/>
      <c r="K17" s="33"/>
      <c r="L17" s="33"/>
      <c r="M17" s="33"/>
      <c r="N17" s="33"/>
      <c r="O17" s="33"/>
      <c r="P17" s="33"/>
      <c r="Q17" s="33"/>
      <c r="R17" s="33"/>
      <c r="S17" s="33"/>
      <c r="T17" s="33"/>
      <c r="U17" s="1028"/>
      <c r="V17" s="1026"/>
      <c r="W17" s="1026"/>
      <c r="X17" s="1026"/>
      <c r="Y17" s="1026"/>
      <c r="Z17" s="1026"/>
      <c r="AA17" s="1026"/>
      <c r="AB17" s="1026"/>
      <c r="AC17" s="1026"/>
      <c r="AD17" s="1026"/>
      <c r="AE17" s="1026"/>
      <c r="AF17" s="1026"/>
      <c r="AG17" s="1026"/>
      <c r="AH17" s="1026"/>
      <c r="AI17" s="1026"/>
      <c r="AJ17" s="1026"/>
      <c r="AK17" s="1026"/>
      <c r="AL17" s="1026"/>
      <c r="AM17" s="12"/>
      <c r="AO17" s="7"/>
      <c r="AR17" s="13"/>
      <c r="AS17" s="33"/>
      <c r="AT17" s="33"/>
      <c r="AU17" s="33"/>
      <c r="AV17" s="33"/>
      <c r="AW17" s="33"/>
      <c r="AX17" s="33"/>
      <c r="AY17" s="33"/>
      <c r="AZ17" s="33"/>
      <c r="BA17" s="33"/>
      <c r="BB17" s="33"/>
      <c r="BC17" s="33"/>
      <c r="BD17" s="33"/>
      <c r="BE17" s="33"/>
      <c r="BF17" s="33"/>
      <c r="BG17" s="33"/>
      <c r="BH17" s="33"/>
      <c r="BI17" s="33"/>
      <c r="BJ17" s="33"/>
      <c r="BK17" s="33"/>
      <c r="BL17" s="1028"/>
      <c r="BM17" s="1026"/>
      <c r="BN17" s="1026"/>
      <c r="BO17" s="1026"/>
      <c r="BP17" s="1026"/>
      <c r="BQ17" s="1026"/>
      <c r="BR17" s="1026"/>
      <c r="BS17" s="1026"/>
      <c r="BT17" s="1026"/>
      <c r="BU17" s="1026"/>
      <c r="BV17" s="1026"/>
      <c r="BW17" s="1026"/>
      <c r="BX17" s="1026"/>
      <c r="BY17" s="1026"/>
      <c r="BZ17" s="1026"/>
      <c r="CA17" s="1026"/>
      <c r="CB17" s="1026"/>
      <c r="CC17" s="1026"/>
      <c r="CD17" s="846"/>
      <c r="CE17" s="847"/>
    </row>
    <row r="18" spans="1:87" ht="15.4" customHeight="1">
      <c r="A18" s="13"/>
      <c r="B18" s="1706" t="s">
        <v>763</v>
      </c>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6"/>
      <c r="Z18" s="1706"/>
      <c r="AA18" s="1706"/>
      <c r="AB18" s="1706"/>
      <c r="AC18" s="1706"/>
      <c r="AD18" s="1706"/>
      <c r="AE18" s="1706"/>
      <c r="AF18" s="1706"/>
      <c r="AG18" s="1706"/>
      <c r="AH18" s="1706"/>
      <c r="AI18" s="1706"/>
      <c r="AJ18" s="1706"/>
      <c r="AK18" s="1706"/>
      <c r="AL18" s="1706"/>
      <c r="AM18" s="26"/>
      <c r="AO18" s="7"/>
      <c r="AR18" s="13"/>
      <c r="AS18" s="1706" t="s">
        <v>763</v>
      </c>
      <c r="AT18" s="1706"/>
      <c r="AU18" s="1706"/>
      <c r="AV18" s="1706"/>
      <c r="AW18" s="1706"/>
      <c r="AX18" s="1706"/>
      <c r="AY18" s="1706"/>
      <c r="AZ18" s="1706"/>
      <c r="BA18" s="1706"/>
      <c r="BB18" s="1706"/>
      <c r="BC18" s="1706"/>
      <c r="BD18" s="1706"/>
      <c r="BE18" s="1706"/>
      <c r="BF18" s="1706"/>
      <c r="BG18" s="1706"/>
      <c r="BH18" s="1706"/>
      <c r="BI18" s="1706"/>
      <c r="BJ18" s="1706"/>
      <c r="BK18" s="1706"/>
      <c r="BL18" s="1706"/>
      <c r="BM18" s="1706"/>
      <c r="BN18" s="1706"/>
      <c r="BO18" s="1706"/>
      <c r="BP18" s="1706"/>
      <c r="BQ18" s="1706"/>
      <c r="BR18" s="1706"/>
      <c r="BS18" s="1706"/>
      <c r="BT18" s="1706"/>
      <c r="BU18" s="1706"/>
      <c r="BV18" s="1706"/>
      <c r="BW18" s="1706"/>
      <c r="BX18" s="1706"/>
      <c r="BY18" s="1706"/>
      <c r="BZ18" s="1706"/>
      <c r="CA18" s="1706"/>
      <c r="CB18" s="1706"/>
      <c r="CC18" s="1706"/>
      <c r="CD18" s="26"/>
    </row>
    <row r="19" spans="1:87" ht="15.4" customHeight="1">
      <c r="A19" s="12"/>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6"/>
      <c r="Z19" s="1706"/>
      <c r="AA19" s="1706"/>
      <c r="AB19" s="1706"/>
      <c r="AC19" s="1706"/>
      <c r="AD19" s="1706"/>
      <c r="AE19" s="1706"/>
      <c r="AF19" s="1706"/>
      <c r="AG19" s="1706"/>
      <c r="AH19" s="1706"/>
      <c r="AI19" s="1706"/>
      <c r="AJ19" s="1706"/>
      <c r="AK19" s="1706"/>
      <c r="AL19" s="1706"/>
      <c r="AM19" s="26"/>
      <c r="AR19" s="12"/>
      <c r="AS19" s="1706"/>
      <c r="AT19" s="1706"/>
      <c r="AU19" s="1706"/>
      <c r="AV19" s="1706"/>
      <c r="AW19" s="1706"/>
      <c r="AX19" s="1706"/>
      <c r="AY19" s="1706"/>
      <c r="AZ19" s="1706"/>
      <c r="BA19" s="1706"/>
      <c r="BB19" s="1706"/>
      <c r="BC19" s="1706"/>
      <c r="BD19" s="1706"/>
      <c r="BE19" s="1706"/>
      <c r="BF19" s="1706"/>
      <c r="BG19" s="1706"/>
      <c r="BH19" s="1706"/>
      <c r="BI19" s="1706"/>
      <c r="BJ19" s="1706"/>
      <c r="BK19" s="1706"/>
      <c r="BL19" s="1706"/>
      <c r="BM19" s="1706"/>
      <c r="BN19" s="1706"/>
      <c r="BO19" s="1706"/>
      <c r="BP19" s="1706"/>
      <c r="BQ19" s="1706"/>
      <c r="BR19" s="1706"/>
      <c r="BS19" s="1706"/>
      <c r="BT19" s="1706"/>
      <c r="BU19" s="1706"/>
      <c r="BV19" s="1706"/>
      <c r="BW19" s="1706"/>
      <c r="BX19" s="1706"/>
      <c r="BY19" s="1706"/>
      <c r="BZ19" s="1706"/>
      <c r="CA19" s="1706"/>
      <c r="CB19" s="1706"/>
      <c r="CC19" s="1706"/>
      <c r="CD19" s="26"/>
    </row>
    <row r="20" spans="1:87" ht="16.5" customHeight="1">
      <c r="A20" s="12"/>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6"/>
      <c r="Z20" s="1706"/>
      <c r="AA20" s="1706"/>
      <c r="AB20" s="1706"/>
      <c r="AC20" s="1706"/>
      <c r="AD20" s="1706"/>
      <c r="AE20" s="1706"/>
      <c r="AF20" s="1706"/>
      <c r="AG20" s="1706"/>
      <c r="AH20" s="1706"/>
      <c r="AI20" s="1706"/>
      <c r="AJ20" s="1706"/>
      <c r="AK20" s="1706"/>
      <c r="AL20" s="1706"/>
      <c r="AM20" s="26"/>
      <c r="AR20" s="12"/>
      <c r="AS20" s="1706"/>
      <c r="AT20" s="1706"/>
      <c r="AU20" s="1706"/>
      <c r="AV20" s="1706"/>
      <c r="AW20" s="1706"/>
      <c r="AX20" s="1706"/>
      <c r="AY20" s="1706"/>
      <c r="AZ20" s="1706"/>
      <c r="BA20" s="1706"/>
      <c r="BB20" s="1706"/>
      <c r="BC20" s="1706"/>
      <c r="BD20" s="1706"/>
      <c r="BE20" s="1706"/>
      <c r="BF20" s="1706"/>
      <c r="BG20" s="1706"/>
      <c r="BH20" s="1706"/>
      <c r="BI20" s="1706"/>
      <c r="BJ20" s="1706"/>
      <c r="BK20" s="1706"/>
      <c r="BL20" s="1706"/>
      <c r="BM20" s="1706"/>
      <c r="BN20" s="1706"/>
      <c r="BO20" s="1706"/>
      <c r="BP20" s="1706"/>
      <c r="BQ20" s="1706"/>
      <c r="BR20" s="1706"/>
      <c r="BS20" s="1706"/>
      <c r="BT20" s="1706"/>
      <c r="BU20" s="1706"/>
      <c r="BV20" s="1706"/>
      <c r="BW20" s="1706"/>
      <c r="BX20" s="1706"/>
      <c r="BY20" s="1706"/>
      <c r="BZ20" s="1706"/>
      <c r="CA20" s="1706"/>
      <c r="CB20" s="1706"/>
      <c r="CC20" s="1706"/>
      <c r="CD20" s="26"/>
    </row>
    <row r="21" spans="1:87" ht="15.4" customHeight="1">
      <c r="A21" s="12"/>
      <c r="B21" s="2310" t="s">
        <v>764</v>
      </c>
      <c r="C21" s="2310"/>
      <c r="D21" s="2310"/>
      <c r="E21" s="2310"/>
      <c r="F21" s="2310"/>
      <c r="G21" s="2310"/>
      <c r="H21" s="2310"/>
      <c r="I21" s="2310"/>
      <c r="J21" s="2310"/>
      <c r="K21" s="2310"/>
      <c r="L21" s="2310"/>
      <c r="M21" s="2310"/>
      <c r="N21" s="2310"/>
      <c r="O21" s="2310"/>
      <c r="P21" s="2310"/>
      <c r="Q21" s="2310"/>
      <c r="R21" s="2310"/>
      <c r="S21" s="2310"/>
      <c r="T21" s="2310"/>
      <c r="U21" s="2310"/>
      <c r="V21" s="2310"/>
      <c r="W21" s="2310"/>
      <c r="X21" s="2310"/>
      <c r="Y21" s="2310"/>
      <c r="Z21" s="2310"/>
      <c r="AA21" s="2310"/>
      <c r="AB21" s="2310"/>
      <c r="AC21" s="2310"/>
      <c r="AD21" s="2310"/>
      <c r="AE21" s="2310"/>
      <c r="AF21" s="2310"/>
      <c r="AG21" s="2310"/>
      <c r="AH21" s="2310"/>
      <c r="AI21" s="2310"/>
      <c r="AJ21" s="2310"/>
      <c r="AK21" s="2310"/>
      <c r="AL21" s="2310"/>
      <c r="AM21" s="26"/>
      <c r="AR21" s="12"/>
      <c r="AS21" s="2324" t="s">
        <v>1203</v>
      </c>
      <c r="AT21" s="2324"/>
      <c r="AU21" s="2324"/>
      <c r="AV21" s="2324"/>
      <c r="AW21" s="2324"/>
      <c r="AX21" s="2324"/>
      <c r="AY21" s="2324"/>
      <c r="AZ21" s="2324"/>
      <c r="BA21" s="2324"/>
      <c r="BB21" s="2324"/>
      <c r="BC21" s="2324"/>
      <c r="BD21" s="2324"/>
      <c r="BE21" s="2324"/>
      <c r="BF21" s="2324"/>
      <c r="BG21" s="2324"/>
      <c r="BH21" s="2324"/>
      <c r="BI21" s="2324"/>
      <c r="BJ21" s="2324"/>
      <c r="BK21" s="2324"/>
      <c r="BL21" s="2324"/>
      <c r="BM21" s="2324"/>
      <c r="BN21" s="2324"/>
      <c r="BO21" s="2324"/>
      <c r="BP21" s="2324"/>
      <c r="BQ21" s="2324"/>
      <c r="BR21" s="2324"/>
      <c r="BS21" s="2324"/>
      <c r="BT21" s="2324"/>
      <c r="BU21" s="2324"/>
      <c r="BV21" s="2324"/>
      <c r="BW21" s="2324"/>
      <c r="BX21" s="2324"/>
      <c r="BY21" s="2324"/>
      <c r="BZ21" s="2324"/>
      <c r="CA21" s="2324"/>
      <c r="CB21" s="2324"/>
      <c r="CC21" s="2324"/>
      <c r="CD21" s="26"/>
    </row>
    <row r="22" spans="1:87" ht="8.25" customHeight="1">
      <c r="A22" s="12"/>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12"/>
      <c r="AR22" s="12"/>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12"/>
    </row>
    <row r="23" spans="1:87" ht="15.4" customHeight="1">
      <c r="A23" s="13"/>
      <c r="B23" s="13"/>
      <c r="C23" s="13"/>
      <c r="D23" s="13"/>
      <c r="E23" s="12"/>
      <c r="F23" s="13"/>
      <c r="G23" s="13"/>
      <c r="H23" s="13"/>
      <c r="I23" s="13"/>
      <c r="J23" s="13"/>
      <c r="K23" s="12"/>
      <c r="L23" s="12"/>
      <c r="M23" s="12"/>
      <c r="N23" s="12"/>
      <c r="O23" s="12"/>
      <c r="P23" s="12"/>
      <c r="Q23" s="12"/>
      <c r="R23" s="12"/>
      <c r="S23" s="33" t="s">
        <v>765</v>
      </c>
      <c r="T23" s="12"/>
      <c r="U23" s="12"/>
      <c r="V23" s="12"/>
      <c r="W23" s="12"/>
      <c r="X23" s="12"/>
      <c r="Y23" s="12"/>
      <c r="Z23" s="12"/>
      <c r="AA23" s="12"/>
      <c r="AB23" s="12"/>
      <c r="AC23" s="12"/>
      <c r="AD23" s="12"/>
      <c r="AE23" s="12"/>
      <c r="AF23" s="12"/>
      <c r="AG23" s="12"/>
      <c r="AH23" s="12"/>
      <c r="AI23" s="12"/>
      <c r="AJ23" s="12"/>
      <c r="AK23" s="12"/>
      <c r="AL23" s="12"/>
      <c r="AM23" s="12"/>
      <c r="AR23" s="13"/>
      <c r="AS23" s="13"/>
      <c r="AT23" s="13"/>
      <c r="AU23" s="13"/>
      <c r="AV23" s="12"/>
      <c r="AW23" s="13"/>
      <c r="AX23" s="13"/>
      <c r="AY23" s="13"/>
      <c r="AZ23" s="13"/>
      <c r="BA23" s="13"/>
      <c r="BB23" s="12"/>
      <c r="BC23" s="12"/>
      <c r="BD23" s="12"/>
      <c r="BE23" s="12"/>
      <c r="BF23" s="12"/>
      <c r="BG23" s="12"/>
      <c r="BH23" s="12"/>
      <c r="BI23" s="12"/>
      <c r="BJ23" s="33" t="s">
        <v>765</v>
      </c>
      <c r="BK23" s="12"/>
      <c r="BL23" s="12"/>
      <c r="BM23" s="12"/>
      <c r="BN23" s="12"/>
      <c r="BO23" s="12"/>
      <c r="BP23" s="12"/>
      <c r="BQ23" s="12"/>
      <c r="BR23" s="12"/>
      <c r="BS23" s="12"/>
      <c r="BT23" s="12"/>
      <c r="BU23" s="12"/>
      <c r="BV23" s="12"/>
      <c r="BW23" s="12"/>
      <c r="BX23" s="12"/>
      <c r="BY23" s="12"/>
      <c r="BZ23" s="12"/>
      <c r="CA23" s="12"/>
      <c r="CB23" s="12"/>
      <c r="CC23" s="12"/>
      <c r="CD23" s="12"/>
    </row>
    <row r="24" spans="1:87" ht="7.5" customHeight="1">
      <c r="A24" s="13"/>
      <c r="B24" s="13"/>
      <c r="C24" s="13"/>
      <c r="D24" s="13"/>
      <c r="E24" s="13"/>
      <c r="F24" s="13"/>
      <c r="G24" s="13"/>
      <c r="H24" s="13"/>
      <c r="I24" s="13"/>
      <c r="J24" s="13"/>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R24" s="13"/>
      <c r="AS24" s="13"/>
      <c r="AT24" s="13"/>
      <c r="AU24" s="13"/>
      <c r="AV24" s="13"/>
      <c r="AW24" s="13"/>
      <c r="AX24" s="13"/>
      <c r="AY24" s="13"/>
      <c r="AZ24" s="13"/>
      <c r="BA24" s="13"/>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row>
    <row r="25" spans="1:87" ht="15.4" customHeight="1">
      <c r="A25" s="12"/>
      <c r="B25" s="350" t="s">
        <v>766</v>
      </c>
      <c r="C25" s="16"/>
      <c r="D25" s="16"/>
      <c r="E25" s="18"/>
      <c r="F25" s="16"/>
      <c r="G25" s="16"/>
      <c r="H25" s="16"/>
      <c r="I25" s="16"/>
      <c r="J25" s="26"/>
      <c r="K25" s="26"/>
      <c r="L25" s="26"/>
      <c r="M25" s="26"/>
      <c r="N25" s="16"/>
      <c r="O25" s="26"/>
      <c r="P25" s="16"/>
      <c r="Q25" s="16"/>
      <c r="R25" s="26"/>
      <c r="S25" s="26"/>
      <c r="T25" s="26"/>
      <c r="U25" s="26"/>
      <c r="V25" s="26"/>
      <c r="W25" s="26"/>
      <c r="X25" s="26"/>
      <c r="Y25" s="26"/>
      <c r="Z25" s="26"/>
      <c r="AA25" s="26"/>
      <c r="AB25" s="26"/>
      <c r="AC25" s="26"/>
      <c r="AD25" s="26"/>
      <c r="AE25" s="26"/>
      <c r="AF25" s="12"/>
      <c r="AG25" s="12"/>
      <c r="AH25" s="12"/>
      <c r="AI25" s="12"/>
      <c r="AJ25" s="12"/>
      <c r="AK25" s="12"/>
      <c r="AL25" s="12"/>
      <c r="AM25" s="12"/>
      <c r="AR25" s="12"/>
      <c r="AS25" s="350" t="s">
        <v>766</v>
      </c>
      <c r="AT25" s="16"/>
      <c r="AU25" s="16"/>
      <c r="AV25" s="18"/>
      <c r="AW25" s="16"/>
      <c r="AX25" s="16"/>
      <c r="AY25" s="16"/>
      <c r="AZ25" s="16"/>
      <c r="BA25" s="26"/>
      <c r="BB25" s="26"/>
      <c r="BC25" s="26"/>
      <c r="BD25" s="26"/>
      <c r="BE25" s="16"/>
      <c r="BF25" s="26"/>
      <c r="BG25" s="16"/>
      <c r="BH25" s="16"/>
      <c r="BI25" s="26"/>
      <c r="BJ25" s="26"/>
      <c r="BK25" s="26"/>
      <c r="BL25" s="26"/>
      <c r="BM25" s="26"/>
      <c r="BN25" s="26"/>
      <c r="BO25" s="26"/>
      <c r="BP25" s="26"/>
      <c r="BQ25" s="26"/>
      <c r="BR25" s="26"/>
      <c r="BS25" s="26"/>
      <c r="BT25" s="26"/>
      <c r="BU25" s="26"/>
      <c r="BV25" s="26"/>
      <c r="BW25" s="12"/>
      <c r="BX25" s="12"/>
      <c r="BY25" s="12"/>
      <c r="BZ25" s="12"/>
      <c r="CA25" s="12"/>
      <c r="CB25" s="12"/>
      <c r="CC25" s="12"/>
      <c r="CD25" s="12"/>
    </row>
    <row r="26" spans="1:87" ht="15.4" customHeight="1">
      <c r="A26" s="13"/>
      <c r="B26" s="16"/>
      <c r="C26" s="16"/>
      <c r="D26" s="1701" t="s">
        <v>186</v>
      </c>
      <c r="E26" s="1702"/>
      <c r="F26" s="1702"/>
      <c r="G26" s="1702"/>
      <c r="H26" s="1702"/>
      <c r="I26" s="1702"/>
      <c r="J26" s="1702"/>
      <c r="K26" s="1702"/>
      <c r="L26" s="1702"/>
      <c r="M26" s="1702"/>
      <c r="N26" s="1702"/>
      <c r="O26" s="1702"/>
      <c r="P26" s="1702"/>
      <c r="Q26" s="1703"/>
      <c r="R26" s="1710" t="s">
        <v>767</v>
      </c>
      <c r="S26" s="1711"/>
      <c r="T26" s="1711"/>
      <c r="U26" s="1711"/>
      <c r="V26" s="1711"/>
      <c r="W26" s="1711"/>
      <c r="X26" s="1711"/>
      <c r="Y26" s="1711"/>
      <c r="Z26" s="1711"/>
      <c r="AA26" s="1711"/>
      <c r="AB26" s="1711"/>
      <c r="AC26" s="1711"/>
      <c r="AD26" s="1711"/>
      <c r="AE26" s="1712"/>
      <c r="AF26" s="12"/>
      <c r="AG26" s="12"/>
      <c r="AH26" s="12"/>
      <c r="AI26" s="12"/>
      <c r="AJ26" s="12"/>
      <c r="AK26" s="12"/>
      <c r="AL26" s="12"/>
      <c r="AM26" s="12"/>
      <c r="AO26" s="30"/>
      <c r="AP26" s="30" t="s">
        <v>186</v>
      </c>
      <c r="AR26" s="13"/>
      <c r="AS26" s="16"/>
      <c r="AT26" s="16"/>
      <c r="AU26" s="1695" t="s">
        <v>192</v>
      </c>
      <c r="AV26" s="1696"/>
      <c r="AW26" s="1696"/>
      <c r="AX26" s="1696"/>
      <c r="AY26" s="1696"/>
      <c r="AZ26" s="1696"/>
      <c r="BA26" s="1696"/>
      <c r="BB26" s="1696"/>
      <c r="BC26" s="1696"/>
      <c r="BD26" s="1696"/>
      <c r="BE26" s="1696"/>
      <c r="BF26" s="1696"/>
      <c r="BG26" s="1696"/>
      <c r="BH26" s="1697"/>
      <c r="BI26" s="2325" t="s">
        <v>10</v>
      </c>
      <c r="BJ26" s="2326"/>
      <c r="BK26" s="2326"/>
      <c r="BL26" s="2326"/>
      <c r="BM26" s="2326"/>
      <c r="BN26" s="2326"/>
      <c r="BO26" s="2326"/>
      <c r="BP26" s="2326"/>
      <c r="BQ26" s="2326"/>
      <c r="BR26" s="2326"/>
      <c r="BS26" s="2327"/>
      <c r="BT26" s="2322"/>
      <c r="BU26" s="2323"/>
      <c r="BV26" s="2323"/>
      <c r="BW26" s="2323"/>
      <c r="BX26" s="2323"/>
      <c r="BY26" s="2323"/>
      <c r="BZ26" s="2323"/>
      <c r="CA26" s="2323"/>
      <c r="CB26" s="2323"/>
      <c r="CC26" s="2323"/>
      <c r="CD26" s="2323"/>
      <c r="CE26" s="12"/>
      <c r="CF26" s="12"/>
    </row>
    <row r="27" spans="1:87" ht="15.4" customHeight="1">
      <c r="A27" s="13"/>
      <c r="B27" s="16"/>
      <c r="C27" s="16"/>
      <c r="D27" s="1698"/>
      <c r="E27" s="1699"/>
      <c r="F27" s="1699"/>
      <c r="G27" s="1699"/>
      <c r="H27" s="1699"/>
      <c r="I27" s="1699"/>
      <c r="J27" s="1699"/>
      <c r="K27" s="1699"/>
      <c r="L27" s="1699"/>
      <c r="M27" s="1699"/>
      <c r="N27" s="1699"/>
      <c r="O27" s="1699"/>
      <c r="P27" s="1699"/>
      <c r="Q27" s="1700"/>
      <c r="R27" s="2305" t="s">
        <v>738</v>
      </c>
      <c r="S27" s="2306"/>
      <c r="T27" s="2306"/>
      <c r="U27" s="2306"/>
      <c r="V27" s="2306"/>
      <c r="W27" s="2306"/>
      <c r="X27" s="2306"/>
      <c r="Y27" s="2306"/>
      <c r="Z27" s="2306"/>
      <c r="AA27" s="2306"/>
      <c r="AB27" s="2306"/>
      <c r="AC27" s="2306"/>
      <c r="AD27" s="2306"/>
      <c r="AE27" s="2307"/>
      <c r="AF27" s="12"/>
      <c r="AG27" s="12"/>
      <c r="AH27" s="12"/>
      <c r="AI27" s="12"/>
      <c r="AJ27" s="12"/>
      <c r="AK27" s="12"/>
      <c r="AL27" s="12"/>
      <c r="AM27" s="12"/>
      <c r="AO27" s="10"/>
      <c r="AP27" s="24" t="s">
        <v>281</v>
      </c>
      <c r="AR27" s="13"/>
      <c r="AS27" s="16"/>
      <c r="AT27" s="16"/>
      <c r="AU27" s="1803" t="s">
        <v>194</v>
      </c>
      <c r="AV27" s="1804"/>
      <c r="AW27" s="1804"/>
      <c r="AX27" s="1804"/>
      <c r="AY27" s="1804"/>
      <c r="AZ27" s="1804"/>
      <c r="BA27" s="1804"/>
      <c r="BB27" s="1804"/>
      <c r="BC27" s="1804"/>
      <c r="BD27" s="1804"/>
      <c r="BE27" s="1804"/>
      <c r="BF27" s="1804"/>
      <c r="BG27" s="1804"/>
      <c r="BH27" s="1805"/>
      <c r="BI27" s="1806">
        <v>46218</v>
      </c>
      <c r="BJ27" s="1807"/>
      <c r="BK27" s="1807"/>
      <c r="BL27" s="1807"/>
      <c r="BM27" s="1807"/>
      <c r="BN27" s="1807"/>
      <c r="BO27" s="1807"/>
      <c r="BP27" s="1807"/>
      <c r="BQ27" s="1807"/>
      <c r="BR27" s="1807"/>
      <c r="BS27" s="1808"/>
      <c r="BT27" s="2320" t="s">
        <v>1205</v>
      </c>
      <c r="BU27" s="2321"/>
      <c r="BV27" s="2321"/>
      <c r="BW27" s="2321"/>
      <c r="BX27" s="2321"/>
      <c r="BY27" s="2321"/>
      <c r="BZ27" s="2321"/>
      <c r="CA27" s="2321"/>
      <c r="CB27" s="2321"/>
      <c r="CC27" s="2321"/>
      <c r="CD27" s="2321"/>
      <c r="CE27" s="2321"/>
      <c r="CF27" s="2321"/>
      <c r="CG27" s="2321"/>
      <c r="CH27" s="2321"/>
      <c r="CI27" s="2321"/>
    </row>
    <row r="28" spans="1:87" ht="15.4" customHeight="1">
      <c r="A28" s="13"/>
      <c r="B28" s="16"/>
      <c r="C28" s="16"/>
      <c r="D28" s="1698"/>
      <c r="E28" s="1699"/>
      <c r="F28" s="1699"/>
      <c r="G28" s="1699"/>
      <c r="H28" s="1699"/>
      <c r="I28" s="1699"/>
      <c r="J28" s="1699"/>
      <c r="K28" s="1699"/>
      <c r="L28" s="1699"/>
      <c r="M28" s="1699"/>
      <c r="N28" s="1699"/>
      <c r="O28" s="1699"/>
      <c r="P28" s="1699"/>
      <c r="Q28" s="1700"/>
      <c r="R28" s="2305" t="s">
        <v>738</v>
      </c>
      <c r="S28" s="2306"/>
      <c r="T28" s="2306"/>
      <c r="U28" s="2306"/>
      <c r="V28" s="2306"/>
      <c r="W28" s="2306"/>
      <c r="X28" s="2306"/>
      <c r="Y28" s="2306"/>
      <c r="Z28" s="2306"/>
      <c r="AA28" s="2306"/>
      <c r="AB28" s="2306"/>
      <c r="AC28" s="2306"/>
      <c r="AD28" s="2306"/>
      <c r="AE28" s="2307"/>
      <c r="AF28" s="12"/>
      <c r="AG28" s="12"/>
      <c r="AH28" s="12"/>
      <c r="AI28" s="12"/>
      <c r="AJ28" s="12"/>
      <c r="AK28" s="12"/>
      <c r="AL28" s="12"/>
      <c r="AM28" s="12"/>
      <c r="AO28" s="10"/>
      <c r="AP28" s="24" t="s">
        <v>282</v>
      </c>
      <c r="AR28" s="13"/>
      <c r="AS28" s="16"/>
      <c r="AT28" s="16"/>
      <c r="AU28" s="1803" t="s">
        <v>0</v>
      </c>
      <c r="AV28" s="1804"/>
      <c r="AW28" s="1804"/>
      <c r="AX28" s="1804"/>
      <c r="AY28" s="1804"/>
      <c r="AZ28" s="1804"/>
      <c r="BA28" s="1804"/>
      <c r="BB28" s="1804"/>
      <c r="BC28" s="1804"/>
      <c r="BD28" s="1804"/>
      <c r="BE28" s="1804"/>
      <c r="BF28" s="1804"/>
      <c r="BG28" s="1804"/>
      <c r="BH28" s="1805"/>
      <c r="BI28" s="1806">
        <v>46218</v>
      </c>
      <c r="BJ28" s="1807"/>
      <c r="BK28" s="1807"/>
      <c r="BL28" s="1807"/>
      <c r="BM28" s="1807"/>
      <c r="BN28" s="1807"/>
      <c r="BO28" s="1807"/>
      <c r="BP28" s="1807"/>
      <c r="BQ28" s="1807"/>
      <c r="BR28" s="1807"/>
      <c r="BS28" s="1808"/>
      <c r="BT28" s="2316"/>
      <c r="BU28" s="2317"/>
      <c r="BV28" s="2317"/>
      <c r="BW28" s="2317"/>
      <c r="BX28" s="2317"/>
      <c r="BY28" s="2317"/>
      <c r="BZ28" s="2317"/>
      <c r="CA28" s="2317"/>
      <c r="CB28" s="2317"/>
      <c r="CC28" s="2317"/>
      <c r="CD28" s="2317"/>
      <c r="CE28" s="1056"/>
      <c r="CF28" s="1056"/>
      <c r="CG28" s="1056"/>
      <c r="CH28" s="1056"/>
      <c r="CI28" s="1056"/>
    </row>
    <row r="29" spans="1:87" ht="15.4" customHeight="1">
      <c r="A29" s="12"/>
      <c r="B29" s="17"/>
      <c r="C29" s="16"/>
      <c r="D29" s="1698"/>
      <c r="E29" s="1699"/>
      <c r="F29" s="1699"/>
      <c r="G29" s="1699"/>
      <c r="H29" s="1699"/>
      <c r="I29" s="1699"/>
      <c r="J29" s="1699"/>
      <c r="K29" s="1699"/>
      <c r="L29" s="1699"/>
      <c r="M29" s="1699"/>
      <c r="N29" s="1699"/>
      <c r="O29" s="1699"/>
      <c r="P29" s="1699"/>
      <c r="Q29" s="1700"/>
      <c r="R29" s="2305" t="s">
        <v>738</v>
      </c>
      <c r="S29" s="2306"/>
      <c r="T29" s="2306"/>
      <c r="U29" s="2306"/>
      <c r="V29" s="2306"/>
      <c r="W29" s="2306"/>
      <c r="X29" s="2306"/>
      <c r="Y29" s="2306"/>
      <c r="Z29" s="2306"/>
      <c r="AA29" s="2306"/>
      <c r="AB29" s="2306"/>
      <c r="AC29" s="2306"/>
      <c r="AD29" s="2306"/>
      <c r="AE29" s="2307"/>
      <c r="AF29" s="12"/>
      <c r="AG29" s="12"/>
      <c r="AH29" s="12"/>
      <c r="AI29" s="12"/>
      <c r="AJ29" s="12"/>
      <c r="AK29" s="12"/>
      <c r="AL29" s="12"/>
      <c r="AM29" s="12"/>
      <c r="AO29" s="10"/>
      <c r="AP29" s="24" t="s">
        <v>395</v>
      </c>
      <c r="AR29" s="12"/>
      <c r="AS29" s="17"/>
      <c r="AT29" s="16"/>
      <c r="AU29" s="1803" t="s">
        <v>196</v>
      </c>
      <c r="AV29" s="1804"/>
      <c r="AW29" s="1804"/>
      <c r="AX29" s="1804"/>
      <c r="AY29" s="1804"/>
      <c r="AZ29" s="1804"/>
      <c r="BA29" s="1804"/>
      <c r="BB29" s="1804"/>
      <c r="BC29" s="1804"/>
      <c r="BD29" s="1804"/>
      <c r="BE29" s="1804"/>
      <c r="BF29" s="1804"/>
      <c r="BG29" s="1804"/>
      <c r="BH29" s="1805"/>
      <c r="BI29" s="1806">
        <v>46218</v>
      </c>
      <c r="BJ29" s="1807"/>
      <c r="BK29" s="1807"/>
      <c r="BL29" s="1807"/>
      <c r="BM29" s="1807"/>
      <c r="BN29" s="1807"/>
      <c r="BO29" s="1807"/>
      <c r="BP29" s="1807"/>
      <c r="BQ29" s="1807"/>
      <c r="BR29" s="1807"/>
      <c r="BS29" s="1808"/>
      <c r="BT29" s="2316"/>
      <c r="BU29" s="2317"/>
      <c r="BV29" s="2317"/>
      <c r="BW29" s="2317"/>
      <c r="BX29" s="2317"/>
      <c r="BY29" s="2317"/>
      <c r="BZ29" s="2317"/>
      <c r="CA29" s="2317"/>
      <c r="CB29" s="2317"/>
      <c r="CC29" s="2317"/>
      <c r="CD29" s="2317"/>
      <c r="CE29" s="1056"/>
      <c r="CF29" s="1056"/>
      <c r="CG29" s="1056"/>
      <c r="CH29" s="1056"/>
      <c r="CI29" s="1056"/>
    </row>
    <row r="30" spans="1:87" ht="15.4" customHeight="1">
      <c r="A30" s="13"/>
      <c r="B30" s="16"/>
      <c r="C30" s="16"/>
      <c r="D30" s="1698"/>
      <c r="E30" s="1699"/>
      <c r="F30" s="1699"/>
      <c r="G30" s="1699"/>
      <c r="H30" s="1699"/>
      <c r="I30" s="1699"/>
      <c r="J30" s="1699"/>
      <c r="K30" s="1699"/>
      <c r="L30" s="1699"/>
      <c r="M30" s="1699"/>
      <c r="N30" s="1699"/>
      <c r="O30" s="1699"/>
      <c r="P30" s="1699"/>
      <c r="Q30" s="1700"/>
      <c r="R30" s="2305" t="s">
        <v>738</v>
      </c>
      <c r="S30" s="2306"/>
      <c r="T30" s="2306"/>
      <c r="U30" s="2306"/>
      <c r="V30" s="2306"/>
      <c r="W30" s="2306"/>
      <c r="X30" s="2306"/>
      <c r="Y30" s="2306"/>
      <c r="Z30" s="2306"/>
      <c r="AA30" s="2306"/>
      <c r="AB30" s="2306"/>
      <c r="AC30" s="2306"/>
      <c r="AD30" s="2306"/>
      <c r="AE30" s="2307"/>
      <c r="AF30" s="12"/>
      <c r="AG30" s="12"/>
      <c r="AH30" s="12"/>
      <c r="AI30" s="12"/>
      <c r="AJ30" s="12"/>
      <c r="AK30" s="12"/>
      <c r="AL30" s="12"/>
      <c r="AM30" s="12"/>
      <c r="AO30" s="10"/>
      <c r="AP30" s="24" t="s">
        <v>284</v>
      </c>
      <c r="AR30" s="13"/>
      <c r="AS30" s="16"/>
      <c r="AT30" s="16"/>
      <c r="AU30" s="1803"/>
      <c r="AV30" s="1804"/>
      <c r="AW30" s="1804"/>
      <c r="AX30" s="1804"/>
      <c r="AY30" s="1804"/>
      <c r="AZ30" s="1804"/>
      <c r="BA30" s="1804"/>
      <c r="BB30" s="1804"/>
      <c r="BC30" s="1804"/>
      <c r="BD30" s="1804"/>
      <c r="BE30" s="1804"/>
      <c r="BF30" s="1804"/>
      <c r="BG30" s="1804"/>
      <c r="BH30" s="1805"/>
      <c r="BI30" s="1707"/>
      <c r="BJ30" s="1708"/>
      <c r="BK30" s="1708"/>
      <c r="BL30" s="1708"/>
      <c r="BM30" s="1708"/>
      <c r="BN30" s="1708"/>
      <c r="BO30" s="1708"/>
      <c r="BP30" s="1708"/>
      <c r="BQ30" s="1708"/>
      <c r="BR30" s="1708"/>
      <c r="BS30" s="1709"/>
      <c r="BT30" s="2318"/>
      <c r="BU30" s="2319"/>
      <c r="BV30" s="2319"/>
      <c r="BW30" s="2319"/>
      <c r="BX30" s="2319"/>
      <c r="BY30" s="2319"/>
      <c r="BZ30" s="2319"/>
      <c r="CA30" s="2319"/>
      <c r="CB30" s="2319"/>
      <c r="CC30" s="2319"/>
      <c r="CD30" s="2319"/>
      <c r="CE30" s="1056"/>
      <c r="CF30" s="1057"/>
      <c r="CG30" s="1056"/>
      <c r="CH30" s="1056"/>
      <c r="CI30" s="1056"/>
    </row>
    <row r="31" spans="1:87" ht="15.4" customHeight="1">
      <c r="A31" s="13"/>
      <c r="B31" s="16"/>
      <c r="C31" s="16"/>
      <c r="D31" s="1698"/>
      <c r="E31" s="1699"/>
      <c r="F31" s="1699"/>
      <c r="G31" s="1699"/>
      <c r="H31" s="1699"/>
      <c r="I31" s="1699"/>
      <c r="J31" s="1699"/>
      <c r="K31" s="1699"/>
      <c r="L31" s="1699"/>
      <c r="M31" s="1699"/>
      <c r="N31" s="1699"/>
      <c r="O31" s="1699"/>
      <c r="P31" s="1699"/>
      <c r="Q31" s="1700"/>
      <c r="R31" s="2305" t="s">
        <v>738</v>
      </c>
      <c r="S31" s="2306"/>
      <c r="T31" s="2306"/>
      <c r="U31" s="2306"/>
      <c r="V31" s="2306"/>
      <c r="W31" s="2306"/>
      <c r="X31" s="2306"/>
      <c r="Y31" s="2306"/>
      <c r="Z31" s="2306"/>
      <c r="AA31" s="2306"/>
      <c r="AB31" s="2306"/>
      <c r="AC31" s="2306"/>
      <c r="AD31" s="2306"/>
      <c r="AE31" s="2307"/>
      <c r="AF31" s="12"/>
      <c r="AG31" s="12"/>
      <c r="AH31" s="12"/>
      <c r="AI31" s="12"/>
      <c r="AJ31" s="12"/>
      <c r="AK31" s="12"/>
      <c r="AL31" s="12"/>
      <c r="AM31" s="12"/>
      <c r="AP31" s="24" t="s">
        <v>285</v>
      </c>
      <c r="AR31" s="13"/>
      <c r="AS31" s="16"/>
      <c r="AT31" s="16"/>
      <c r="AU31" s="1698"/>
      <c r="AV31" s="1699"/>
      <c r="AW31" s="1699"/>
      <c r="AX31" s="1699"/>
      <c r="AY31" s="1699"/>
      <c r="AZ31" s="1699"/>
      <c r="BA31" s="1699"/>
      <c r="BB31" s="1699"/>
      <c r="BC31" s="1699"/>
      <c r="BD31" s="1699"/>
      <c r="BE31" s="1699"/>
      <c r="BF31" s="1699"/>
      <c r="BG31" s="1699"/>
      <c r="BH31" s="1700"/>
      <c r="BI31" s="1707"/>
      <c r="BJ31" s="1708"/>
      <c r="BK31" s="1708"/>
      <c r="BL31" s="1708"/>
      <c r="BM31" s="1708"/>
      <c r="BN31" s="1708"/>
      <c r="BO31" s="1708"/>
      <c r="BP31" s="1708"/>
      <c r="BQ31" s="1708"/>
      <c r="BR31" s="1708"/>
      <c r="BS31" s="1709"/>
      <c r="BT31" s="2318"/>
      <c r="BU31" s="2319"/>
      <c r="BV31" s="2319"/>
      <c r="BW31" s="2319"/>
      <c r="BX31" s="2319"/>
      <c r="BY31" s="2319"/>
      <c r="BZ31" s="2319"/>
      <c r="CA31" s="2319"/>
      <c r="CB31" s="2319"/>
      <c r="CC31" s="2319"/>
      <c r="CD31" s="2319"/>
      <c r="CE31" s="1056"/>
      <c r="CF31" s="1056"/>
      <c r="CG31" s="1056"/>
      <c r="CH31" s="1056"/>
      <c r="CI31" s="1056"/>
    </row>
    <row r="32" spans="1:87" ht="13.9" customHeight="1">
      <c r="A32" s="13"/>
      <c r="B32" s="13"/>
      <c r="C32" s="13"/>
      <c r="D32" s="13"/>
      <c r="E32" s="13"/>
      <c r="F32" s="13"/>
      <c r="G32" s="13"/>
      <c r="H32" s="13"/>
      <c r="I32" s="13"/>
      <c r="J32" s="13"/>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P32" s="24" t="s">
        <v>768</v>
      </c>
      <c r="AR32" s="13"/>
      <c r="AS32" s="13"/>
      <c r="AT32" s="13"/>
      <c r="AU32" s="12"/>
      <c r="AV32" s="16"/>
      <c r="AW32" s="16"/>
      <c r="AX32" s="16"/>
      <c r="AY32" s="16"/>
      <c r="AZ32" s="16"/>
      <c r="BA32" s="1143" t="s">
        <v>197</v>
      </c>
      <c r="BB32" s="1144"/>
      <c r="BC32" s="1144"/>
      <c r="BD32" s="1144"/>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2"/>
      <c r="CF32" s="12"/>
    </row>
    <row r="33" spans="1:84" ht="15.4" customHeight="1">
      <c r="A33" s="13"/>
      <c r="B33" s="350" t="s">
        <v>769</v>
      </c>
      <c r="C33" s="13"/>
      <c r="D33" s="13"/>
      <c r="E33" s="13"/>
      <c r="F33" s="13"/>
      <c r="G33" s="13"/>
      <c r="H33" s="13"/>
      <c r="I33" s="13"/>
      <c r="J33" s="13"/>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P33" s="24" t="s">
        <v>287</v>
      </c>
      <c r="AR33" s="13"/>
      <c r="AS33" s="350" t="s">
        <v>769</v>
      </c>
      <c r="AT33" s="13"/>
      <c r="AU33" s="13"/>
      <c r="AV33" s="13"/>
      <c r="AW33" s="13"/>
      <c r="AX33" s="13"/>
      <c r="AY33" s="13"/>
      <c r="AZ33" s="13"/>
      <c r="BA33" s="13"/>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row>
    <row r="34" spans="1:84" ht="27" customHeight="1">
      <c r="A34" s="13"/>
      <c r="B34" s="13"/>
      <c r="C34" s="31" t="s">
        <v>147</v>
      </c>
      <c r="D34" s="2304"/>
      <c r="E34" s="2304"/>
      <c r="F34" s="2304"/>
      <c r="G34" s="2304"/>
      <c r="H34" s="2304"/>
      <c r="I34" s="2304"/>
      <c r="J34" s="2304"/>
      <c r="K34" s="2304"/>
      <c r="L34" s="2304"/>
      <c r="M34" s="2304"/>
      <c r="N34" s="2304"/>
      <c r="O34" s="2304"/>
      <c r="P34" s="2304"/>
      <c r="Q34" s="2304"/>
      <c r="R34" s="2304"/>
      <c r="S34" s="2304"/>
      <c r="T34" s="2304"/>
      <c r="U34" s="2304"/>
      <c r="V34" s="2304"/>
      <c r="W34" s="2304"/>
      <c r="X34" s="2304"/>
      <c r="Y34" s="2304"/>
      <c r="Z34" s="2304"/>
      <c r="AA34" s="2304"/>
      <c r="AB34" s="2304"/>
      <c r="AC34" s="2304"/>
      <c r="AD34" s="2304"/>
      <c r="AE34" s="2304"/>
      <c r="AF34" s="2304"/>
      <c r="AG34" s="2304"/>
      <c r="AH34" s="2304"/>
      <c r="AI34" s="2304"/>
      <c r="AJ34" s="2304"/>
      <c r="AK34" s="12"/>
      <c r="AL34" s="12"/>
      <c r="AM34" s="12"/>
      <c r="AP34" s="24" t="s">
        <v>475</v>
      </c>
      <c r="AR34" s="13"/>
      <c r="AS34" s="13"/>
      <c r="AT34" s="31" t="s">
        <v>147</v>
      </c>
      <c r="AU34" s="2314" t="s">
        <v>770</v>
      </c>
      <c r="AV34" s="2315"/>
      <c r="AW34" s="2315"/>
      <c r="AX34" s="2315"/>
      <c r="AY34" s="2315"/>
      <c r="AZ34" s="2315"/>
      <c r="BA34" s="2315"/>
      <c r="BB34" s="2315"/>
      <c r="BC34" s="2315"/>
      <c r="BD34" s="2315"/>
      <c r="BE34" s="2315"/>
      <c r="BF34" s="2315"/>
      <c r="BG34" s="2315"/>
      <c r="BH34" s="2315"/>
      <c r="BI34" s="2315"/>
      <c r="BJ34" s="2315"/>
      <c r="BK34" s="2315"/>
      <c r="BL34" s="2315"/>
      <c r="BM34" s="2315"/>
      <c r="BN34" s="2315"/>
      <c r="BO34" s="2315"/>
      <c r="BP34" s="2315"/>
      <c r="BQ34" s="2315"/>
      <c r="BR34" s="2315"/>
      <c r="BS34" s="2315"/>
      <c r="BT34" s="2315"/>
      <c r="BU34" s="2315"/>
      <c r="BV34" s="2315"/>
      <c r="BW34" s="2315"/>
      <c r="BX34" s="2315"/>
      <c r="BY34" s="2315"/>
      <c r="BZ34" s="2315"/>
      <c r="CA34" s="2315"/>
      <c r="CB34" s="12"/>
      <c r="CC34" s="846" t="s">
        <v>151</v>
      </c>
      <c r="CD34" s="846" t="s">
        <v>1204</v>
      </c>
      <c r="CE34" s="1059"/>
      <c r="CF34" s="1048"/>
    </row>
    <row r="35" spans="1:84" ht="27" customHeight="1">
      <c r="A35" s="13"/>
      <c r="B35" s="13"/>
      <c r="C35" s="31"/>
      <c r="D35" s="2304"/>
      <c r="E35" s="2304"/>
      <c r="F35" s="2304"/>
      <c r="G35" s="2304"/>
      <c r="H35" s="2304"/>
      <c r="I35" s="2304"/>
      <c r="J35" s="2304"/>
      <c r="K35" s="2304"/>
      <c r="L35" s="2304"/>
      <c r="M35" s="2304"/>
      <c r="N35" s="2304"/>
      <c r="O35" s="2304"/>
      <c r="P35" s="2304"/>
      <c r="Q35" s="2304"/>
      <c r="R35" s="2304"/>
      <c r="S35" s="2304"/>
      <c r="T35" s="2304"/>
      <c r="U35" s="2304"/>
      <c r="V35" s="2304"/>
      <c r="W35" s="2304"/>
      <c r="X35" s="2304"/>
      <c r="Y35" s="2304"/>
      <c r="Z35" s="2304"/>
      <c r="AA35" s="2304"/>
      <c r="AB35" s="2304"/>
      <c r="AC35" s="2304"/>
      <c r="AD35" s="2304"/>
      <c r="AE35" s="2304"/>
      <c r="AF35" s="2304"/>
      <c r="AG35" s="2304"/>
      <c r="AH35" s="2304"/>
      <c r="AI35" s="2304"/>
      <c r="AJ35" s="2304"/>
      <c r="AK35" s="12"/>
      <c r="AL35" s="12"/>
      <c r="AM35" s="12"/>
      <c r="AP35" s="24" t="s">
        <v>289</v>
      </c>
      <c r="AR35" s="13"/>
      <c r="AS35" s="13"/>
      <c r="AT35" s="31"/>
      <c r="AU35" s="2315"/>
      <c r="AV35" s="2315"/>
      <c r="AW35" s="2315"/>
      <c r="AX35" s="2315"/>
      <c r="AY35" s="2315"/>
      <c r="AZ35" s="2315"/>
      <c r="BA35" s="2315"/>
      <c r="BB35" s="2315"/>
      <c r="BC35" s="2315"/>
      <c r="BD35" s="2315"/>
      <c r="BE35" s="2315"/>
      <c r="BF35" s="2315"/>
      <c r="BG35" s="2315"/>
      <c r="BH35" s="2315"/>
      <c r="BI35" s="2315"/>
      <c r="BJ35" s="2315"/>
      <c r="BK35" s="2315"/>
      <c r="BL35" s="2315"/>
      <c r="BM35" s="2315"/>
      <c r="BN35" s="2315"/>
      <c r="BO35" s="2315"/>
      <c r="BP35" s="2315"/>
      <c r="BQ35" s="2315"/>
      <c r="BR35" s="2315"/>
      <c r="BS35" s="2315"/>
      <c r="BT35" s="2315"/>
      <c r="BU35" s="2315"/>
      <c r="BV35" s="2315"/>
      <c r="BW35" s="2315"/>
      <c r="BX35" s="2315"/>
      <c r="BY35" s="2315"/>
      <c r="BZ35" s="2315"/>
      <c r="CA35" s="2315"/>
      <c r="CB35" s="12"/>
      <c r="CC35" s="12"/>
      <c r="CD35" s="12"/>
    </row>
    <row r="36" spans="1:84" ht="27" customHeight="1">
      <c r="A36" s="13"/>
      <c r="B36" s="13"/>
      <c r="C36" s="31"/>
      <c r="D36" s="2304"/>
      <c r="E36" s="2304"/>
      <c r="F36" s="2304"/>
      <c r="G36" s="2304"/>
      <c r="H36" s="2304"/>
      <c r="I36" s="2304"/>
      <c r="J36" s="2304"/>
      <c r="K36" s="2304"/>
      <c r="L36" s="2304"/>
      <c r="M36" s="2304"/>
      <c r="N36" s="2304"/>
      <c r="O36" s="2304"/>
      <c r="P36" s="2304"/>
      <c r="Q36" s="2304"/>
      <c r="R36" s="2304"/>
      <c r="S36" s="2304"/>
      <c r="T36" s="2304"/>
      <c r="U36" s="2304"/>
      <c r="V36" s="2304"/>
      <c r="W36" s="2304"/>
      <c r="X36" s="2304"/>
      <c r="Y36" s="2304"/>
      <c r="Z36" s="2304"/>
      <c r="AA36" s="2304"/>
      <c r="AB36" s="2304"/>
      <c r="AC36" s="2304"/>
      <c r="AD36" s="2304"/>
      <c r="AE36" s="2304"/>
      <c r="AF36" s="2304"/>
      <c r="AG36" s="2304"/>
      <c r="AH36" s="2304"/>
      <c r="AI36" s="2304"/>
      <c r="AJ36" s="2304"/>
      <c r="AK36" s="12"/>
      <c r="AL36" s="12"/>
      <c r="AM36" s="12"/>
      <c r="AP36" s="24" t="s">
        <v>290</v>
      </c>
      <c r="AR36" s="13"/>
      <c r="AS36" s="13"/>
      <c r="AT36" s="31"/>
      <c r="AU36" s="1041"/>
      <c r="AV36" s="1041"/>
      <c r="AW36" s="1041"/>
      <c r="AX36" s="1041"/>
      <c r="AY36" s="1041"/>
      <c r="AZ36" s="1041"/>
      <c r="BA36" s="1041"/>
      <c r="BB36" s="1041"/>
      <c r="BC36" s="1041"/>
      <c r="BD36" s="1041"/>
      <c r="BE36" s="1041"/>
      <c r="BF36" s="1041"/>
      <c r="BG36" s="1041"/>
      <c r="BH36" s="1041"/>
      <c r="BI36" s="1041"/>
      <c r="BJ36" s="1041"/>
      <c r="BK36" s="1041"/>
      <c r="BL36" s="1041"/>
      <c r="BM36" s="1041"/>
      <c r="BN36" s="1041"/>
      <c r="BO36" s="1041"/>
      <c r="BP36" s="1041"/>
      <c r="BQ36" s="1041"/>
      <c r="BR36" s="1041"/>
      <c r="BS36" s="1041"/>
      <c r="BT36" s="1041"/>
      <c r="BU36" s="1041"/>
      <c r="BV36" s="1041"/>
      <c r="BW36" s="1041"/>
      <c r="BX36" s="1041"/>
      <c r="BY36" s="1041"/>
      <c r="BZ36" s="1041"/>
      <c r="CA36" s="1041"/>
      <c r="CB36" s="12"/>
      <c r="CC36" s="12"/>
      <c r="CD36" s="12"/>
    </row>
    <row r="37" spans="1:84" ht="27" customHeight="1">
      <c r="A37" s="13"/>
      <c r="B37" s="13"/>
      <c r="C37" s="31"/>
      <c r="D37" s="2304"/>
      <c r="E37" s="2304"/>
      <c r="F37" s="2304"/>
      <c r="G37" s="2304"/>
      <c r="H37" s="2304"/>
      <c r="I37" s="2304"/>
      <c r="J37" s="2304"/>
      <c r="K37" s="2304"/>
      <c r="L37" s="2304"/>
      <c r="M37" s="2304"/>
      <c r="N37" s="2304"/>
      <c r="O37" s="2304"/>
      <c r="P37" s="2304"/>
      <c r="Q37" s="2304"/>
      <c r="R37" s="2304"/>
      <c r="S37" s="2304"/>
      <c r="T37" s="2304"/>
      <c r="U37" s="2304"/>
      <c r="V37" s="2304"/>
      <c r="W37" s="2304"/>
      <c r="X37" s="2304"/>
      <c r="Y37" s="2304"/>
      <c r="Z37" s="2304"/>
      <c r="AA37" s="2304"/>
      <c r="AB37" s="2304"/>
      <c r="AC37" s="2304"/>
      <c r="AD37" s="2304"/>
      <c r="AE37" s="2304"/>
      <c r="AF37" s="2304"/>
      <c r="AG37" s="2304"/>
      <c r="AH37" s="2304"/>
      <c r="AI37" s="2304"/>
      <c r="AJ37" s="2304"/>
      <c r="AK37" s="12"/>
      <c r="AL37" s="12"/>
      <c r="AM37" s="12"/>
      <c r="AP37" s="24" t="s">
        <v>291</v>
      </c>
      <c r="AR37" s="13"/>
      <c r="AS37" s="13"/>
      <c r="AT37" s="31"/>
      <c r="AU37" s="1041"/>
      <c r="AV37" s="1041"/>
      <c r="AW37" s="1041"/>
      <c r="AX37" s="1041"/>
      <c r="AY37" s="1041"/>
      <c r="AZ37" s="1041"/>
      <c r="BA37" s="1041"/>
      <c r="BB37" s="1041"/>
      <c r="BC37" s="1041"/>
      <c r="BD37" s="1041"/>
      <c r="BE37" s="1041"/>
      <c r="BF37" s="1041"/>
      <c r="BG37" s="1041"/>
      <c r="BH37" s="1041"/>
      <c r="BI37" s="1041"/>
      <c r="BJ37" s="1041"/>
      <c r="BK37" s="1041"/>
      <c r="BL37" s="1041"/>
      <c r="BM37" s="1041"/>
      <c r="BN37" s="1041"/>
      <c r="BO37" s="1041"/>
      <c r="BP37" s="1041"/>
      <c r="BQ37" s="1041"/>
      <c r="BR37" s="1041"/>
      <c r="BS37" s="1041"/>
      <c r="BT37" s="1041"/>
      <c r="BU37" s="1041"/>
      <c r="BV37" s="1041"/>
      <c r="BW37" s="1041"/>
      <c r="BX37" s="1041"/>
      <c r="BY37" s="1041"/>
      <c r="BZ37" s="1041"/>
      <c r="CA37" s="1041"/>
      <c r="CB37" s="12"/>
      <c r="CC37" s="12"/>
      <c r="CD37" s="12"/>
    </row>
    <row r="38" spans="1:84" ht="7.5" customHeight="1">
      <c r="A38" s="13"/>
      <c r="B38" s="13"/>
      <c r="C38" s="13"/>
      <c r="D38" s="13"/>
      <c r="E38" s="13"/>
      <c r="F38" s="13"/>
      <c r="G38" s="13"/>
      <c r="H38" s="13"/>
      <c r="I38" s="13"/>
      <c r="J38" s="13"/>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P38" s="24" t="s">
        <v>292</v>
      </c>
      <c r="AR38" s="13"/>
      <c r="AS38" s="13"/>
      <c r="AT38" s="13"/>
      <c r="AU38" s="13"/>
      <c r="AV38" s="13"/>
      <c r="AW38" s="13"/>
      <c r="AX38" s="13"/>
      <c r="AY38" s="13"/>
      <c r="AZ38" s="13"/>
      <c r="BA38" s="13"/>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row>
    <row r="39" spans="1:84" ht="15.4" customHeight="1">
      <c r="A39" s="12"/>
      <c r="B39" s="350" t="s">
        <v>771</v>
      </c>
      <c r="C39" s="16"/>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2"/>
      <c r="AP39" s="24" t="s">
        <v>511</v>
      </c>
      <c r="AR39" s="12"/>
      <c r="AS39" s="350" t="s">
        <v>771</v>
      </c>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2"/>
    </row>
    <row r="40" spans="1:84" ht="16.5" customHeight="1">
      <c r="A40" s="12"/>
      <c r="B40" s="16"/>
      <c r="C40" s="2311" t="s">
        <v>1270</v>
      </c>
      <c r="D40" s="2311"/>
      <c r="E40" s="2311"/>
      <c r="F40" s="2311"/>
      <c r="G40" s="2311"/>
      <c r="H40" s="2311"/>
      <c r="I40" s="2311"/>
      <c r="J40" s="2311"/>
      <c r="K40" s="2311"/>
      <c r="L40" s="2311"/>
      <c r="M40" s="2311"/>
      <c r="N40" s="2311"/>
      <c r="O40" s="2311"/>
      <c r="P40" s="2311"/>
      <c r="Q40" s="2311"/>
      <c r="R40" s="2311"/>
      <c r="S40" s="2311"/>
      <c r="T40" s="2311"/>
      <c r="U40" s="2311"/>
      <c r="V40" s="2311"/>
      <c r="W40" s="2311"/>
      <c r="X40" s="2311"/>
      <c r="Y40" s="2311"/>
      <c r="Z40" s="2311"/>
      <c r="AA40" s="2311"/>
      <c r="AB40" s="2311"/>
      <c r="AC40" s="2311"/>
      <c r="AD40" s="2311"/>
      <c r="AE40" s="2311"/>
      <c r="AF40" s="2311"/>
      <c r="AG40" s="2311"/>
      <c r="AH40" s="2311"/>
      <c r="AI40" s="2311"/>
      <c r="AJ40" s="2311"/>
      <c r="AK40" s="2311"/>
      <c r="AL40" s="2311"/>
      <c r="AM40" s="12"/>
      <c r="AP40" s="24" t="s">
        <v>773</v>
      </c>
      <c r="AR40" s="12"/>
      <c r="AS40" s="16"/>
      <c r="AT40" s="1706" t="s">
        <v>772</v>
      </c>
      <c r="AU40" s="1706"/>
      <c r="AV40" s="1706"/>
      <c r="AW40" s="1706"/>
      <c r="AX40" s="1706"/>
      <c r="AY40" s="1706"/>
      <c r="AZ40" s="1706"/>
      <c r="BA40" s="1706"/>
      <c r="BB40" s="1706"/>
      <c r="BC40" s="1706"/>
      <c r="BD40" s="1706"/>
      <c r="BE40" s="1706"/>
      <c r="BF40" s="1706"/>
      <c r="BG40" s="1706"/>
      <c r="BH40" s="1706"/>
      <c r="BI40" s="1706"/>
      <c r="BJ40" s="1706"/>
      <c r="BK40" s="1706"/>
      <c r="BL40" s="1706"/>
      <c r="BM40" s="1706"/>
      <c r="BN40" s="1706"/>
      <c r="BO40" s="1706"/>
      <c r="BP40" s="1706"/>
      <c r="BQ40" s="1706"/>
      <c r="BR40" s="1706"/>
      <c r="BS40" s="1706"/>
      <c r="BT40" s="1706"/>
      <c r="BU40" s="1706"/>
      <c r="BV40" s="1706"/>
      <c r="BW40" s="1706"/>
      <c r="BX40" s="1706"/>
      <c r="BY40" s="1706"/>
      <c r="BZ40" s="1706"/>
      <c r="CA40" s="1706"/>
      <c r="CB40" s="1706"/>
      <c r="CC40" s="1706"/>
      <c r="CD40" s="12"/>
    </row>
    <row r="41" spans="1:84" ht="16.5" customHeight="1">
      <c r="A41" s="12"/>
      <c r="B41" s="16"/>
      <c r="C41" s="2311"/>
      <c r="D41" s="2311"/>
      <c r="E41" s="2311"/>
      <c r="F41" s="2311"/>
      <c r="G41" s="2311"/>
      <c r="H41" s="2311"/>
      <c r="I41" s="2311"/>
      <c r="J41" s="2311"/>
      <c r="K41" s="2311"/>
      <c r="L41" s="2311"/>
      <c r="M41" s="2311"/>
      <c r="N41" s="2311"/>
      <c r="O41" s="2311"/>
      <c r="P41" s="2311"/>
      <c r="Q41" s="2311"/>
      <c r="R41" s="2311"/>
      <c r="S41" s="2311"/>
      <c r="T41" s="2311"/>
      <c r="U41" s="2311"/>
      <c r="V41" s="2311"/>
      <c r="W41" s="2311"/>
      <c r="X41" s="2311"/>
      <c r="Y41" s="2311"/>
      <c r="Z41" s="2311"/>
      <c r="AA41" s="2311"/>
      <c r="AB41" s="2311"/>
      <c r="AC41" s="2311"/>
      <c r="AD41" s="2311"/>
      <c r="AE41" s="2311"/>
      <c r="AF41" s="2311"/>
      <c r="AG41" s="2311"/>
      <c r="AH41" s="2311"/>
      <c r="AI41" s="2311"/>
      <c r="AJ41" s="2311"/>
      <c r="AK41" s="2311"/>
      <c r="AL41" s="2311"/>
      <c r="AM41" s="12"/>
      <c r="AR41" s="12"/>
      <c r="AS41" s="16"/>
      <c r="AT41" s="1706"/>
      <c r="AU41" s="1706"/>
      <c r="AV41" s="1706"/>
      <c r="AW41" s="1706"/>
      <c r="AX41" s="1706"/>
      <c r="AY41" s="1706"/>
      <c r="AZ41" s="1706"/>
      <c r="BA41" s="1706"/>
      <c r="BB41" s="1706"/>
      <c r="BC41" s="1706"/>
      <c r="BD41" s="1706"/>
      <c r="BE41" s="1706"/>
      <c r="BF41" s="1706"/>
      <c r="BG41" s="1706"/>
      <c r="BH41" s="1706"/>
      <c r="BI41" s="1706"/>
      <c r="BJ41" s="1706"/>
      <c r="BK41" s="1706"/>
      <c r="BL41" s="1706"/>
      <c r="BM41" s="1706"/>
      <c r="BN41" s="1706"/>
      <c r="BO41" s="1706"/>
      <c r="BP41" s="1706"/>
      <c r="BQ41" s="1706"/>
      <c r="BR41" s="1706"/>
      <c r="BS41" s="1706"/>
      <c r="BT41" s="1706"/>
      <c r="BU41" s="1706"/>
      <c r="BV41" s="1706"/>
      <c r="BW41" s="1706"/>
      <c r="BX41" s="1706"/>
      <c r="BY41" s="1706"/>
      <c r="BZ41" s="1706"/>
      <c r="CA41" s="1706"/>
      <c r="CB41" s="1706"/>
      <c r="CC41" s="1706"/>
      <c r="CD41" s="12"/>
    </row>
    <row r="42" spans="1:84" ht="15.4" customHeight="1">
      <c r="A42" s="12"/>
      <c r="B42" s="16"/>
      <c r="C42" s="1782" t="s">
        <v>7</v>
      </c>
      <c r="D42" s="1783"/>
      <c r="E42" s="1783"/>
      <c r="F42" s="1783"/>
      <c r="G42" s="1783"/>
      <c r="H42" s="1783"/>
      <c r="I42" s="1784"/>
      <c r="J42" s="1771"/>
      <c r="K42" s="1772"/>
      <c r="L42" s="1772"/>
      <c r="M42" s="1772"/>
      <c r="N42" s="1772"/>
      <c r="O42" s="1772"/>
      <c r="P42" s="1772"/>
      <c r="Q42" s="1772"/>
      <c r="R42" s="1772"/>
      <c r="S42" s="1772"/>
      <c r="T42" s="1772"/>
      <c r="U42" s="1772"/>
      <c r="V42" s="1772"/>
      <c r="W42" s="1772"/>
      <c r="X42" s="1772"/>
      <c r="Y42" s="1772"/>
      <c r="Z42" s="1772"/>
      <c r="AA42" s="1772"/>
      <c r="AB42" s="1772"/>
      <c r="AC42" s="1772"/>
      <c r="AD42" s="1772"/>
      <c r="AE42" s="1772"/>
      <c r="AF42" s="1772"/>
      <c r="AG42" s="1772"/>
      <c r="AH42" s="1772"/>
      <c r="AI42" s="1772"/>
      <c r="AJ42" s="1773"/>
      <c r="AK42" s="16"/>
      <c r="AL42" s="16"/>
      <c r="AM42" s="12"/>
      <c r="AP42" s="10"/>
      <c r="AR42" s="12"/>
      <c r="AS42" s="16"/>
      <c r="AT42" s="1782" t="s">
        <v>7</v>
      </c>
      <c r="AU42" s="1783"/>
      <c r="AV42" s="1783"/>
      <c r="AW42" s="1783"/>
      <c r="AX42" s="1783"/>
      <c r="AY42" s="1783"/>
      <c r="AZ42" s="1784"/>
      <c r="BA42" s="1809" t="s">
        <v>228</v>
      </c>
      <c r="BB42" s="1810"/>
      <c r="BC42" s="1810"/>
      <c r="BD42" s="1810"/>
      <c r="BE42" s="1810"/>
      <c r="BF42" s="1810"/>
      <c r="BG42" s="1810"/>
      <c r="BH42" s="1810"/>
      <c r="BI42" s="1810"/>
      <c r="BJ42" s="1810"/>
      <c r="BK42" s="1810"/>
      <c r="BL42" s="1810"/>
      <c r="BM42" s="1810"/>
      <c r="BN42" s="1810"/>
      <c r="BO42" s="1810"/>
      <c r="BP42" s="1810"/>
      <c r="BQ42" s="1810"/>
      <c r="BR42" s="1810"/>
      <c r="BS42" s="1810"/>
      <c r="BT42" s="1810"/>
      <c r="BU42" s="1810"/>
      <c r="BV42" s="1810"/>
      <c r="BW42" s="1810"/>
      <c r="BX42" s="1810"/>
      <c r="BY42" s="1810"/>
      <c r="BZ42" s="1810"/>
      <c r="CA42" s="1811"/>
      <c r="CB42" s="16"/>
      <c r="CC42" s="1059" t="s">
        <v>151</v>
      </c>
      <c r="CD42" s="846" t="s">
        <v>229</v>
      </c>
      <c r="CE42" s="847"/>
    </row>
    <row r="43" spans="1:84" ht="15.4" customHeight="1">
      <c r="A43" s="12"/>
      <c r="B43" s="16"/>
      <c r="C43" s="1782" t="s">
        <v>230</v>
      </c>
      <c r="D43" s="1783"/>
      <c r="E43" s="1783"/>
      <c r="F43" s="1783"/>
      <c r="G43" s="1783"/>
      <c r="H43" s="1783"/>
      <c r="I43" s="1784"/>
      <c r="J43" s="1771"/>
      <c r="K43" s="1772"/>
      <c r="L43" s="1772"/>
      <c r="M43" s="1772"/>
      <c r="N43" s="1772"/>
      <c r="O43" s="1772"/>
      <c r="P43" s="1772"/>
      <c r="Q43" s="1772"/>
      <c r="R43" s="1772"/>
      <c r="S43" s="1772"/>
      <c r="T43" s="1772"/>
      <c r="U43" s="1772"/>
      <c r="V43" s="1772"/>
      <c r="W43" s="1772"/>
      <c r="X43" s="1772"/>
      <c r="Y43" s="1772"/>
      <c r="Z43" s="1772"/>
      <c r="AA43" s="1772"/>
      <c r="AB43" s="1772"/>
      <c r="AC43" s="1772"/>
      <c r="AD43" s="1772"/>
      <c r="AE43" s="1772"/>
      <c r="AF43" s="1772"/>
      <c r="AG43" s="1772"/>
      <c r="AH43" s="1772"/>
      <c r="AI43" s="1772"/>
      <c r="AJ43" s="1773"/>
      <c r="AK43" s="16"/>
      <c r="AL43" s="16"/>
      <c r="AM43" s="12"/>
      <c r="AP43" s="10"/>
      <c r="AR43" s="12"/>
      <c r="AS43" s="16"/>
      <c r="AT43" s="1782" t="s">
        <v>230</v>
      </c>
      <c r="AU43" s="1783"/>
      <c r="AV43" s="1783"/>
      <c r="AW43" s="1783"/>
      <c r="AX43" s="1783"/>
      <c r="AY43" s="1783"/>
      <c r="AZ43" s="1784"/>
      <c r="BA43" s="1809" t="s">
        <v>231</v>
      </c>
      <c r="BB43" s="1810"/>
      <c r="BC43" s="1810"/>
      <c r="BD43" s="1810"/>
      <c r="BE43" s="1810"/>
      <c r="BF43" s="1810"/>
      <c r="BG43" s="1810"/>
      <c r="BH43" s="1810"/>
      <c r="BI43" s="1810"/>
      <c r="BJ43" s="1810"/>
      <c r="BK43" s="1810"/>
      <c r="BL43" s="1810"/>
      <c r="BM43" s="1810"/>
      <c r="BN43" s="1810"/>
      <c r="BO43" s="1810"/>
      <c r="BP43" s="1810"/>
      <c r="BQ43" s="1810"/>
      <c r="BR43" s="1810"/>
      <c r="BS43" s="1810"/>
      <c r="BT43" s="1810"/>
      <c r="BU43" s="1810"/>
      <c r="BV43" s="1810"/>
      <c r="BW43" s="1810"/>
      <c r="BX43" s="1810"/>
      <c r="BY43" s="1810"/>
      <c r="BZ43" s="1810"/>
      <c r="CA43" s="1811"/>
      <c r="CB43" s="16"/>
      <c r="CC43" s="16"/>
      <c r="CD43" s="12"/>
    </row>
    <row r="44" spans="1:84" ht="15.4" customHeight="1">
      <c r="A44" s="12"/>
      <c r="B44" s="16"/>
      <c r="C44" s="1720" t="s">
        <v>216</v>
      </c>
      <c r="D44" s="1721"/>
      <c r="E44" s="1721"/>
      <c r="F44" s="1721"/>
      <c r="G44" s="1721"/>
      <c r="H44" s="1721"/>
      <c r="I44" s="1722"/>
      <c r="J44" s="1771"/>
      <c r="K44" s="1772"/>
      <c r="L44" s="1772"/>
      <c r="M44" s="1772"/>
      <c r="N44" s="1772"/>
      <c r="O44" s="1772"/>
      <c r="P44" s="1772"/>
      <c r="Q44" s="1772"/>
      <c r="R44" s="1772"/>
      <c r="S44" s="1772"/>
      <c r="T44" s="1772"/>
      <c r="U44" s="1772"/>
      <c r="V44" s="1772"/>
      <c r="W44" s="1772"/>
      <c r="X44" s="1772"/>
      <c r="Y44" s="1772"/>
      <c r="Z44" s="1772"/>
      <c r="AA44" s="1772"/>
      <c r="AB44" s="1772"/>
      <c r="AC44" s="1772"/>
      <c r="AD44" s="1772"/>
      <c r="AE44" s="1772"/>
      <c r="AF44" s="1772"/>
      <c r="AG44" s="1772"/>
      <c r="AH44" s="1772"/>
      <c r="AI44" s="1772"/>
      <c r="AJ44" s="1773"/>
      <c r="AK44" s="16"/>
      <c r="AL44" s="16"/>
      <c r="AM44" s="12"/>
      <c r="AR44" s="12"/>
      <c r="AS44" s="16"/>
      <c r="AT44" s="1720" t="s">
        <v>216</v>
      </c>
      <c r="AU44" s="1721"/>
      <c r="AV44" s="1721"/>
      <c r="AW44" s="1721"/>
      <c r="AX44" s="1721"/>
      <c r="AY44" s="1721"/>
      <c r="AZ44" s="1722"/>
      <c r="BA44" s="1809" t="s">
        <v>232</v>
      </c>
      <c r="BB44" s="1810"/>
      <c r="BC44" s="1810"/>
      <c r="BD44" s="1810"/>
      <c r="BE44" s="1810"/>
      <c r="BF44" s="1810"/>
      <c r="BG44" s="1810"/>
      <c r="BH44" s="1810"/>
      <c r="BI44" s="1810"/>
      <c r="BJ44" s="1810"/>
      <c r="BK44" s="1810"/>
      <c r="BL44" s="1810"/>
      <c r="BM44" s="1810"/>
      <c r="BN44" s="1810"/>
      <c r="BO44" s="1810"/>
      <c r="BP44" s="1810"/>
      <c r="BQ44" s="1810"/>
      <c r="BR44" s="1810"/>
      <c r="BS44" s="1810"/>
      <c r="BT44" s="1810"/>
      <c r="BU44" s="1810"/>
      <c r="BV44" s="1810"/>
      <c r="BW44" s="1810"/>
      <c r="BX44" s="1810"/>
      <c r="BY44" s="1810"/>
      <c r="BZ44" s="1810"/>
      <c r="CA44" s="1811"/>
      <c r="CB44" s="16"/>
      <c r="CC44" s="16"/>
      <c r="CD44" s="12"/>
    </row>
    <row r="45" spans="1:84" ht="15.4" customHeight="1">
      <c r="A45" s="13"/>
      <c r="B45" s="16"/>
      <c r="C45" s="1782" t="s">
        <v>233</v>
      </c>
      <c r="D45" s="1783"/>
      <c r="E45" s="1783"/>
      <c r="F45" s="1783"/>
      <c r="G45" s="1783"/>
      <c r="H45" s="1783"/>
      <c r="I45" s="1784"/>
      <c r="J45" s="1787"/>
      <c r="K45" s="1781"/>
      <c r="L45" s="1781"/>
      <c r="M45" s="1781"/>
      <c r="N45" s="1030" t="s">
        <v>234</v>
      </c>
      <c r="O45" s="1781"/>
      <c r="P45" s="1781"/>
      <c r="Q45" s="1781"/>
      <c r="R45" s="1781"/>
      <c r="S45" s="1030" t="s">
        <v>234</v>
      </c>
      <c r="T45" s="1781"/>
      <c r="U45" s="1781"/>
      <c r="V45" s="1781"/>
      <c r="W45" s="1781"/>
      <c r="X45" s="1785"/>
      <c r="Y45" s="1785"/>
      <c r="Z45" s="1785"/>
      <c r="AA45" s="1785"/>
      <c r="AB45" s="1785"/>
      <c r="AC45" s="1785"/>
      <c r="AD45" s="1785"/>
      <c r="AE45" s="1785"/>
      <c r="AF45" s="1785"/>
      <c r="AG45" s="1785"/>
      <c r="AH45" s="1785"/>
      <c r="AI45" s="1785"/>
      <c r="AJ45" s="1786"/>
      <c r="AK45" s="16"/>
      <c r="AL45" s="16"/>
      <c r="AM45" s="12"/>
      <c r="AR45" s="13"/>
      <c r="AS45" s="16"/>
      <c r="AT45" s="1782" t="s">
        <v>233</v>
      </c>
      <c r="AU45" s="1783"/>
      <c r="AV45" s="1783"/>
      <c r="AW45" s="1783"/>
      <c r="AX45" s="1783"/>
      <c r="AY45" s="1783"/>
      <c r="AZ45" s="1784"/>
      <c r="BA45" s="1812" t="s">
        <v>172</v>
      </c>
      <c r="BB45" s="1813"/>
      <c r="BC45" s="1813"/>
      <c r="BD45" s="1813"/>
      <c r="BE45" s="1046" t="s">
        <v>234</v>
      </c>
      <c r="BF45" s="1813" t="s">
        <v>172</v>
      </c>
      <c r="BG45" s="1813"/>
      <c r="BH45" s="1813"/>
      <c r="BI45" s="1813"/>
      <c r="BJ45" s="1046" t="s">
        <v>234</v>
      </c>
      <c r="BK45" s="1813" t="s">
        <v>173</v>
      </c>
      <c r="BL45" s="1813"/>
      <c r="BM45" s="1813"/>
      <c r="BN45" s="1813"/>
      <c r="BO45" s="1814"/>
      <c r="BP45" s="1814"/>
      <c r="BQ45" s="1814"/>
      <c r="BR45" s="1814"/>
      <c r="BS45" s="1814"/>
      <c r="BT45" s="1814"/>
      <c r="BU45" s="1814"/>
      <c r="BV45" s="1814"/>
      <c r="BW45" s="1814"/>
      <c r="BX45" s="1814"/>
      <c r="BY45" s="1814"/>
      <c r="BZ45" s="1814"/>
      <c r="CA45" s="1815"/>
      <c r="CB45" s="16"/>
      <c r="CC45" s="16"/>
      <c r="CD45" s="12"/>
    </row>
    <row r="46" spans="1:84" ht="15.4" customHeight="1">
      <c r="A46" s="12"/>
      <c r="B46" s="16"/>
      <c r="C46" s="1782" t="s">
        <v>175</v>
      </c>
      <c r="D46" s="1783"/>
      <c r="E46" s="1783"/>
      <c r="F46" s="1783"/>
      <c r="G46" s="1783"/>
      <c r="H46" s="1783"/>
      <c r="I46" s="1784"/>
      <c r="J46" s="1771"/>
      <c r="K46" s="1772"/>
      <c r="L46" s="1772"/>
      <c r="M46" s="1772"/>
      <c r="N46" s="1772"/>
      <c r="O46" s="1772"/>
      <c r="P46" s="1772"/>
      <c r="Q46" s="1772"/>
      <c r="R46" s="1772"/>
      <c r="S46" s="1772"/>
      <c r="T46" s="1772"/>
      <c r="U46" s="1772"/>
      <c r="V46" s="1772"/>
      <c r="W46" s="32" t="s">
        <v>176</v>
      </c>
      <c r="X46" s="1772"/>
      <c r="Y46" s="1772"/>
      <c r="Z46" s="1772"/>
      <c r="AA46" s="1772"/>
      <c r="AB46" s="1772"/>
      <c r="AC46" s="1772"/>
      <c r="AD46" s="1772"/>
      <c r="AE46" s="1772"/>
      <c r="AF46" s="1772"/>
      <c r="AG46" s="1772"/>
      <c r="AH46" s="1772"/>
      <c r="AI46" s="1772"/>
      <c r="AJ46" s="1773"/>
      <c r="AK46" s="16"/>
      <c r="AL46" s="16"/>
      <c r="AM46" s="12"/>
      <c r="AR46" s="12"/>
      <c r="AS46" s="16"/>
      <c r="AT46" s="1782" t="s">
        <v>175</v>
      </c>
      <c r="AU46" s="1783"/>
      <c r="AV46" s="1783"/>
      <c r="AW46" s="1783"/>
      <c r="AX46" s="1783"/>
      <c r="AY46" s="1783"/>
      <c r="AZ46" s="1784"/>
      <c r="BA46" s="1809" t="s">
        <v>173</v>
      </c>
      <c r="BB46" s="1810"/>
      <c r="BC46" s="1810"/>
      <c r="BD46" s="1810"/>
      <c r="BE46" s="1810"/>
      <c r="BF46" s="1810"/>
      <c r="BG46" s="1810"/>
      <c r="BH46" s="1810"/>
      <c r="BI46" s="1810"/>
      <c r="BJ46" s="1810"/>
      <c r="BK46" s="1810"/>
      <c r="BL46" s="1810"/>
      <c r="BM46" s="1810"/>
      <c r="BN46" s="1047" t="s">
        <v>176</v>
      </c>
      <c r="BO46" s="1810" t="s">
        <v>173</v>
      </c>
      <c r="BP46" s="1810"/>
      <c r="BQ46" s="1810"/>
      <c r="BR46" s="1810"/>
      <c r="BS46" s="1810"/>
      <c r="BT46" s="1810"/>
      <c r="BU46" s="1810"/>
      <c r="BV46" s="1810"/>
      <c r="BW46" s="1810"/>
      <c r="BX46" s="1810"/>
      <c r="BY46" s="1810"/>
      <c r="BZ46" s="1810"/>
      <c r="CA46" s="1811"/>
      <c r="CB46" s="1059" t="s">
        <v>151</v>
      </c>
      <c r="CC46" s="846" t="s">
        <v>177</v>
      </c>
      <c r="CD46" s="846"/>
    </row>
    <row r="47" spans="1:84" ht="15.4" customHeight="1">
      <c r="A47" s="12"/>
      <c r="B47" s="16"/>
      <c r="C47" s="1782" t="s">
        <v>235</v>
      </c>
      <c r="D47" s="1783"/>
      <c r="E47" s="1783"/>
      <c r="F47" s="1783"/>
      <c r="G47" s="1783"/>
      <c r="H47" s="1783"/>
      <c r="I47" s="1784"/>
      <c r="J47" s="1771"/>
      <c r="K47" s="1772"/>
      <c r="L47" s="1772"/>
      <c r="M47" s="1772"/>
      <c r="N47" s="1772"/>
      <c r="O47" s="1772"/>
      <c r="P47" s="1772"/>
      <c r="Q47" s="1772"/>
      <c r="R47" s="1772"/>
      <c r="S47" s="1772"/>
      <c r="T47" s="1772"/>
      <c r="U47" s="1772"/>
      <c r="V47" s="1772"/>
      <c r="W47" s="1772"/>
      <c r="X47" s="1772"/>
      <c r="Y47" s="1772"/>
      <c r="Z47" s="1772"/>
      <c r="AA47" s="1772"/>
      <c r="AB47" s="1772"/>
      <c r="AC47" s="1772"/>
      <c r="AD47" s="1772"/>
      <c r="AE47" s="1772"/>
      <c r="AF47" s="1772"/>
      <c r="AG47" s="1772"/>
      <c r="AH47" s="1772"/>
      <c r="AI47" s="1772"/>
      <c r="AJ47" s="1773"/>
      <c r="AK47" s="16"/>
      <c r="AL47" s="16"/>
      <c r="AM47" s="12"/>
      <c r="AR47" s="12"/>
      <c r="AS47" s="16"/>
      <c r="AT47" s="1782" t="s">
        <v>235</v>
      </c>
      <c r="AU47" s="1783"/>
      <c r="AV47" s="1783"/>
      <c r="AW47" s="1783"/>
      <c r="AX47" s="1783"/>
      <c r="AY47" s="1783"/>
      <c r="AZ47" s="1784"/>
      <c r="BA47" s="1809" t="s">
        <v>236</v>
      </c>
      <c r="BB47" s="1810"/>
      <c r="BC47" s="1810"/>
      <c r="BD47" s="1810"/>
      <c r="BE47" s="1810"/>
      <c r="BF47" s="1810"/>
      <c r="BG47" s="1810"/>
      <c r="BH47" s="1810"/>
      <c r="BI47" s="1810"/>
      <c r="BJ47" s="1810"/>
      <c r="BK47" s="1810"/>
      <c r="BL47" s="1810"/>
      <c r="BM47" s="1810"/>
      <c r="BN47" s="1810"/>
      <c r="BO47" s="1810"/>
      <c r="BP47" s="1810"/>
      <c r="BQ47" s="1810"/>
      <c r="BR47" s="1810"/>
      <c r="BS47" s="1810"/>
      <c r="BT47" s="1810"/>
      <c r="BU47" s="1810"/>
      <c r="BV47" s="1810"/>
      <c r="BW47" s="1810"/>
      <c r="BX47" s="1810"/>
      <c r="BY47" s="1810"/>
      <c r="BZ47" s="1810"/>
      <c r="CA47" s="1811"/>
      <c r="CB47" s="16"/>
      <c r="CC47" s="16"/>
      <c r="CD47" s="12"/>
    </row>
    <row r="48" spans="1:84" ht="16.5" customHeight="1">
      <c r="A48" s="12"/>
      <c r="B48" s="16"/>
      <c r="C48" s="20" t="s">
        <v>219</v>
      </c>
      <c r="D48" s="1706" t="s">
        <v>1240</v>
      </c>
      <c r="E48" s="1706"/>
      <c r="F48" s="1706"/>
      <c r="G48" s="1706"/>
      <c r="H48" s="1706"/>
      <c r="I48" s="1706"/>
      <c r="J48" s="1706"/>
      <c r="K48" s="1706"/>
      <c r="L48" s="1706"/>
      <c r="M48" s="1706"/>
      <c r="N48" s="1706"/>
      <c r="O48" s="1706"/>
      <c r="P48" s="1706"/>
      <c r="Q48" s="1706"/>
      <c r="R48" s="1706"/>
      <c r="S48" s="1706"/>
      <c r="T48" s="1706"/>
      <c r="U48" s="1706"/>
      <c r="V48" s="1706"/>
      <c r="W48" s="1706"/>
      <c r="X48" s="1706"/>
      <c r="Y48" s="1706"/>
      <c r="Z48" s="1706"/>
      <c r="AA48" s="1706"/>
      <c r="AB48" s="1706"/>
      <c r="AC48" s="1706"/>
      <c r="AD48" s="1706"/>
      <c r="AE48" s="1706"/>
      <c r="AF48" s="1706"/>
      <c r="AG48" s="1706"/>
      <c r="AH48" s="1706"/>
      <c r="AI48" s="1706"/>
      <c r="AJ48" s="1706"/>
      <c r="AK48" s="1706"/>
      <c r="AL48" s="1706"/>
      <c r="AM48" s="12"/>
      <c r="AR48" s="12"/>
      <c r="AS48" s="16"/>
      <c r="AT48" s="20" t="s">
        <v>219</v>
      </c>
      <c r="AU48" s="1706" t="s">
        <v>774</v>
      </c>
      <c r="AV48" s="1706"/>
      <c r="AW48" s="1706"/>
      <c r="AX48" s="1706"/>
      <c r="AY48" s="1706"/>
      <c r="AZ48" s="1706"/>
      <c r="BA48" s="1706"/>
      <c r="BB48" s="1706"/>
      <c r="BC48" s="1706"/>
      <c r="BD48" s="1706"/>
      <c r="BE48" s="1706"/>
      <c r="BF48" s="1706"/>
      <c r="BG48" s="1706"/>
      <c r="BH48" s="1706"/>
      <c r="BI48" s="1706"/>
      <c r="BJ48" s="1706"/>
      <c r="BK48" s="1706"/>
      <c r="BL48" s="1706"/>
      <c r="BM48" s="1706"/>
      <c r="BN48" s="1706"/>
      <c r="BO48" s="1706"/>
      <c r="BP48" s="1706"/>
      <c r="BQ48" s="1706"/>
      <c r="BR48" s="1706"/>
      <c r="BS48" s="1706"/>
      <c r="BT48" s="1706"/>
      <c r="BU48" s="1706"/>
      <c r="BV48" s="1706"/>
      <c r="BW48" s="1706"/>
      <c r="BX48" s="1706"/>
      <c r="BY48" s="1706"/>
      <c r="BZ48" s="1706"/>
      <c r="CA48" s="1706"/>
      <c r="CB48" s="1706"/>
      <c r="CC48" s="1706"/>
      <c r="CD48" s="12"/>
    </row>
    <row r="49" spans="1:83" ht="16.5" customHeight="1">
      <c r="A49" s="13"/>
      <c r="B49" s="16"/>
      <c r="C49" s="16"/>
      <c r="D49" s="1706"/>
      <c r="E49" s="1706"/>
      <c r="F49" s="1706"/>
      <c r="G49" s="1706"/>
      <c r="H49" s="1706"/>
      <c r="I49" s="1706"/>
      <c r="J49" s="1706"/>
      <c r="K49" s="1706"/>
      <c r="L49" s="1706"/>
      <c r="M49" s="1706"/>
      <c r="N49" s="1706"/>
      <c r="O49" s="1706"/>
      <c r="P49" s="1706"/>
      <c r="Q49" s="1706"/>
      <c r="R49" s="1706"/>
      <c r="S49" s="1706"/>
      <c r="T49" s="1706"/>
      <c r="U49" s="1706"/>
      <c r="V49" s="1706"/>
      <c r="W49" s="1706"/>
      <c r="X49" s="1706"/>
      <c r="Y49" s="1706"/>
      <c r="Z49" s="1706"/>
      <c r="AA49" s="1706"/>
      <c r="AB49" s="1706"/>
      <c r="AC49" s="1706"/>
      <c r="AD49" s="1706"/>
      <c r="AE49" s="1706"/>
      <c r="AF49" s="1706"/>
      <c r="AG49" s="1706"/>
      <c r="AH49" s="1706"/>
      <c r="AI49" s="1706"/>
      <c r="AJ49" s="1706"/>
      <c r="AK49" s="1706"/>
      <c r="AL49" s="1706"/>
      <c r="AM49" s="12"/>
      <c r="AR49" s="13"/>
      <c r="AS49" s="16"/>
      <c r="AT49" s="16"/>
      <c r="AU49" s="1706"/>
      <c r="AV49" s="1706"/>
      <c r="AW49" s="1706"/>
      <c r="AX49" s="1706"/>
      <c r="AY49" s="1706"/>
      <c r="AZ49" s="1706"/>
      <c r="BA49" s="1706"/>
      <c r="BB49" s="1706"/>
      <c r="BC49" s="1706"/>
      <c r="BD49" s="1706"/>
      <c r="BE49" s="1706"/>
      <c r="BF49" s="1706"/>
      <c r="BG49" s="1706"/>
      <c r="BH49" s="1706"/>
      <c r="BI49" s="1706"/>
      <c r="BJ49" s="1706"/>
      <c r="BK49" s="1706"/>
      <c r="BL49" s="1706"/>
      <c r="BM49" s="1706"/>
      <c r="BN49" s="1706"/>
      <c r="BO49" s="1706"/>
      <c r="BP49" s="1706"/>
      <c r="BQ49" s="1706"/>
      <c r="BR49" s="1706"/>
      <c r="BS49" s="1706"/>
      <c r="BT49" s="1706"/>
      <c r="BU49" s="1706"/>
      <c r="BV49" s="1706"/>
      <c r="BW49" s="1706"/>
      <c r="BX49" s="1706"/>
      <c r="BY49" s="1706"/>
      <c r="BZ49" s="1706"/>
      <c r="CA49" s="1706"/>
      <c r="CB49" s="1706"/>
      <c r="CC49" s="1706"/>
      <c r="CD49" s="12"/>
    </row>
    <row r="50" spans="1:83" ht="16.5" customHeight="1">
      <c r="A50" s="13"/>
      <c r="B50" s="16"/>
      <c r="C50" s="16"/>
      <c r="D50" s="1706"/>
      <c r="E50" s="1706"/>
      <c r="F50" s="1706"/>
      <c r="G50" s="1706"/>
      <c r="H50" s="1706"/>
      <c r="I50" s="1706"/>
      <c r="J50" s="1706"/>
      <c r="K50" s="1706"/>
      <c r="L50" s="1706"/>
      <c r="M50" s="1706"/>
      <c r="N50" s="1706"/>
      <c r="O50" s="1706"/>
      <c r="P50" s="1706"/>
      <c r="Q50" s="1706"/>
      <c r="R50" s="1706"/>
      <c r="S50" s="1706"/>
      <c r="T50" s="1706"/>
      <c r="U50" s="1706"/>
      <c r="V50" s="1706"/>
      <c r="W50" s="1706"/>
      <c r="X50" s="1706"/>
      <c r="Y50" s="1706"/>
      <c r="Z50" s="1706"/>
      <c r="AA50" s="1706"/>
      <c r="AB50" s="1706"/>
      <c r="AC50" s="1706"/>
      <c r="AD50" s="1706"/>
      <c r="AE50" s="1706"/>
      <c r="AF50" s="1706"/>
      <c r="AG50" s="1706"/>
      <c r="AH50" s="1706"/>
      <c r="AI50" s="1706"/>
      <c r="AJ50" s="1706"/>
      <c r="AK50" s="1706"/>
      <c r="AL50" s="1706"/>
      <c r="AM50" s="12"/>
      <c r="AR50" s="13"/>
      <c r="AS50" s="16"/>
      <c r="AT50" s="16"/>
      <c r="AU50" s="1706"/>
      <c r="AV50" s="1706"/>
      <c r="AW50" s="1706"/>
      <c r="AX50" s="1706"/>
      <c r="AY50" s="1706"/>
      <c r="AZ50" s="1706"/>
      <c r="BA50" s="1706"/>
      <c r="BB50" s="1706"/>
      <c r="BC50" s="1706"/>
      <c r="BD50" s="1706"/>
      <c r="BE50" s="1706"/>
      <c r="BF50" s="1706"/>
      <c r="BG50" s="1706"/>
      <c r="BH50" s="1706"/>
      <c r="BI50" s="1706"/>
      <c r="BJ50" s="1706"/>
      <c r="BK50" s="1706"/>
      <c r="BL50" s="1706"/>
      <c r="BM50" s="1706"/>
      <c r="BN50" s="1706"/>
      <c r="BO50" s="1706"/>
      <c r="BP50" s="1706"/>
      <c r="BQ50" s="1706"/>
      <c r="BR50" s="1706"/>
      <c r="BS50" s="1706"/>
      <c r="BT50" s="1706"/>
      <c r="BU50" s="1706"/>
      <c r="BV50" s="1706"/>
      <c r="BW50" s="1706"/>
      <c r="BX50" s="1706"/>
      <c r="BY50" s="1706"/>
      <c r="BZ50" s="1706"/>
      <c r="CA50" s="1706"/>
      <c r="CB50" s="1706"/>
      <c r="CC50" s="1706"/>
      <c r="CD50" s="12"/>
    </row>
    <row r="51" spans="1:83" ht="5.25" customHeight="1">
      <c r="A51" s="1027"/>
      <c r="B51" s="11"/>
      <c r="C51" s="11"/>
      <c r="D51" s="11"/>
      <c r="E51" s="11"/>
      <c r="F51" s="11"/>
      <c r="G51" s="11"/>
      <c r="H51" s="11"/>
      <c r="I51" s="11"/>
      <c r="J51" s="11"/>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R51" s="1027"/>
      <c r="AS51" s="11"/>
      <c r="AT51" s="11"/>
      <c r="AU51" s="11"/>
      <c r="AV51" s="11"/>
      <c r="AW51" s="11"/>
      <c r="AX51" s="11"/>
      <c r="AY51" s="11"/>
      <c r="AZ51" s="11"/>
      <c r="BA51" s="11"/>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row>
    <row r="52" spans="1:83" ht="18" customHeight="1">
      <c r="A52" s="1027"/>
      <c r="B52" s="350" t="s">
        <v>775</v>
      </c>
      <c r="C52" s="17"/>
      <c r="D52" s="11"/>
      <c r="E52" s="11"/>
      <c r="F52" s="11"/>
      <c r="G52" s="11"/>
      <c r="H52" s="11"/>
      <c r="I52" s="11"/>
      <c r="J52" s="11"/>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R52" s="1027"/>
      <c r="AS52" s="350" t="s">
        <v>775</v>
      </c>
      <c r="AT52" s="17"/>
      <c r="AU52" s="11"/>
      <c r="AV52" s="11"/>
      <c r="AW52" s="11"/>
      <c r="AX52" s="11"/>
      <c r="AY52" s="11"/>
      <c r="AZ52" s="11"/>
      <c r="BA52" s="11"/>
      <c r="BB52" s="12"/>
      <c r="BC52" s="12"/>
      <c r="BD52" s="12"/>
      <c r="BE52" s="12"/>
      <c r="BF52" s="12"/>
      <c r="BG52" s="12"/>
      <c r="BH52" s="12"/>
      <c r="BI52" s="12"/>
      <c r="BJ52" s="12"/>
      <c r="BK52" s="12"/>
      <c r="BL52" s="12"/>
      <c r="BM52" s="12"/>
      <c r="BN52" s="12"/>
      <c r="BO52" s="12"/>
      <c r="BP52" s="12"/>
      <c r="BQ52" s="12"/>
      <c r="BR52" s="12"/>
      <c r="BS52" s="12"/>
      <c r="BT52" s="12"/>
      <c r="BU52" s="12"/>
      <c r="BV52" s="12"/>
      <c r="BW52" s="12"/>
      <c r="BX52" s="12"/>
      <c r="BY52" s="12"/>
      <c r="BZ52" s="12"/>
      <c r="CA52" s="12"/>
      <c r="CB52" s="12"/>
      <c r="CC52" s="12"/>
      <c r="CD52" s="12"/>
    </row>
    <row r="53" spans="1:83" ht="18" customHeight="1">
      <c r="A53" s="1027"/>
      <c r="B53" s="11"/>
      <c r="C53" s="12"/>
      <c r="D53" s="16" t="s">
        <v>776</v>
      </c>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2"/>
      <c r="AR53" s="1027"/>
      <c r="AS53" s="11"/>
      <c r="AT53" s="12"/>
      <c r="AU53" s="16" t="s">
        <v>776</v>
      </c>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059" t="s">
        <v>151</v>
      </c>
      <c r="CE53" s="846" t="s">
        <v>203</v>
      </c>
    </row>
    <row r="54" spans="1:83" ht="21.75" customHeight="1">
      <c r="A54" s="1027"/>
      <c r="B54" s="11"/>
      <c r="C54" s="25" t="s">
        <v>200</v>
      </c>
      <c r="D54" s="1706" t="s">
        <v>777</v>
      </c>
      <c r="E54" s="1706"/>
      <c r="F54" s="1706"/>
      <c r="G54" s="1706"/>
      <c r="H54" s="1706"/>
      <c r="I54" s="1706"/>
      <c r="J54" s="1706"/>
      <c r="K54" s="1706"/>
      <c r="L54" s="1706"/>
      <c r="M54" s="1706"/>
      <c r="N54" s="1706"/>
      <c r="O54" s="1706"/>
      <c r="P54" s="1706"/>
      <c r="Q54" s="1706"/>
      <c r="R54" s="1706"/>
      <c r="S54" s="1706"/>
      <c r="T54" s="1706"/>
      <c r="U54" s="1706"/>
      <c r="V54" s="1706"/>
      <c r="W54" s="1706"/>
      <c r="X54" s="1706"/>
      <c r="Y54" s="1706"/>
      <c r="Z54" s="1706"/>
      <c r="AA54" s="1706"/>
      <c r="AB54" s="1706"/>
      <c r="AC54" s="1706"/>
      <c r="AD54" s="1706"/>
      <c r="AE54" s="1706"/>
      <c r="AF54" s="1706"/>
      <c r="AG54" s="1706"/>
      <c r="AH54" s="1706"/>
      <c r="AI54" s="1706"/>
      <c r="AJ54" s="1706"/>
      <c r="AK54" s="1706"/>
      <c r="AL54" s="1706"/>
      <c r="AM54" s="1706"/>
      <c r="AN54" s="6" t="s">
        <v>204</v>
      </c>
      <c r="AR54" s="1027"/>
      <c r="AS54" s="11"/>
      <c r="AT54" s="25" t="s">
        <v>202</v>
      </c>
      <c r="AU54" s="1706" t="s">
        <v>777</v>
      </c>
      <c r="AV54" s="1706"/>
      <c r="AW54" s="1706"/>
      <c r="AX54" s="1706"/>
      <c r="AY54" s="1706"/>
      <c r="AZ54" s="1706"/>
      <c r="BA54" s="1706"/>
      <c r="BB54" s="1706"/>
      <c r="BC54" s="1706"/>
      <c r="BD54" s="1706"/>
      <c r="BE54" s="1706"/>
      <c r="BF54" s="1706"/>
      <c r="BG54" s="1706"/>
      <c r="BH54" s="1706"/>
      <c r="BI54" s="1706"/>
      <c r="BJ54" s="1706"/>
      <c r="BK54" s="1706"/>
      <c r="BL54" s="1706"/>
      <c r="BM54" s="1706"/>
      <c r="BN54" s="1706"/>
      <c r="BO54" s="1706"/>
      <c r="BP54" s="1706"/>
      <c r="BQ54" s="1706"/>
      <c r="BR54" s="1706"/>
      <c r="BS54" s="1706"/>
      <c r="BT54" s="1706"/>
      <c r="BU54" s="1706"/>
      <c r="BV54" s="1706"/>
      <c r="BW54" s="1706"/>
      <c r="BX54" s="1706"/>
      <c r="BY54" s="1706"/>
      <c r="BZ54" s="1706"/>
      <c r="CA54" s="1706"/>
      <c r="CB54" s="1706"/>
      <c r="CC54" s="1706"/>
      <c r="CD54" s="1706"/>
    </row>
    <row r="55" spans="1:83" s="41" customFormat="1" ht="21.75" customHeight="1">
      <c r="A55" s="38"/>
      <c r="B55" s="39"/>
      <c r="C55" s="39"/>
      <c r="D55" s="1719" t="s">
        <v>778</v>
      </c>
      <c r="E55" s="1719"/>
      <c r="F55" s="1719"/>
      <c r="G55" s="1719"/>
      <c r="H55" s="1719"/>
      <c r="I55" s="1719"/>
      <c r="J55" s="1719"/>
      <c r="K55" s="1719"/>
      <c r="L55" s="1719"/>
      <c r="M55" s="1719"/>
      <c r="N55" s="1719"/>
      <c r="O55" s="1719"/>
      <c r="P55" s="1719"/>
      <c r="Q55" s="1719"/>
      <c r="R55" s="1719"/>
      <c r="S55" s="1719"/>
      <c r="T55" s="1719"/>
      <c r="U55" s="1719"/>
      <c r="V55" s="1719"/>
      <c r="W55" s="1719"/>
      <c r="X55" s="1719"/>
      <c r="Y55" s="1719"/>
      <c r="Z55" s="1719"/>
      <c r="AA55" s="1719"/>
      <c r="AB55" s="1719"/>
      <c r="AC55" s="1719"/>
      <c r="AD55" s="1719"/>
      <c r="AE55" s="1719"/>
      <c r="AF55" s="1719"/>
      <c r="AG55" s="1719"/>
      <c r="AH55" s="1719"/>
      <c r="AI55" s="1719"/>
      <c r="AJ55" s="1719"/>
      <c r="AK55" s="1719"/>
      <c r="AL55" s="1719"/>
      <c r="AM55" s="1719"/>
      <c r="AN55" s="41" t="s">
        <v>280</v>
      </c>
      <c r="AR55" s="38"/>
      <c r="AS55" s="39"/>
      <c r="AT55" s="39"/>
      <c r="AU55" s="1719" t="s">
        <v>778</v>
      </c>
      <c r="AV55" s="1719"/>
      <c r="AW55" s="1719"/>
      <c r="AX55" s="1719"/>
      <c r="AY55" s="1719"/>
      <c r="AZ55" s="1719"/>
      <c r="BA55" s="1719"/>
      <c r="BB55" s="1719"/>
      <c r="BC55" s="1719"/>
      <c r="BD55" s="1719"/>
      <c r="BE55" s="1719"/>
      <c r="BF55" s="1719"/>
      <c r="BG55" s="1719"/>
      <c r="BH55" s="1719"/>
      <c r="BI55" s="1719"/>
      <c r="BJ55" s="1719"/>
      <c r="BK55" s="1719"/>
      <c r="BL55" s="1719"/>
      <c r="BM55" s="1719"/>
      <c r="BN55" s="1719"/>
      <c r="BO55" s="1719"/>
      <c r="BP55" s="1719"/>
      <c r="BQ55" s="1719"/>
      <c r="BR55" s="1719"/>
      <c r="BS55" s="1719"/>
      <c r="BT55" s="1719"/>
      <c r="BU55" s="1719"/>
      <c r="BV55" s="1719"/>
      <c r="BW55" s="1719"/>
      <c r="BX55" s="1719"/>
      <c r="BY55" s="1719"/>
      <c r="BZ55" s="1719"/>
      <c r="CA55" s="1719"/>
      <c r="CB55" s="1719"/>
      <c r="CC55" s="1719"/>
      <c r="CD55" s="1719"/>
    </row>
    <row r="56" spans="1:83" ht="18" customHeight="1">
      <c r="A56" s="1027"/>
      <c r="B56" s="11"/>
      <c r="C56" s="25" t="s">
        <v>200</v>
      </c>
      <c r="D56" s="1706" t="s">
        <v>779</v>
      </c>
      <c r="E56" s="1706"/>
      <c r="F56" s="1706"/>
      <c r="G56" s="1706"/>
      <c r="H56" s="1706"/>
      <c r="I56" s="1706"/>
      <c r="J56" s="1706"/>
      <c r="K56" s="1706"/>
      <c r="L56" s="1706"/>
      <c r="M56" s="1706"/>
      <c r="N56" s="1706"/>
      <c r="O56" s="1706"/>
      <c r="P56" s="1706"/>
      <c r="Q56" s="1706"/>
      <c r="R56" s="1706"/>
      <c r="S56" s="1706"/>
      <c r="T56" s="1706"/>
      <c r="U56" s="1706"/>
      <c r="V56" s="1706"/>
      <c r="W56" s="1706"/>
      <c r="X56" s="1706"/>
      <c r="Y56" s="1706"/>
      <c r="Z56" s="1706"/>
      <c r="AA56" s="1706"/>
      <c r="AB56" s="1706"/>
      <c r="AC56" s="1706"/>
      <c r="AD56" s="1706"/>
      <c r="AE56" s="1706"/>
      <c r="AF56" s="1706"/>
      <c r="AG56" s="1706"/>
      <c r="AH56" s="1706"/>
      <c r="AI56" s="1706"/>
      <c r="AJ56" s="1706"/>
      <c r="AK56" s="1706"/>
      <c r="AL56" s="1706"/>
      <c r="AM56" s="1706"/>
      <c r="AR56" s="1027"/>
      <c r="AS56" s="11"/>
      <c r="AT56" s="25" t="s">
        <v>202</v>
      </c>
      <c r="AU56" s="1706" t="s">
        <v>779</v>
      </c>
      <c r="AV56" s="1706"/>
      <c r="AW56" s="1706"/>
      <c r="AX56" s="1706"/>
      <c r="AY56" s="1706"/>
      <c r="AZ56" s="1706"/>
      <c r="BA56" s="1706"/>
      <c r="BB56" s="1706"/>
      <c r="BC56" s="1706"/>
      <c r="BD56" s="1706"/>
      <c r="BE56" s="1706"/>
      <c r="BF56" s="1706"/>
      <c r="BG56" s="1706"/>
      <c r="BH56" s="1706"/>
      <c r="BI56" s="1706"/>
      <c r="BJ56" s="1706"/>
      <c r="BK56" s="1706"/>
      <c r="BL56" s="1706"/>
      <c r="BM56" s="1706"/>
      <c r="BN56" s="1706"/>
      <c r="BO56" s="1706"/>
      <c r="BP56" s="1706"/>
      <c r="BQ56" s="1706"/>
      <c r="BR56" s="1706"/>
      <c r="BS56" s="1706"/>
      <c r="BT56" s="1706"/>
      <c r="BU56" s="1706"/>
      <c r="BV56" s="1706"/>
      <c r="BW56" s="1706"/>
      <c r="BX56" s="1706"/>
      <c r="BY56" s="1706"/>
      <c r="BZ56" s="1706"/>
      <c r="CA56" s="1706"/>
      <c r="CB56" s="1706"/>
      <c r="CC56" s="1706"/>
      <c r="CD56" s="1706"/>
    </row>
    <row r="57" spans="1:83" ht="18" customHeight="1">
      <c r="A57" s="1027"/>
      <c r="B57" s="11"/>
      <c r="C57" s="11"/>
      <c r="D57" s="1719" t="s">
        <v>780</v>
      </c>
      <c r="E57" s="1719"/>
      <c r="F57" s="1719"/>
      <c r="G57" s="1719"/>
      <c r="H57" s="1719"/>
      <c r="I57" s="1719"/>
      <c r="J57" s="1719"/>
      <c r="K57" s="1719"/>
      <c r="L57" s="1719"/>
      <c r="M57" s="1719"/>
      <c r="N57" s="1719"/>
      <c r="O57" s="1719"/>
      <c r="P57" s="1719"/>
      <c r="Q57" s="1719"/>
      <c r="R57" s="1719"/>
      <c r="S57" s="1719"/>
      <c r="T57" s="1719"/>
      <c r="U57" s="1719"/>
      <c r="V57" s="1719"/>
      <c r="W57" s="1719"/>
      <c r="X57" s="1719"/>
      <c r="Y57" s="1719"/>
      <c r="Z57" s="1719"/>
      <c r="AA57" s="1719"/>
      <c r="AB57" s="1719"/>
      <c r="AC57" s="1719"/>
      <c r="AD57" s="1719"/>
      <c r="AE57" s="1719"/>
      <c r="AF57" s="1719"/>
      <c r="AG57" s="1719"/>
      <c r="AH57" s="1719"/>
      <c r="AI57" s="1719"/>
      <c r="AJ57" s="1719"/>
      <c r="AK57" s="1719"/>
      <c r="AL57" s="1719"/>
      <c r="AM57" s="1719"/>
      <c r="AR57" s="1027"/>
      <c r="AS57" s="11"/>
      <c r="AT57" s="11"/>
      <c r="AU57" s="1719" t="s">
        <v>780</v>
      </c>
      <c r="AV57" s="1719"/>
      <c r="AW57" s="1719"/>
      <c r="AX57" s="1719"/>
      <c r="AY57" s="1719"/>
      <c r="AZ57" s="1719"/>
      <c r="BA57" s="1719"/>
      <c r="BB57" s="1719"/>
      <c r="BC57" s="1719"/>
      <c r="BD57" s="1719"/>
      <c r="BE57" s="1719"/>
      <c r="BF57" s="1719"/>
      <c r="BG57" s="1719"/>
      <c r="BH57" s="1719"/>
      <c r="BI57" s="1719"/>
      <c r="BJ57" s="1719"/>
      <c r="BK57" s="1719"/>
      <c r="BL57" s="1719"/>
      <c r="BM57" s="1719"/>
      <c r="BN57" s="1719"/>
      <c r="BO57" s="1719"/>
      <c r="BP57" s="1719"/>
      <c r="BQ57" s="1719"/>
      <c r="BR57" s="1719"/>
      <c r="BS57" s="1719"/>
      <c r="BT57" s="1719"/>
      <c r="BU57" s="1719"/>
      <c r="BV57" s="1719"/>
      <c r="BW57" s="1719"/>
      <c r="BX57" s="1719"/>
      <c r="BY57" s="1719"/>
      <c r="BZ57" s="1719"/>
      <c r="CA57" s="1719"/>
      <c r="CB57" s="1719"/>
      <c r="CC57" s="1719"/>
      <c r="CD57" s="1719"/>
    </row>
    <row r="58" spans="1:83" ht="18" customHeight="1">
      <c r="A58" s="3"/>
      <c r="B58" s="2"/>
      <c r="C58" s="2"/>
      <c r="D58" s="2"/>
      <c r="E58" s="2"/>
      <c r="F58" s="2"/>
      <c r="G58" s="2"/>
      <c r="H58" s="2"/>
      <c r="I58" s="2"/>
      <c r="J58" s="2"/>
      <c r="AR58" s="3"/>
      <c r="AS58" s="2"/>
      <c r="AT58" s="2"/>
      <c r="AU58" s="2"/>
      <c r="AV58" s="2"/>
      <c r="AW58" s="2"/>
      <c r="AX58" s="2"/>
      <c r="AY58" s="2"/>
      <c r="AZ58" s="2"/>
      <c r="BA58" s="2"/>
    </row>
    <row r="59" spans="1:83" ht="18" customHeight="1">
      <c r="A59" s="3"/>
      <c r="B59" s="2"/>
      <c r="C59" s="2"/>
      <c r="D59" s="2"/>
      <c r="E59" s="2"/>
      <c r="F59" s="2"/>
      <c r="G59" s="2"/>
      <c r="H59" s="2"/>
      <c r="I59" s="2"/>
      <c r="J59" s="2"/>
      <c r="AR59" s="3"/>
      <c r="AS59" s="2"/>
      <c r="AT59" s="2"/>
      <c r="AU59" s="2"/>
      <c r="AV59" s="2"/>
      <c r="AW59" s="2"/>
      <c r="AX59" s="2"/>
      <c r="AY59" s="2"/>
      <c r="AZ59" s="2"/>
      <c r="BA59" s="2"/>
    </row>
    <row r="60" spans="1:83" ht="18" customHeight="1">
      <c r="A60" s="3"/>
      <c r="B60" s="2"/>
      <c r="C60" s="2"/>
      <c r="D60" s="2"/>
      <c r="E60" s="2"/>
      <c r="F60" s="2"/>
      <c r="G60" s="2"/>
      <c r="H60" s="2"/>
      <c r="I60" s="2"/>
      <c r="J60" s="2"/>
      <c r="AR60" s="3"/>
      <c r="AS60" s="2"/>
      <c r="AT60" s="2"/>
      <c r="AU60" s="2"/>
      <c r="AV60" s="2"/>
      <c r="AW60" s="2"/>
      <c r="AX60" s="2"/>
      <c r="AY60" s="2"/>
      <c r="AZ60" s="2"/>
      <c r="BA60" s="2"/>
    </row>
    <row r="61" spans="1:83" ht="18" customHeight="1">
      <c r="A61" s="3"/>
      <c r="B61" s="2"/>
      <c r="C61" s="2"/>
      <c r="D61" s="2"/>
      <c r="E61" s="2"/>
      <c r="F61" s="2"/>
      <c r="G61" s="2"/>
      <c r="H61" s="2"/>
      <c r="I61" s="2"/>
      <c r="J61" s="2"/>
      <c r="AR61" s="3"/>
      <c r="AS61" s="2"/>
      <c r="AT61" s="2"/>
      <c r="AU61" s="2"/>
      <c r="AV61" s="2"/>
      <c r="AW61" s="2"/>
      <c r="AX61" s="2"/>
      <c r="AY61" s="2"/>
      <c r="AZ61" s="2"/>
      <c r="BA61" s="2"/>
    </row>
    <row r="62" spans="1:83" ht="18" customHeight="1">
      <c r="A62" s="3"/>
      <c r="B62" s="2"/>
      <c r="C62" s="2"/>
      <c r="D62" s="2"/>
      <c r="E62" s="2"/>
      <c r="F62" s="2"/>
      <c r="G62" s="2"/>
      <c r="H62" s="2"/>
      <c r="I62" s="2"/>
      <c r="J62" s="2"/>
      <c r="AR62" s="3"/>
      <c r="AS62" s="2"/>
      <c r="AT62" s="2"/>
      <c r="AU62" s="2"/>
      <c r="AV62" s="2"/>
      <c r="AW62" s="2"/>
      <c r="AX62" s="2"/>
      <c r="AY62" s="2"/>
      <c r="AZ62" s="2"/>
      <c r="BA62" s="2"/>
    </row>
    <row r="63" spans="1:83" ht="18" customHeight="1">
      <c r="A63" s="3"/>
      <c r="B63" s="2"/>
      <c r="C63" s="2"/>
      <c r="D63" s="2"/>
      <c r="E63" s="2"/>
      <c r="F63" s="2"/>
      <c r="G63" s="2"/>
      <c r="H63" s="2"/>
      <c r="I63" s="2"/>
      <c r="J63" s="2"/>
      <c r="AR63" s="3"/>
      <c r="AS63" s="2"/>
      <c r="AT63" s="2"/>
      <c r="AU63" s="2"/>
      <c r="AV63" s="2"/>
      <c r="AW63" s="2"/>
      <c r="AX63" s="2"/>
      <c r="AY63" s="2"/>
      <c r="AZ63" s="2"/>
      <c r="BA63" s="2"/>
    </row>
    <row r="64" spans="1:83" ht="18" customHeight="1">
      <c r="A64" s="3"/>
      <c r="B64" s="2"/>
      <c r="C64" s="2"/>
      <c r="D64" s="2"/>
      <c r="E64" s="2"/>
      <c r="F64" s="2"/>
      <c r="G64" s="2"/>
      <c r="H64" s="2"/>
      <c r="I64" s="2"/>
      <c r="J64" s="2"/>
      <c r="AR64" s="3"/>
      <c r="AS64" s="2"/>
      <c r="AT64" s="2"/>
      <c r="AU64" s="2"/>
      <c r="AV64" s="2"/>
      <c r="AW64" s="2"/>
      <c r="AX64" s="2"/>
      <c r="AY64" s="2"/>
      <c r="AZ64" s="2"/>
      <c r="BA64" s="2"/>
    </row>
    <row r="65" spans="1:53" ht="18" customHeight="1">
      <c r="A65" s="3"/>
      <c r="B65" s="2"/>
      <c r="C65" s="2"/>
      <c r="D65" s="2"/>
      <c r="E65" s="2"/>
      <c r="F65" s="2"/>
      <c r="G65" s="2"/>
      <c r="H65" s="2"/>
      <c r="I65" s="2"/>
      <c r="J65" s="2"/>
      <c r="AR65" s="3"/>
      <c r="AS65" s="2"/>
      <c r="AT65" s="2"/>
      <c r="AU65" s="2"/>
      <c r="AV65" s="2"/>
      <c r="AW65" s="2"/>
      <c r="AX65" s="2"/>
      <c r="AY65" s="2"/>
      <c r="AZ65" s="2"/>
      <c r="BA65" s="2"/>
    </row>
    <row r="66" spans="1:53" ht="18" customHeight="1">
      <c r="A66" s="3"/>
      <c r="B66" s="2"/>
      <c r="C66" s="2"/>
      <c r="D66" s="2"/>
      <c r="E66" s="2"/>
      <c r="F66" s="2"/>
      <c r="G66" s="2"/>
      <c r="H66" s="2"/>
      <c r="I66" s="2"/>
      <c r="J66" s="2"/>
      <c r="AR66" s="3"/>
      <c r="AS66" s="2"/>
      <c r="AT66" s="2"/>
      <c r="AU66" s="2"/>
      <c r="AV66" s="2"/>
      <c r="AW66" s="2"/>
      <c r="AX66" s="2"/>
      <c r="AY66" s="2"/>
      <c r="AZ66" s="2"/>
      <c r="BA66" s="2"/>
    </row>
    <row r="67" spans="1:53" ht="18" customHeight="1">
      <c r="A67" s="3"/>
      <c r="B67" s="2"/>
      <c r="C67" s="2"/>
      <c r="D67" s="2"/>
      <c r="E67" s="2"/>
      <c r="F67" s="2"/>
      <c r="G67" s="2"/>
      <c r="H67" s="2"/>
      <c r="I67" s="2"/>
      <c r="J67" s="2"/>
      <c r="AR67" s="3"/>
      <c r="AS67" s="2"/>
      <c r="AT67" s="2"/>
      <c r="AU67" s="2"/>
      <c r="AV67" s="2"/>
      <c r="AW67" s="2"/>
      <c r="AX67" s="2"/>
      <c r="AY67" s="2"/>
      <c r="AZ67" s="2"/>
      <c r="BA67" s="2"/>
    </row>
    <row r="68" spans="1:53" ht="18" customHeight="1">
      <c r="A68" s="3"/>
      <c r="B68" s="2"/>
      <c r="C68" s="2"/>
      <c r="D68" s="2"/>
      <c r="E68" s="2"/>
      <c r="F68" s="2"/>
      <c r="G68" s="2"/>
      <c r="H68" s="2"/>
      <c r="I68" s="2"/>
      <c r="J68" s="2"/>
      <c r="AR68" s="3"/>
      <c r="AS68" s="2"/>
      <c r="AT68" s="2"/>
      <c r="AU68" s="2"/>
      <c r="AV68" s="2"/>
      <c r="AW68" s="2"/>
      <c r="AX68" s="2"/>
      <c r="AY68" s="2"/>
      <c r="AZ68" s="2"/>
      <c r="BA68" s="2"/>
    </row>
    <row r="69" spans="1:53" ht="18" customHeight="1">
      <c r="A69" s="3"/>
      <c r="B69" s="2"/>
      <c r="C69" s="2"/>
      <c r="D69" s="2"/>
      <c r="E69" s="2"/>
      <c r="F69" s="2"/>
      <c r="G69" s="2"/>
      <c r="H69" s="2"/>
      <c r="I69" s="2"/>
      <c r="J69" s="2"/>
      <c r="AR69" s="3"/>
      <c r="AS69" s="2"/>
      <c r="AT69" s="2"/>
      <c r="AU69" s="2"/>
      <c r="AV69" s="2"/>
      <c r="AW69" s="2"/>
      <c r="AX69" s="2"/>
      <c r="AY69" s="2"/>
      <c r="AZ69" s="2"/>
      <c r="BA69" s="2"/>
    </row>
    <row r="70" spans="1:53" ht="18" customHeight="1">
      <c r="A70" s="3"/>
      <c r="B70" s="2"/>
      <c r="C70" s="2"/>
      <c r="D70" s="2"/>
      <c r="E70" s="2"/>
      <c r="F70" s="2"/>
      <c r="G70" s="2"/>
      <c r="H70" s="2"/>
      <c r="I70" s="2"/>
      <c r="J70" s="2"/>
      <c r="AR70" s="3"/>
      <c r="AS70" s="2"/>
      <c r="AT70" s="2"/>
      <c r="AU70" s="2"/>
      <c r="AV70" s="2"/>
      <c r="AW70" s="2"/>
      <c r="AX70" s="2"/>
      <c r="AY70" s="2"/>
      <c r="AZ70" s="2"/>
      <c r="BA70" s="2"/>
    </row>
    <row r="71" spans="1:53" ht="18" customHeight="1">
      <c r="A71" s="3"/>
      <c r="B71" s="2"/>
      <c r="C71" s="2"/>
      <c r="D71" s="2"/>
      <c r="E71" s="2"/>
      <c r="F71" s="2"/>
      <c r="G71" s="2"/>
      <c r="H71" s="2"/>
      <c r="I71" s="2"/>
      <c r="J71" s="2"/>
      <c r="AR71" s="3"/>
      <c r="AS71" s="2"/>
      <c r="AT71" s="2"/>
      <c r="AU71" s="2"/>
      <c r="AV71" s="2"/>
      <c r="AW71" s="2"/>
      <c r="AX71" s="2"/>
      <c r="AY71" s="2"/>
      <c r="AZ71" s="2"/>
      <c r="BA71" s="2"/>
    </row>
    <row r="72" spans="1:53" ht="18" customHeight="1">
      <c r="A72" s="3"/>
      <c r="B72" s="2"/>
      <c r="C72" s="2"/>
      <c r="D72" s="2"/>
      <c r="E72" s="2"/>
      <c r="F72" s="2"/>
      <c r="G72" s="2"/>
      <c r="H72" s="2"/>
      <c r="I72" s="2"/>
      <c r="J72" s="2"/>
      <c r="AR72" s="3"/>
      <c r="AS72" s="2"/>
      <c r="AT72" s="2"/>
      <c r="AU72" s="2"/>
      <c r="AV72" s="2"/>
      <c r="AW72" s="2"/>
      <c r="AX72" s="2"/>
      <c r="AY72" s="2"/>
      <c r="AZ72" s="2"/>
      <c r="BA72" s="2"/>
    </row>
    <row r="73" spans="1:53" ht="18" customHeight="1">
      <c r="A73" s="3"/>
      <c r="B73" s="2"/>
      <c r="C73" s="2"/>
      <c r="D73" s="2"/>
      <c r="E73" s="2"/>
      <c r="F73" s="2"/>
      <c r="G73" s="2"/>
      <c r="H73" s="2"/>
      <c r="I73" s="2"/>
      <c r="J73" s="2"/>
      <c r="AR73" s="3"/>
      <c r="AS73" s="2"/>
      <c r="AT73" s="2"/>
      <c r="AU73" s="2"/>
      <c r="AV73" s="2"/>
      <c r="AW73" s="2"/>
      <c r="AX73" s="2"/>
      <c r="AY73" s="2"/>
      <c r="AZ73" s="2"/>
      <c r="BA73" s="2"/>
    </row>
    <row r="74" spans="1:53" ht="18" customHeight="1">
      <c r="A74" s="3"/>
      <c r="B74" s="2"/>
      <c r="C74" s="2"/>
      <c r="D74" s="2"/>
      <c r="E74" s="2"/>
      <c r="F74" s="2"/>
      <c r="G74" s="2"/>
      <c r="H74" s="2"/>
      <c r="I74" s="2"/>
      <c r="J74" s="2"/>
      <c r="AR74" s="3"/>
      <c r="AS74" s="2"/>
      <c r="AT74" s="2"/>
      <c r="AU74" s="2"/>
      <c r="AV74" s="2"/>
      <c r="AW74" s="2"/>
      <c r="AX74" s="2"/>
      <c r="AY74" s="2"/>
      <c r="AZ74" s="2"/>
      <c r="BA74" s="2"/>
    </row>
    <row r="75" spans="1:53" ht="18" customHeight="1">
      <c r="A75" s="3"/>
      <c r="B75" s="2"/>
      <c r="C75" s="2"/>
      <c r="D75" s="2"/>
      <c r="E75" s="2"/>
      <c r="F75" s="2"/>
      <c r="G75" s="2"/>
      <c r="H75" s="2"/>
      <c r="I75" s="2"/>
      <c r="J75" s="2"/>
      <c r="AR75" s="3"/>
      <c r="AS75" s="2"/>
      <c r="AT75" s="2"/>
      <c r="AU75" s="2"/>
      <c r="AV75" s="2"/>
      <c r="AW75" s="2"/>
      <c r="AX75" s="2"/>
      <c r="AY75" s="2"/>
      <c r="AZ75" s="2"/>
      <c r="BA75" s="2"/>
    </row>
    <row r="76" spans="1:53" ht="18" customHeight="1">
      <c r="A76" s="3"/>
      <c r="B76" s="2"/>
      <c r="C76" s="2"/>
      <c r="D76" s="2"/>
      <c r="E76" s="2"/>
      <c r="F76" s="2"/>
      <c r="G76" s="2"/>
      <c r="H76" s="2"/>
      <c r="I76" s="2"/>
      <c r="J76" s="2"/>
      <c r="AR76" s="3"/>
      <c r="AS76" s="2"/>
      <c r="AT76" s="2"/>
      <c r="AU76" s="2"/>
      <c r="AV76" s="2"/>
      <c r="AW76" s="2"/>
      <c r="AX76" s="2"/>
      <c r="AY76" s="2"/>
      <c r="AZ76" s="2"/>
      <c r="BA76" s="2"/>
    </row>
    <row r="77" spans="1:53" ht="18" customHeight="1">
      <c r="A77" s="3"/>
      <c r="B77" s="2"/>
      <c r="C77" s="2"/>
      <c r="D77" s="2"/>
      <c r="E77" s="2"/>
      <c r="F77" s="2"/>
      <c r="G77" s="2"/>
      <c r="H77" s="2"/>
      <c r="I77" s="2"/>
      <c r="J77" s="2"/>
      <c r="AR77" s="3"/>
      <c r="AS77" s="2"/>
      <c r="AT77" s="2"/>
      <c r="AU77" s="2"/>
      <c r="AV77" s="2"/>
      <c r="AW77" s="2"/>
      <c r="AX77" s="2"/>
      <c r="AY77" s="2"/>
      <c r="AZ77" s="2"/>
      <c r="BA77" s="2"/>
    </row>
    <row r="78" spans="1:53" ht="18" customHeight="1">
      <c r="A78" s="3"/>
      <c r="B78" s="2"/>
      <c r="C78" s="2"/>
      <c r="D78" s="2"/>
      <c r="E78" s="2"/>
      <c r="F78" s="2"/>
      <c r="G78" s="2"/>
      <c r="H78" s="2"/>
      <c r="I78" s="2"/>
      <c r="J78" s="2"/>
      <c r="AR78" s="3"/>
      <c r="AS78" s="2"/>
      <c r="AT78" s="2"/>
      <c r="AU78" s="2"/>
      <c r="AV78" s="2"/>
      <c r="AW78" s="2"/>
      <c r="AX78" s="2"/>
      <c r="AY78" s="2"/>
      <c r="AZ78" s="2"/>
      <c r="BA78" s="2"/>
    </row>
    <row r="79" spans="1:53" ht="18" customHeight="1">
      <c r="A79" s="3"/>
      <c r="B79" s="2"/>
      <c r="C79" s="2"/>
      <c r="D79" s="2"/>
      <c r="E79" s="2"/>
      <c r="F79" s="2"/>
      <c r="G79" s="2"/>
      <c r="H79" s="2"/>
      <c r="I79" s="2"/>
      <c r="J79" s="2"/>
      <c r="AR79" s="3"/>
      <c r="AS79" s="2"/>
      <c r="AT79" s="2"/>
      <c r="AU79" s="2"/>
      <c r="AV79" s="2"/>
      <c r="AW79" s="2"/>
      <c r="AX79" s="2"/>
      <c r="AY79" s="2"/>
      <c r="AZ79" s="2"/>
      <c r="BA79" s="2"/>
    </row>
    <row r="80" spans="1:53" ht="18" customHeight="1">
      <c r="A80" s="3"/>
      <c r="B80" s="2"/>
      <c r="C80" s="2"/>
      <c r="D80" s="2"/>
      <c r="E80" s="2"/>
      <c r="F80" s="2"/>
      <c r="G80" s="2"/>
      <c r="H80" s="2"/>
      <c r="I80" s="2"/>
      <c r="J80" s="2"/>
      <c r="AR80" s="3"/>
      <c r="AS80" s="2"/>
      <c r="AT80" s="2"/>
      <c r="AU80" s="2"/>
      <c r="AV80" s="2"/>
      <c r="AW80" s="2"/>
      <c r="AX80" s="2"/>
      <c r="AY80" s="2"/>
      <c r="AZ80" s="2"/>
      <c r="BA80" s="2"/>
    </row>
    <row r="81" spans="1:53" ht="18" customHeight="1">
      <c r="A81" s="3"/>
      <c r="B81" s="2"/>
      <c r="C81" s="2"/>
      <c r="D81" s="2"/>
      <c r="E81" s="2"/>
      <c r="F81" s="2"/>
      <c r="G81" s="2"/>
      <c r="H81" s="2"/>
      <c r="I81" s="2"/>
      <c r="J81" s="2"/>
      <c r="AR81" s="3"/>
      <c r="AS81" s="2"/>
      <c r="AT81" s="2"/>
      <c r="AU81" s="2"/>
      <c r="AV81" s="2"/>
      <c r="AW81" s="2"/>
      <c r="AX81" s="2"/>
      <c r="AY81" s="2"/>
      <c r="AZ81" s="2"/>
      <c r="BA81" s="2"/>
    </row>
    <row r="82" spans="1:53" ht="18" customHeight="1">
      <c r="A82" s="3"/>
      <c r="B82" s="2"/>
      <c r="C82" s="2"/>
      <c r="D82" s="2"/>
      <c r="E82" s="2"/>
      <c r="F82" s="2"/>
      <c r="G82" s="2"/>
      <c r="H82" s="2"/>
      <c r="I82" s="2"/>
      <c r="J82" s="2"/>
      <c r="AR82" s="3"/>
      <c r="AS82" s="2"/>
      <c r="AT82" s="2"/>
      <c r="AU82" s="2"/>
      <c r="AV82" s="2"/>
      <c r="AW82" s="2"/>
      <c r="AX82" s="2"/>
      <c r="AY82" s="2"/>
      <c r="AZ82" s="2"/>
      <c r="BA82" s="2"/>
    </row>
    <row r="83" spans="1:53" ht="18" customHeight="1">
      <c r="A83" s="3"/>
      <c r="B83" s="2"/>
      <c r="C83" s="2"/>
      <c r="D83" s="2"/>
      <c r="E83" s="2"/>
      <c r="F83" s="2"/>
      <c r="G83" s="2"/>
      <c r="H83" s="2"/>
      <c r="I83" s="2"/>
      <c r="J83" s="2"/>
      <c r="AR83" s="3"/>
      <c r="AS83" s="2"/>
      <c r="AT83" s="2"/>
      <c r="AU83" s="2"/>
      <c r="AV83" s="2"/>
      <c r="AW83" s="2"/>
      <c r="AX83" s="2"/>
      <c r="AY83" s="2"/>
      <c r="AZ83" s="2"/>
      <c r="BA83" s="2"/>
    </row>
    <row r="84" spans="1:53" ht="18" customHeight="1">
      <c r="A84" s="3"/>
      <c r="B84" s="2"/>
      <c r="C84" s="2"/>
      <c r="D84" s="2"/>
      <c r="E84" s="2"/>
      <c r="F84" s="2"/>
      <c r="G84" s="2"/>
      <c r="H84" s="2"/>
      <c r="I84" s="2"/>
      <c r="J84" s="2"/>
      <c r="AR84" s="3"/>
      <c r="AS84" s="2"/>
      <c r="AT84" s="2"/>
      <c r="AU84" s="2"/>
      <c r="AV84" s="2"/>
      <c r="AW84" s="2"/>
      <c r="AX84" s="2"/>
      <c r="AY84" s="2"/>
      <c r="AZ84" s="2"/>
      <c r="BA84" s="2"/>
    </row>
    <row r="85" spans="1:53" ht="18" customHeight="1">
      <c r="A85" s="3"/>
      <c r="B85" s="2"/>
      <c r="C85" s="2"/>
      <c r="D85" s="2"/>
      <c r="E85" s="2"/>
      <c r="F85" s="2"/>
      <c r="G85" s="2"/>
      <c r="H85" s="2"/>
      <c r="I85" s="2"/>
      <c r="J85" s="2"/>
      <c r="AR85" s="3"/>
      <c r="AS85" s="2"/>
      <c r="AT85" s="2"/>
      <c r="AU85" s="2"/>
      <c r="AV85" s="2"/>
      <c r="AW85" s="2"/>
      <c r="AX85" s="2"/>
      <c r="AY85" s="2"/>
      <c r="AZ85" s="2"/>
      <c r="BA85" s="2"/>
    </row>
    <row r="86" spans="1:53" ht="18" customHeight="1">
      <c r="A86" s="3"/>
      <c r="B86" s="2"/>
      <c r="C86" s="2"/>
      <c r="D86" s="2"/>
      <c r="E86" s="2"/>
      <c r="F86" s="2"/>
      <c r="G86" s="2"/>
      <c r="H86" s="2"/>
      <c r="I86" s="2"/>
      <c r="J86" s="2"/>
      <c r="AR86" s="3"/>
      <c r="AS86" s="2"/>
      <c r="AT86" s="2"/>
      <c r="AU86" s="2"/>
      <c r="AV86" s="2"/>
      <c r="AW86" s="2"/>
      <c r="AX86" s="2"/>
      <c r="AY86" s="2"/>
      <c r="AZ86" s="2"/>
      <c r="BA86" s="2"/>
    </row>
    <row r="87" spans="1:53" ht="18" customHeight="1">
      <c r="A87" s="3"/>
      <c r="B87" s="2"/>
      <c r="C87" s="2"/>
      <c r="D87" s="2"/>
      <c r="E87" s="2"/>
      <c r="F87" s="2"/>
      <c r="G87" s="2"/>
      <c r="H87" s="2"/>
      <c r="I87" s="2"/>
      <c r="J87" s="2"/>
      <c r="AR87" s="3"/>
      <c r="AS87" s="2"/>
      <c r="AT87" s="2"/>
      <c r="AU87" s="2"/>
      <c r="AV87" s="2"/>
      <c r="AW87" s="2"/>
      <c r="AX87" s="2"/>
      <c r="AY87" s="2"/>
      <c r="AZ87" s="2"/>
      <c r="BA87" s="2"/>
    </row>
    <row r="88" spans="1:53" ht="18" customHeight="1">
      <c r="A88" s="3"/>
      <c r="B88" s="2"/>
      <c r="C88" s="2"/>
      <c r="D88" s="2"/>
      <c r="E88" s="2"/>
      <c r="F88" s="2"/>
      <c r="G88" s="2"/>
      <c r="H88" s="2"/>
      <c r="I88" s="2"/>
      <c r="J88" s="2"/>
      <c r="AR88" s="3"/>
      <c r="AS88" s="2"/>
      <c r="AT88" s="2"/>
      <c r="AU88" s="2"/>
      <c r="AV88" s="2"/>
      <c r="AW88" s="2"/>
      <c r="AX88" s="2"/>
      <c r="AY88" s="2"/>
      <c r="AZ88" s="2"/>
      <c r="BA88" s="2"/>
    </row>
    <row r="89" spans="1:53" ht="18" customHeight="1">
      <c r="A89" s="3"/>
      <c r="B89" s="2"/>
      <c r="C89" s="2"/>
      <c r="D89" s="2"/>
      <c r="E89" s="2"/>
      <c r="F89" s="2"/>
      <c r="G89" s="2"/>
      <c r="H89" s="2"/>
      <c r="I89" s="2"/>
      <c r="J89" s="2"/>
      <c r="AR89" s="3"/>
      <c r="AS89" s="2"/>
      <c r="AT89" s="2"/>
      <c r="AU89" s="2"/>
      <c r="AV89" s="2"/>
      <c r="AW89" s="2"/>
      <c r="AX89" s="2"/>
      <c r="AY89" s="2"/>
      <c r="AZ89" s="2"/>
      <c r="BA89" s="2"/>
    </row>
    <row r="90" spans="1:53" ht="18" customHeight="1">
      <c r="A90" s="3"/>
      <c r="B90" s="2"/>
      <c r="C90" s="2"/>
      <c r="D90" s="2"/>
      <c r="E90" s="2"/>
      <c r="F90" s="2"/>
      <c r="G90" s="2"/>
      <c r="H90" s="2"/>
      <c r="I90" s="2"/>
      <c r="J90" s="2"/>
      <c r="AR90" s="3"/>
      <c r="AS90" s="2"/>
      <c r="AT90" s="2"/>
      <c r="AU90" s="2"/>
      <c r="AV90" s="2"/>
      <c r="AW90" s="2"/>
      <c r="AX90" s="2"/>
      <c r="AY90" s="2"/>
      <c r="AZ90" s="2"/>
      <c r="BA90" s="2"/>
    </row>
    <row r="91" spans="1:53" ht="18" customHeight="1">
      <c r="A91" s="3"/>
      <c r="B91" s="2"/>
      <c r="C91" s="2"/>
      <c r="D91" s="2"/>
      <c r="E91" s="2"/>
      <c r="F91" s="2"/>
      <c r="G91" s="2"/>
      <c r="H91" s="2"/>
      <c r="I91" s="2"/>
      <c r="J91" s="2"/>
      <c r="AR91" s="3"/>
      <c r="AS91" s="2"/>
      <c r="AT91" s="2"/>
      <c r="AU91" s="2"/>
      <c r="AV91" s="2"/>
      <c r="AW91" s="2"/>
      <c r="AX91" s="2"/>
      <c r="AY91" s="2"/>
      <c r="AZ91" s="2"/>
      <c r="BA91" s="2"/>
    </row>
    <row r="92" spans="1:53" ht="18" customHeight="1">
      <c r="A92" s="3"/>
      <c r="B92" s="2"/>
      <c r="C92" s="2"/>
      <c r="D92" s="2"/>
      <c r="E92" s="2"/>
      <c r="F92" s="2"/>
      <c r="G92" s="2"/>
      <c r="H92" s="2"/>
      <c r="I92" s="2"/>
      <c r="J92" s="2"/>
      <c r="AR92" s="3"/>
      <c r="AS92" s="2"/>
      <c r="AT92" s="2"/>
      <c r="AU92" s="2"/>
      <c r="AV92" s="2"/>
      <c r="AW92" s="2"/>
      <c r="AX92" s="2"/>
      <c r="AY92" s="2"/>
      <c r="AZ92" s="2"/>
      <c r="BA92" s="2"/>
    </row>
    <row r="93" spans="1:53" ht="18" customHeight="1">
      <c r="A93" s="3"/>
      <c r="B93" s="2"/>
      <c r="C93" s="2"/>
      <c r="D93" s="2"/>
      <c r="E93" s="2"/>
      <c r="F93" s="2"/>
      <c r="G93" s="2"/>
      <c r="H93" s="2"/>
      <c r="I93" s="2"/>
      <c r="J93" s="2"/>
      <c r="AR93" s="3"/>
      <c r="AS93" s="2"/>
      <c r="AT93" s="2"/>
      <c r="AU93" s="2"/>
      <c r="AV93" s="2"/>
      <c r="AW93" s="2"/>
      <c r="AX93" s="2"/>
      <c r="AY93" s="2"/>
      <c r="AZ93" s="2"/>
      <c r="BA93" s="2"/>
    </row>
    <row r="94" spans="1:53" ht="18" customHeight="1">
      <c r="A94" s="3"/>
      <c r="B94" s="2"/>
      <c r="C94" s="2"/>
      <c r="D94" s="2"/>
      <c r="E94" s="2"/>
      <c r="F94" s="2"/>
      <c r="G94" s="2"/>
      <c r="H94" s="2"/>
      <c r="I94" s="2"/>
      <c r="J94" s="2"/>
      <c r="AR94" s="3"/>
      <c r="AS94" s="2"/>
      <c r="AT94" s="2"/>
      <c r="AU94" s="2"/>
      <c r="AV94" s="2"/>
      <c r="AW94" s="2"/>
      <c r="AX94" s="2"/>
      <c r="AY94" s="2"/>
      <c r="AZ94" s="2"/>
      <c r="BA94" s="2"/>
    </row>
    <row r="95" spans="1:53" ht="18" customHeight="1">
      <c r="A95" s="3"/>
      <c r="B95" s="2"/>
      <c r="C95" s="2"/>
      <c r="D95" s="2"/>
      <c r="E95" s="2"/>
      <c r="F95" s="2"/>
      <c r="G95" s="2"/>
      <c r="H95" s="2"/>
      <c r="I95" s="2"/>
      <c r="J95" s="2"/>
      <c r="AR95" s="3"/>
      <c r="AS95" s="2"/>
      <c r="AT95" s="2"/>
      <c r="AU95" s="2"/>
      <c r="AV95" s="2"/>
      <c r="AW95" s="2"/>
      <c r="AX95" s="2"/>
      <c r="AY95" s="2"/>
      <c r="AZ95" s="2"/>
      <c r="BA95" s="2"/>
    </row>
    <row r="96" spans="1:53" ht="18" customHeight="1">
      <c r="A96" s="3"/>
      <c r="B96" s="2"/>
      <c r="C96" s="2"/>
      <c r="D96" s="2"/>
      <c r="E96" s="2"/>
      <c r="F96" s="2"/>
      <c r="G96" s="2"/>
      <c r="H96" s="2"/>
      <c r="I96" s="2"/>
      <c r="J96" s="2"/>
      <c r="AR96" s="3"/>
      <c r="AS96" s="2"/>
      <c r="AT96" s="2"/>
      <c r="AU96" s="2"/>
      <c r="AV96" s="2"/>
      <c r="AW96" s="2"/>
      <c r="AX96" s="2"/>
      <c r="AY96" s="2"/>
      <c r="AZ96" s="2"/>
      <c r="BA96" s="2"/>
    </row>
    <row r="97" spans="1:53" ht="18" customHeight="1">
      <c r="A97" s="3"/>
      <c r="B97" s="2"/>
      <c r="C97" s="2"/>
      <c r="D97" s="2"/>
      <c r="E97" s="2"/>
      <c r="F97" s="2"/>
      <c r="G97" s="2"/>
      <c r="H97" s="2"/>
      <c r="I97" s="2"/>
      <c r="J97" s="2"/>
      <c r="AR97" s="3"/>
      <c r="AS97" s="2"/>
      <c r="AT97" s="2"/>
      <c r="AU97" s="2"/>
      <c r="AV97" s="2"/>
      <c r="AW97" s="2"/>
      <c r="AX97" s="2"/>
      <c r="AY97" s="2"/>
      <c r="AZ97" s="2"/>
      <c r="BA97" s="2"/>
    </row>
    <row r="98" spans="1:53" ht="18" customHeight="1">
      <c r="A98" s="3"/>
      <c r="B98" s="2"/>
      <c r="C98" s="2"/>
      <c r="D98" s="2"/>
      <c r="E98" s="2"/>
      <c r="F98" s="2"/>
      <c r="G98" s="2"/>
      <c r="H98" s="2"/>
      <c r="I98" s="2"/>
      <c r="J98" s="2"/>
      <c r="AR98" s="3"/>
      <c r="AS98" s="2"/>
      <c r="AT98" s="2"/>
      <c r="AU98" s="2"/>
      <c r="AV98" s="2"/>
      <c r="AW98" s="2"/>
      <c r="AX98" s="2"/>
      <c r="AY98" s="2"/>
      <c r="AZ98" s="2"/>
      <c r="BA98" s="2"/>
    </row>
    <row r="99" spans="1:53" ht="18" customHeight="1">
      <c r="A99" s="3"/>
      <c r="B99" s="2"/>
      <c r="C99" s="2"/>
      <c r="D99" s="2"/>
      <c r="E99" s="2"/>
      <c r="F99" s="2"/>
      <c r="G99" s="2"/>
      <c r="H99" s="2"/>
      <c r="I99" s="2"/>
      <c r="J99" s="2"/>
      <c r="AR99" s="3"/>
      <c r="AS99" s="2"/>
      <c r="AT99" s="2"/>
      <c r="AU99" s="2"/>
      <c r="AV99" s="2"/>
      <c r="AW99" s="2"/>
      <c r="AX99" s="2"/>
      <c r="AY99" s="2"/>
      <c r="AZ99" s="2"/>
      <c r="BA99" s="2"/>
    </row>
    <row r="100" spans="1:53" ht="18" customHeight="1">
      <c r="A100" s="3"/>
      <c r="B100" s="2"/>
      <c r="C100" s="2"/>
      <c r="D100" s="2"/>
      <c r="E100" s="2"/>
      <c r="F100" s="2"/>
      <c r="G100" s="2"/>
      <c r="H100" s="2"/>
      <c r="I100" s="2"/>
      <c r="J100" s="2"/>
      <c r="AR100" s="3"/>
      <c r="AS100" s="2"/>
      <c r="AT100" s="2"/>
      <c r="AU100" s="2"/>
      <c r="AV100" s="2"/>
      <c r="AW100" s="2"/>
      <c r="AX100" s="2"/>
      <c r="AY100" s="2"/>
      <c r="AZ100" s="2"/>
      <c r="BA100" s="2"/>
    </row>
    <row r="101" spans="1:53" ht="18" customHeight="1">
      <c r="A101" s="3"/>
      <c r="B101" s="2"/>
      <c r="C101" s="2"/>
      <c r="D101" s="2"/>
      <c r="E101" s="2"/>
      <c r="F101" s="2"/>
      <c r="G101" s="2"/>
      <c r="H101" s="2"/>
      <c r="I101" s="2"/>
      <c r="J101" s="2"/>
      <c r="AR101" s="3"/>
      <c r="AS101" s="2"/>
      <c r="AT101" s="2"/>
      <c r="AU101" s="2"/>
      <c r="AV101" s="2"/>
      <c r="AW101" s="2"/>
      <c r="AX101" s="2"/>
      <c r="AY101" s="2"/>
      <c r="AZ101" s="2"/>
      <c r="BA101" s="2"/>
    </row>
    <row r="102" spans="1:53" ht="18" customHeight="1">
      <c r="A102" s="3"/>
      <c r="B102" s="2"/>
      <c r="C102" s="2"/>
      <c r="D102" s="2"/>
      <c r="E102" s="2"/>
      <c r="F102" s="2"/>
      <c r="G102" s="2"/>
      <c r="H102" s="2"/>
      <c r="I102" s="2"/>
      <c r="J102" s="2"/>
      <c r="AR102" s="3"/>
      <c r="AS102" s="2"/>
      <c r="AT102" s="2"/>
      <c r="AU102" s="2"/>
      <c r="AV102" s="2"/>
      <c r="AW102" s="2"/>
      <c r="AX102" s="2"/>
      <c r="AY102" s="2"/>
      <c r="AZ102" s="2"/>
      <c r="BA102" s="2"/>
    </row>
    <row r="103" spans="1:53" ht="18" customHeight="1">
      <c r="A103" s="3"/>
      <c r="B103" s="2"/>
      <c r="C103" s="2"/>
      <c r="D103" s="2"/>
      <c r="E103" s="2"/>
      <c r="F103" s="2"/>
      <c r="G103" s="2"/>
      <c r="H103" s="2"/>
      <c r="I103" s="2"/>
      <c r="J103" s="2"/>
      <c r="AR103" s="3"/>
      <c r="AS103" s="2"/>
      <c r="AT103" s="2"/>
      <c r="AU103" s="2"/>
      <c r="AV103" s="2"/>
      <c r="AW103" s="2"/>
      <c r="AX103" s="2"/>
      <c r="AY103" s="2"/>
      <c r="AZ103" s="2"/>
      <c r="BA103" s="2"/>
    </row>
    <row r="104" spans="1:53" ht="18" customHeight="1">
      <c r="A104" s="3"/>
      <c r="B104" s="2"/>
      <c r="C104" s="2"/>
      <c r="D104" s="2"/>
      <c r="E104" s="2"/>
      <c r="F104" s="2"/>
      <c r="G104" s="2"/>
      <c r="H104" s="2"/>
      <c r="I104" s="2"/>
      <c r="J104" s="2"/>
      <c r="AR104" s="3"/>
      <c r="AS104" s="2"/>
      <c r="AT104" s="2"/>
      <c r="AU104" s="2"/>
      <c r="AV104" s="2"/>
      <c r="AW104" s="2"/>
      <c r="AX104" s="2"/>
      <c r="AY104" s="2"/>
      <c r="AZ104" s="2"/>
      <c r="BA104" s="2"/>
    </row>
    <row r="105" spans="1:53" ht="18" customHeight="1">
      <c r="A105" s="3"/>
      <c r="B105" s="2"/>
      <c r="C105" s="2"/>
      <c r="D105" s="2"/>
      <c r="E105" s="2"/>
      <c r="F105" s="2"/>
      <c r="G105" s="2"/>
      <c r="H105" s="2"/>
      <c r="I105" s="2"/>
      <c r="J105" s="2"/>
      <c r="AR105" s="3"/>
      <c r="AS105" s="2"/>
      <c r="AT105" s="2"/>
      <c r="AU105" s="2"/>
      <c r="AV105" s="2"/>
      <c r="AW105" s="2"/>
      <c r="AX105" s="2"/>
      <c r="AY105" s="2"/>
      <c r="AZ105" s="2"/>
      <c r="BA105" s="2"/>
    </row>
    <row r="106" spans="1:53" ht="18" customHeight="1">
      <c r="A106" s="3"/>
      <c r="B106" s="2"/>
      <c r="C106" s="2"/>
      <c r="D106" s="2"/>
      <c r="E106" s="2"/>
      <c r="F106" s="2"/>
      <c r="G106" s="2"/>
      <c r="H106" s="2"/>
      <c r="I106" s="2"/>
      <c r="J106" s="2"/>
      <c r="AR106" s="3"/>
      <c r="AS106" s="2"/>
      <c r="AT106" s="2"/>
      <c r="AU106" s="2"/>
      <c r="AV106" s="2"/>
      <c r="AW106" s="2"/>
      <c r="AX106" s="2"/>
      <c r="AY106" s="2"/>
      <c r="AZ106" s="2"/>
      <c r="BA106" s="2"/>
    </row>
    <row r="107" spans="1:53" ht="18" customHeight="1">
      <c r="A107" s="3"/>
      <c r="B107" s="2"/>
      <c r="C107" s="2"/>
      <c r="D107" s="2"/>
      <c r="E107" s="2"/>
      <c r="F107" s="2"/>
      <c r="G107" s="2"/>
      <c r="H107" s="2"/>
      <c r="I107" s="2"/>
      <c r="J107" s="2"/>
      <c r="AR107" s="3"/>
      <c r="AS107" s="2"/>
      <c r="AT107" s="2"/>
      <c r="AU107" s="2"/>
      <c r="AV107" s="2"/>
      <c r="AW107" s="2"/>
      <c r="AX107" s="2"/>
      <c r="AY107" s="2"/>
      <c r="AZ107" s="2"/>
      <c r="BA107" s="2"/>
    </row>
    <row r="108" spans="1:53" ht="18" customHeight="1">
      <c r="A108" s="3"/>
      <c r="B108" s="2"/>
      <c r="C108" s="2"/>
      <c r="D108" s="2"/>
      <c r="E108" s="2"/>
      <c r="F108" s="2"/>
      <c r="G108" s="2"/>
      <c r="H108" s="2"/>
      <c r="I108" s="2"/>
      <c r="J108" s="2"/>
      <c r="AR108" s="3"/>
      <c r="AS108" s="2"/>
      <c r="AT108" s="2"/>
      <c r="AU108" s="2"/>
      <c r="AV108" s="2"/>
      <c r="AW108" s="2"/>
      <c r="AX108" s="2"/>
      <c r="AY108" s="2"/>
      <c r="AZ108" s="2"/>
      <c r="BA108" s="2"/>
    </row>
    <row r="109" spans="1:53" ht="18" customHeight="1">
      <c r="A109" s="3"/>
      <c r="B109" s="2"/>
      <c r="C109" s="2"/>
      <c r="D109" s="2"/>
      <c r="E109" s="2"/>
      <c r="F109" s="2"/>
      <c r="G109" s="2"/>
      <c r="H109" s="2"/>
      <c r="I109" s="2"/>
      <c r="J109" s="2"/>
      <c r="AR109" s="3"/>
      <c r="AS109" s="2"/>
      <c r="AT109" s="2"/>
      <c r="AU109" s="2"/>
      <c r="AV109" s="2"/>
      <c r="AW109" s="2"/>
      <c r="AX109" s="2"/>
      <c r="AY109" s="2"/>
      <c r="AZ109" s="2"/>
      <c r="BA109" s="2"/>
    </row>
    <row r="110" spans="1:53" ht="18" customHeight="1">
      <c r="A110" s="3"/>
      <c r="B110" s="2"/>
      <c r="C110" s="2"/>
      <c r="D110" s="2"/>
      <c r="E110" s="2"/>
      <c r="F110" s="2"/>
      <c r="G110" s="2"/>
      <c r="H110" s="2"/>
      <c r="I110" s="2"/>
      <c r="J110" s="2"/>
      <c r="AR110" s="3"/>
      <c r="AS110" s="2"/>
      <c r="AT110" s="2"/>
      <c r="AU110" s="2"/>
      <c r="AV110" s="2"/>
      <c r="AW110" s="2"/>
      <c r="AX110" s="2"/>
      <c r="AY110" s="2"/>
      <c r="AZ110" s="2"/>
      <c r="BA110" s="2"/>
    </row>
    <row r="111" spans="1:53" ht="18" customHeight="1">
      <c r="A111" s="3"/>
      <c r="B111" s="2"/>
      <c r="C111" s="2"/>
      <c r="D111" s="2"/>
      <c r="E111" s="2"/>
      <c r="F111" s="2"/>
      <c r="G111" s="2"/>
      <c r="H111" s="2"/>
      <c r="I111" s="2"/>
      <c r="J111" s="2"/>
      <c r="AR111" s="3"/>
      <c r="AS111" s="2"/>
      <c r="AT111" s="2"/>
      <c r="AU111" s="2"/>
      <c r="AV111" s="2"/>
      <c r="AW111" s="2"/>
      <c r="AX111" s="2"/>
      <c r="AY111" s="2"/>
      <c r="AZ111" s="2"/>
      <c r="BA111" s="2"/>
    </row>
    <row r="112" spans="1:53" ht="18" customHeight="1">
      <c r="A112" s="3"/>
      <c r="B112" s="2"/>
      <c r="C112" s="2"/>
      <c r="D112" s="2"/>
      <c r="E112" s="2"/>
      <c r="F112" s="2"/>
      <c r="G112" s="2"/>
      <c r="H112" s="2"/>
      <c r="I112" s="2"/>
      <c r="J112" s="2"/>
      <c r="AR112" s="3"/>
      <c r="AS112" s="2"/>
      <c r="AT112" s="2"/>
      <c r="AU112" s="2"/>
      <c r="AV112" s="2"/>
      <c r="AW112" s="2"/>
      <c r="AX112" s="2"/>
      <c r="AY112" s="2"/>
      <c r="AZ112" s="2"/>
      <c r="BA112" s="2"/>
    </row>
    <row r="113" spans="1:53" ht="18" customHeight="1">
      <c r="A113" s="3"/>
      <c r="B113" s="2"/>
      <c r="C113" s="2"/>
      <c r="D113" s="2"/>
      <c r="E113" s="2"/>
      <c r="F113" s="2"/>
      <c r="G113" s="2"/>
      <c r="H113" s="2"/>
      <c r="I113" s="2"/>
      <c r="J113" s="2"/>
      <c r="AR113" s="3"/>
      <c r="AS113" s="2"/>
      <c r="AT113" s="2"/>
      <c r="AU113" s="2"/>
      <c r="AV113" s="2"/>
      <c r="AW113" s="2"/>
      <c r="AX113" s="2"/>
      <c r="AY113" s="2"/>
      <c r="AZ113" s="2"/>
      <c r="BA113" s="2"/>
    </row>
    <row r="114" spans="1:53" ht="18" customHeight="1">
      <c r="A114" s="3"/>
      <c r="B114" s="2"/>
      <c r="C114" s="2"/>
      <c r="D114" s="2"/>
      <c r="E114" s="2"/>
      <c r="F114" s="2"/>
      <c r="G114" s="2"/>
      <c r="H114" s="2"/>
      <c r="I114" s="2"/>
      <c r="J114" s="2"/>
      <c r="AR114" s="3"/>
      <c r="AS114" s="2"/>
      <c r="AT114" s="2"/>
      <c r="AU114" s="2"/>
      <c r="AV114" s="2"/>
      <c r="AW114" s="2"/>
      <c r="AX114" s="2"/>
      <c r="AY114" s="2"/>
      <c r="AZ114" s="2"/>
      <c r="BA114" s="2"/>
    </row>
    <row r="115" spans="1:53" ht="18" customHeight="1">
      <c r="A115" s="3"/>
      <c r="B115" s="2"/>
      <c r="C115" s="2"/>
      <c r="D115" s="2"/>
      <c r="E115" s="2"/>
      <c r="F115" s="2"/>
      <c r="G115" s="2"/>
      <c r="H115" s="2"/>
      <c r="I115" s="2"/>
      <c r="J115" s="2"/>
      <c r="AR115" s="3"/>
      <c r="AS115" s="2"/>
      <c r="AT115" s="2"/>
      <c r="AU115" s="2"/>
      <c r="AV115" s="2"/>
      <c r="AW115" s="2"/>
      <c r="AX115" s="2"/>
      <c r="AY115" s="2"/>
      <c r="AZ115" s="2"/>
      <c r="BA115" s="2"/>
    </row>
    <row r="116" spans="1:53" ht="18" customHeight="1">
      <c r="A116" s="3"/>
      <c r="B116" s="2"/>
      <c r="C116" s="2"/>
      <c r="D116" s="2"/>
      <c r="E116" s="2"/>
      <c r="F116" s="2"/>
      <c r="G116" s="2"/>
      <c r="H116" s="2"/>
      <c r="I116" s="2"/>
      <c r="J116" s="2"/>
      <c r="AR116" s="3"/>
      <c r="AS116" s="2"/>
      <c r="AT116" s="2"/>
      <c r="AU116" s="2"/>
      <c r="AV116" s="2"/>
      <c r="AW116" s="2"/>
      <c r="AX116" s="2"/>
      <c r="AY116" s="2"/>
      <c r="AZ116" s="2"/>
      <c r="BA116" s="2"/>
    </row>
    <row r="117" spans="1:53" ht="18" customHeight="1">
      <c r="A117" s="3"/>
      <c r="B117" s="2"/>
      <c r="C117" s="2"/>
      <c r="D117" s="2"/>
      <c r="E117" s="2"/>
      <c r="F117" s="2"/>
      <c r="G117" s="2"/>
      <c r="H117" s="2"/>
      <c r="I117" s="2"/>
      <c r="J117" s="2"/>
      <c r="AR117" s="3"/>
      <c r="AS117" s="2"/>
      <c r="AT117" s="2"/>
      <c r="AU117" s="2"/>
      <c r="AV117" s="2"/>
      <c r="AW117" s="2"/>
      <c r="AX117" s="2"/>
      <c r="AY117" s="2"/>
      <c r="AZ117" s="2"/>
      <c r="BA117" s="2"/>
    </row>
    <row r="118" spans="1:53" ht="18" customHeight="1">
      <c r="A118" s="3"/>
      <c r="B118" s="2"/>
      <c r="C118" s="2"/>
      <c r="D118" s="2"/>
      <c r="E118" s="2"/>
      <c r="F118" s="2"/>
      <c r="G118" s="2"/>
      <c r="H118" s="2"/>
      <c r="I118" s="2"/>
      <c r="J118" s="2"/>
      <c r="AR118" s="3"/>
      <c r="AS118" s="2"/>
      <c r="AT118" s="2"/>
      <c r="AU118" s="2"/>
      <c r="AV118" s="2"/>
      <c r="AW118" s="2"/>
      <c r="AX118" s="2"/>
      <c r="AY118" s="2"/>
      <c r="AZ118" s="2"/>
      <c r="BA118" s="2"/>
    </row>
    <row r="119" spans="1:53" ht="18" customHeight="1">
      <c r="A119" s="3"/>
      <c r="B119" s="2"/>
      <c r="C119" s="2"/>
      <c r="D119" s="2"/>
      <c r="E119" s="2"/>
      <c r="F119" s="2"/>
      <c r="G119" s="2"/>
      <c r="H119" s="2"/>
      <c r="I119" s="2"/>
      <c r="J119" s="2"/>
      <c r="AR119" s="3"/>
      <c r="AS119" s="2"/>
      <c r="AT119" s="2"/>
      <c r="AU119" s="2"/>
      <c r="AV119" s="2"/>
      <c r="AW119" s="2"/>
      <c r="AX119" s="2"/>
      <c r="AY119" s="2"/>
      <c r="AZ119" s="2"/>
      <c r="BA119" s="2"/>
    </row>
    <row r="120" spans="1:53" ht="18" customHeight="1">
      <c r="A120" s="3"/>
      <c r="B120" s="2"/>
      <c r="C120" s="2"/>
      <c r="D120" s="2"/>
      <c r="E120" s="2"/>
      <c r="F120" s="2"/>
      <c r="G120" s="2"/>
      <c r="H120" s="2"/>
      <c r="I120" s="2"/>
      <c r="J120" s="2"/>
      <c r="AR120" s="3"/>
      <c r="AS120" s="2"/>
      <c r="AT120" s="2"/>
      <c r="AU120" s="2"/>
      <c r="AV120" s="2"/>
      <c r="AW120" s="2"/>
      <c r="AX120" s="2"/>
      <c r="AY120" s="2"/>
      <c r="AZ120" s="2"/>
      <c r="BA120" s="2"/>
    </row>
    <row r="121" spans="1:53" ht="18" customHeight="1">
      <c r="A121" s="3"/>
      <c r="B121" s="2"/>
      <c r="C121" s="2"/>
      <c r="D121" s="2"/>
      <c r="E121" s="2"/>
      <c r="F121" s="2"/>
      <c r="G121" s="2"/>
      <c r="H121" s="2"/>
      <c r="I121" s="2"/>
      <c r="J121" s="2"/>
      <c r="AR121" s="3"/>
      <c r="AS121" s="2"/>
      <c r="AT121" s="2"/>
      <c r="AU121" s="2"/>
      <c r="AV121" s="2"/>
      <c r="AW121" s="2"/>
      <c r="AX121" s="2"/>
      <c r="AY121" s="2"/>
      <c r="AZ121" s="2"/>
      <c r="BA121" s="2"/>
    </row>
    <row r="122" spans="1:53" ht="18" customHeight="1">
      <c r="A122" s="3"/>
      <c r="B122" s="2"/>
      <c r="C122" s="2"/>
      <c r="D122" s="2"/>
      <c r="E122" s="2"/>
      <c r="F122" s="2"/>
      <c r="G122" s="2"/>
      <c r="H122" s="2"/>
      <c r="I122" s="2"/>
      <c r="J122" s="2"/>
      <c r="AR122" s="3"/>
      <c r="AS122" s="2"/>
      <c r="AT122" s="2"/>
      <c r="AU122" s="2"/>
      <c r="AV122" s="2"/>
      <c r="AW122" s="2"/>
      <c r="AX122" s="2"/>
      <c r="AY122" s="2"/>
      <c r="AZ122" s="2"/>
      <c r="BA122" s="2"/>
    </row>
    <row r="123" spans="1:53" ht="18" customHeight="1">
      <c r="A123" s="3"/>
      <c r="B123" s="2"/>
      <c r="C123" s="2"/>
      <c r="D123" s="2"/>
      <c r="E123" s="2"/>
      <c r="F123" s="2"/>
      <c r="G123" s="2"/>
      <c r="H123" s="2"/>
      <c r="I123" s="2"/>
      <c r="J123" s="2"/>
      <c r="AR123" s="3"/>
      <c r="AS123" s="2"/>
      <c r="AT123" s="2"/>
      <c r="AU123" s="2"/>
      <c r="AV123" s="2"/>
      <c r="AW123" s="2"/>
      <c r="AX123" s="2"/>
      <c r="AY123" s="2"/>
      <c r="AZ123" s="2"/>
      <c r="BA123" s="2"/>
    </row>
    <row r="124" spans="1:53" ht="18" customHeight="1">
      <c r="A124" s="3"/>
      <c r="B124" s="2"/>
      <c r="C124" s="2"/>
      <c r="D124" s="2"/>
      <c r="E124" s="2"/>
      <c r="F124" s="2"/>
      <c r="G124" s="2"/>
      <c r="H124" s="2"/>
      <c r="I124" s="2"/>
      <c r="J124" s="2"/>
      <c r="AR124" s="3"/>
      <c r="AS124" s="2"/>
      <c r="AT124" s="2"/>
      <c r="AU124" s="2"/>
      <c r="AV124" s="2"/>
      <c r="AW124" s="2"/>
      <c r="AX124" s="2"/>
      <c r="AY124" s="2"/>
      <c r="AZ124" s="2"/>
      <c r="BA124" s="2"/>
    </row>
    <row r="125" spans="1:53" ht="18" customHeight="1">
      <c r="A125" s="3"/>
      <c r="B125" s="2"/>
      <c r="C125" s="2"/>
      <c r="D125" s="2"/>
      <c r="E125" s="2"/>
      <c r="F125" s="2"/>
      <c r="G125" s="2"/>
      <c r="H125" s="2"/>
      <c r="I125" s="2"/>
      <c r="J125" s="2"/>
      <c r="AR125" s="3"/>
      <c r="AS125" s="2"/>
      <c r="AT125" s="2"/>
      <c r="AU125" s="2"/>
      <c r="AV125" s="2"/>
      <c r="AW125" s="2"/>
      <c r="AX125" s="2"/>
      <c r="AY125" s="2"/>
      <c r="AZ125" s="2"/>
      <c r="BA125" s="2"/>
    </row>
    <row r="126" spans="1:53" ht="18" customHeight="1">
      <c r="A126" s="3"/>
      <c r="B126" s="2"/>
      <c r="C126" s="2"/>
      <c r="D126" s="2"/>
      <c r="E126" s="2"/>
      <c r="F126" s="2"/>
      <c r="G126" s="2"/>
      <c r="H126" s="2"/>
      <c r="I126" s="2"/>
      <c r="J126" s="2"/>
      <c r="AR126" s="3"/>
      <c r="AS126" s="2"/>
      <c r="AT126" s="2"/>
      <c r="AU126" s="2"/>
      <c r="AV126" s="2"/>
      <c r="AW126" s="2"/>
      <c r="AX126" s="2"/>
      <c r="AY126" s="2"/>
      <c r="AZ126" s="2"/>
      <c r="BA126" s="2"/>
    </row>
    <row r="127" spans="1:53" ht="18" customHeight="1">
      <c r="A127" s="3"/>
      <c r="B127" s="2"/>
      <c r="C127" s="2"/>
      <c r="D127" s="2"/>
      <c r="E127" s="2"/>
      <c r="F127" s="2"/>
      <c r="G127" s="2"/>
      <c r="H127" s="2"/>
      <c r="I127" s="2"/>
      <c r="J127" s="2"/>
      <c r="AR127" s="3"/>
      <c r="AS127" s="2"/>
      <c r="AT127" s="2"/>
      <c r="AU127" s="2"/>
      <c r="AV127" s="2"/>
      <c r="AW127" s="2"/>
      <c r="AX127" s="2"/>
      <c r="AY127" s="2"/>
      <c r="AZ127" s="2"/>
      <c r="BA127" s="2"/>
    </row>
    <row r="128" spans="1:53" ht="18" customHeight="1">
      <c r="A128" s="3"/>
      <c r="B128" s="2"/>
      <c r="C128" s="2"/>
      <c r="D128" s="2"/>
      <c r="E128" s="2"/>
      <c r="F128" s="2"/>
      <c r="G128" s="2"/>
      <c r="H128" s="2"/>
      <c r="I128" s="2"/>
      <c r="J128" s="2"/>
      <c r="AR128" s="3"/>
      <c r="AS128" s="2"/>
      <c r="AT128" s="2"/>
      <c r="AU128" s="2"/>
      <c r="AV128" s="2"/>
      <c r="AW128" s="2"/>
      <c r="AX128" s="2"/>
      <c r="AY128" s="2"/>
      <c r="AZ128" s="2"/>
      <c r="BA128" s="2"/>
    </row>
    <row r="129" spans="1:53" ht="18" customHeight="1">
      <c r="A129" s="3"/>
      <c r="B129" s="2"/>
      <c r="C129" s="2"/>
      <c r="D129" s="2"/>
      <c r="E129" s="2"/>
      <c r="F129" s="2"/>
      <c r="G129" s="2"/>
      <c r="H129" s="2"/>
      <c r="I129" s="2"/>
      <c r="J129" s="2"/>
      <c r="AR129" s="3"/>
      <c r="AS129" s="2"/>
      <c r="AT129" s="2"/>
      <c r="AU129" s="2"/>
      <c r="AV129" s="2"/>
      <c r="AW129" s="2"/>
      <c r="AX129" s="2"/>
      <c r="AY129" s="2"/>
      <c r="AZ129" s="2"/>
      <c r="BA129" s="2"/>
    </row>
    <row r="130" spans="1:53" ht="18" customHeight="1">
      <c r="A130" s="3"/>
      <c r="B130" s="2"/>
      <c r="C130" s="2"/>
      <c r="D130" s="2"/>
      <c r="E130" s="2"/>
      <c r="F130" s="2"/>
      <c r="G130" s="2"/>
      <c r="H130" s="2"/>
      <c r="I130" s="2"/>
      <c r="J130" s="2"/>
      <c r="AR130" s="3"/>
      <c r="AS130" s="2"/>
      <c r="AT130" s="2"/>
      <c r="AU130" s="2"/>
      <c r="AV130" s="2"/>
      <c r="AW130" s="2"/>
      <c r="AX130" s="2"/>
      <c r="AY130" s="2"/>
      <c r="AZ130" s="2"/>
      <c r="BA130" s="2"/>
    </row>
    <row r="131" spans="1:53" ht="18" customHeight="1">
      <c r="A131" s="3"/>
      <c r="B131" s="2"/>
      <c r="C131" s="2"/>
      <c r="D131" s="2"/>
      <c r="E131" s="2"/>
      <c r="F131" s="2"/>
      <c r="G131" s="2"/>
      <c r="H131" s="2"/>
      <c r="I131" s="2"/>
      <c r="J131" s="2"/>
      <c r="AR131" s="3"/>
      <c r="AS131" s="2"/>
      <c r="AT131" s="2"/>
      <c r="AU131" s="2"/>
      <c r="AV131" s="2"/>
      <c r="AW131" s="2"/>
      <c r="AX131" s="2"/>
      <c r="AY131" s="2"/>
      <c r="AZ131" s="2"/>
      <c r="BA131" s="2"/>
    </row>
    <row r="132" spans="1:53" ht="18" customHeight="1">
      <c r="A132" s="3"/>
      <c r="B132" s="2"/>
      <c r="C132" s="2"/>
      <c r="D132" s="2"/>
      <c r="E132" s="2"/>
      <c r="F132" s="2"/>
      <c r="G132" s="2"/>
      <c r="H132" s="2"/>
      <c r="I132" s="2"/>
      <c r="J132" s="2"/>
      <c r="AR132" s="3"/>
      <c r="AS132" s="2"/>
      <c r="AT132" s="2"/>
      <c r="AU132" s="2"/>
      <c r="AV132" s="2"/>
      <c r="AW132" s="2"/>
      <c r="AX132" s="2"/>
      <c r="AY132" s="2"/>
      <c r="AZ132" s="2"/>
      <c r="BA132" s="2"/>
    </row>
    <row r="133" spans="1:53" ht="18" customHeight="1">
      <c r="A133" s="3"/>
      <c r="B133" s="2"/>
      <c r="C133" s="2"/>
      <c r="D133" s="2"/>
      <c r="E133" s="2"/>
      <c r="F133" s="2"/>
      <c r="G133" s="2"/>
      <c r="H133" s="2"/>
      <c r="I133" s="2"/>
      <c r="J133" s="2"/>
      <c r="AR133" s="3"/>
      <c r="AS133" s="2"/>
      <c r="AT133" s="2"/>
      <c r="AU133" s="2"/>
      <c r="AV133" s="2"/>
      <c r="AW133" s="2"/>
      <c r="AX133" s="2"/>
      <c r="AY133" s="2"/>
      <c r="AZ133" s="2"/>
      <c r="BA133" s="2"/>
    </row>
    <row r="134" spans="1:53" ht="18" customHeight="1">
      <c r="A134" s="3"/>
      <c r="B134" s="2"/>
      <c r="C134" s="2"/>
      <c r="D134" s="2"/>
      <c r="E134" s="2"/>
      <c r="F134" s="2"/>
      <c r="G134" s="2"/>
      <c r="H134" s="2"/>
      <c r="I134" s="2"/>
      <c r="J134" s="2"/>
      <c r="AR134" s="3"/>
      <c r="AS134" s="2"/>
      <c r="AT134" s="2"/>
      <c r="AU134" s="2"/>
      <c r="AV134" s="2"/>
      <c r="AW134" s="2"/>
      <c r="AX134" s="2"/>
      <c r="AY134" s="2"/>
      <c r="AZ134" s="2"/>
      <c r="BA134" s="2"/>
    </row>
    <row r="135" spans="1:53" ht="18" customHeight="1">
      <c r="A135" s="3"/>
      <c r="B135" s="2"/>
      <c r="C135" s="2"/>
      <c r="D135" s="2"/>
      <c r="E135" s="2"/>
      <c r="F135" s="2"/>
      <c r="G135" s="2"/>
      <c r="H135" s="2"/>
      <c r="I135" s="2"/>
      <c r="J135" s="2"/>
      <c r="AR135" s="3"/>
      <c r="AS135" s="2"/>
      <c r="AT135" s="2"/>
      <c r="AU135" s="2"/>
      <c r="AV135" s="2"/>
      <c r="AW135" s="2"/>
      <c r="AX135" s="2"/>
      <c r="AY135" s="2"/>
      <c r="AZ135" s="2"/>
      <c r="BA135" s="2"/>
    </row>
    <row r="136" spans="1:53" ht="18" customHeight="1">
      <c r="A136" s="3"/>
      <c r="B136" s="2"/>
      <c r="C136" s="2"/>
      <c r="D136" s="2"/>
      <c r="E136" s="2"/>
      <c r="F136" s="2"/>
      <c r="G136" s="2"/>
      <c r="H136" s="2"/>
      <c r="I136" s="2"/>
      <c r="J136" s="2"/>
      <c r="AR136" s="3"/>
      <c r="AS136" s="2"/>
      <c r="AT136" s="2"/>
      <c r="AU136" s="2"/>
      <c r="AV136" s="2"/>
      <c r="AW136" s="2"/>
      <c r="AX136" s="2"/>
      <c r="AY136" s="2"/>
      <c r="AZ136" s="2"/>
      <c r="BA136" s="2"/>
    </row>
    <row r="137" spans="1:53" ht="18" customHeight="1">
      <c r="A137" s="3"/>
      <c r="B137" s="2"/>
      <c r="C137" s="2"/>
      <c r="D137" s="2"/>
      <c r="E137" s="2"/>
      <c r="F137" s="2"/>
      <c r="G137" s="2"/>
      <c r="H137" s="2"/>
      <c r="I137" s="2"/>
      <c r="J137" s="2"/>
      <c r="AR137" s="3"/>
      <c r="AS137" s="2"/>
      <c r="AT137" s="2"/>
      <c r="AU137" s="2"/>
      <c r="AV137" s="2"/>
      <c r="AW137" s="2"/>
      <c r="AX137" s="2"/>
      <c r="AY137" s="2"/>
      <c r="AZ137" s="2"/>
      <c r="BA137" s="2"/>
    </row>
    <row r="138" spans="1:53" ht="18" customHeight="1">
      <c r="A138" s="3"/>
      <c r="B138" s="2"/>
      <c r="C138" s="2"/>
      <c r="D138" s="2"/>
      <c r="E138" s="2"/>
      <c r="F138" s="2"/>
      <c r="G138" s="2"/>
      <c r="H138" s="2"/>
      <c r="I138" s="2"/>
      <c r="J138" s="2"/>
      <c r="AR138" s="3"/>
      <c r="AS138" s="2"/>
      <c r="AT138" s="2"/>
      <c r="AU138" s="2"/>
      <c r="AV138" s="2"/>
      <c r="AW138" s="2"/>
      <c r="AX138" s="2"/>
      <c r="AY138" s="2"/>
      <c r="AZ138" s="2"/>
      <c r="BA138" s="2"/>
    </row>
    <row r="139" spans="1:53" ht="18" customHeight="1">
      <c r="A139" s="3"/>
      <c r="B139" s="2"/>
      <c r="C139" s="2"/>
      <c r="D139" s="2"/>
      <c r="E139" s="2"/>
      <c r="F139" s="2"/>
      <c r="G139" s="2"/>
      <c r="H139" s="2"/>
      <c r="I139" s="2"/>
      <c r="J139" s="2"/>
      <c r="AR139" s="3"/>
      <c r="AS139" s="2"/>
      <c r="AT139" s="2"/>
      <c r="AU139" s="2"/>
      <c r="AV139" s="2"/>
      <c r="AW139" s="2"/>
      <c r="AX139" s="2"/>
      <c r="AY139" s="2"/>
      <c r="AZ139" s="2"/>
      <c r="BA139" s="2"/>
    </row>
    <row r="140" spans="1:53" ht="18" customHeight="1">
      <c r="A140" s="3"/>
      <c r="B140" s="2"/>
      <c r="C140" s="2"/>
      <c r="D140" s="2"/>
      <c r="E140" s="2"/>
      <c r="F140" s="2"/>
      <c r="G140" s="2"/>
      <c r="H140" s="2"/>
      <c r="I140" s="2"/>
      <c r="J140" s="2"/>
      <c r="AR140" s="3"/>
      <c r="AS140" s="2"/>
      <c r="AT140" s="2"/>
      <c r="AU140" s="2"/>
      <c r="AV140" s="2"/>
      <c r="AW140" s="2"/>
      <c r="AX140" s="2"/>
      <c r="AY140" s="2"/>
      <c r="AZ140" s="2"/>
      <c r="BA140" s="2"/>
    </row>
    <row r="141" spans="1:53" ht="18" customHeight="1">
      <c r="A141" s="3"/>
      <c r="B141" s="2"/>
      <c r="C141" s="2"/>
      <c r="D141" s="2"/>
      <c r="E141" s="2"/>
      <c r="F141" s="2"/>
      <c r="G141" s="2"/>
      <c r="H141" s="2"/>
      <c r="I141" s="2"/>
      <c r="J141" s="2"/>
      <c r="AR141" s="3"/>
      <c r="AS141" s="2"/>
      <c r="AT141" s="2"/>
      <c r="AU141" s="2"/>
      <c r="AV141" s="2"/>
      <c r="AW141" s="2"/>
      <c r="AX141" s="2"/>
      <c r="AY141" s="2"/>
      <c r="AZ141" s="2"/>
      <c r="BA141" s="2"/>
    </row>
    <row r="142" spans="1:53" ht="18" customHeight="1">
      <c r="A142" s="3"/>
      <c r="B142" s="2"/>
      <c r="C142" s="2"/>
      <c r="D142" s="2"/>
      <c r="E142" s="2"/>
      <c r="F142" s="2"/>
      <c r="G142" s="2"/>
      <c r="H142" s="2"/>
      <c r="I142" s="2"/>
      <c r="J142" s="2"/>
      <c r="AR142" s="3"/>
      <c r="AS142" s="2"/>
      <c r="AT142" s="2"/>
      <c r="AU142" s="2"/>
      <c r="AV142" s="2"/>
      <c r="AW142" s="2"/>
      <c r="AX142" s="2"/>
      <c r="AY142" s="2"/>
      <c r="AZ142" s="2"/>
      <c r="BA142" s="2"/>
    </row>
    <row r="143" spans="1:53" ht="18" customHeight="1">
      <c r="A143" s="3"/>
      <c r="B143" s="2"/>
      <c r="C143" s="2"/>
      <c r="D143" s="2"/>
      <c r="E143" s="2"/>
      <c r="F143" s="2"/>
      <c r="G143" s="2"/>
      <c r="H143" s="2"/>
      <c r="I143" s="2"/>
      <c r="J143" s="2"/>
      <c r="AR143" s="3"/>
      <c r="AS143" s="2"/>
      <c r="AT143" s="2"/>
      <c r="AU143" s="2"/>
      <c r="AV143" s="2"/>
      <c r="AW143" s="2"/>
      <c r="AX143" s="2"/>
      <c r="AY143" s="2"/>
      <c r="AZ143" s="2"/>
      <c r="BA143" s="2"/>
    </row>
    <row r="144" spans="1:53" ht="18" customHeight="1">
      <c r="A144" s="3"/>
      <c r="B144" s="2"/>
      <c r="C144" s="2"/>
      <c r="D144" s="2"/>
      <c r="E144" s="2"/>
      <c r="F144" s="2"/>
      <c r="G144" s="2"/>
      <c r="H144" s="2"/>
      <c r="I144" s="2"/>
      <c r="J144" s="2"/>
      <c r="AR144" s="3"/>
      <c r="AS144" s="2"/>
      <c r="AT144" s="2"/>
      <c r="AU144" s="2"/>
      <c r="AV144" s="2"/>
      <c r="AW144" s="2"/>
      <c r="AX144" s="2"/>
      <c r="AY144" s="2"/>
      <c r="AZ144" s="2"/>
      <c r="BA144" s="2"/>
    </row>
    <row r="145" spans="1:53" ht="18" customHeight="1">
      <c r="A145" s="3"/>
      <c r="B145" s="2"/>
      <c r="C145" s="2"/>
      <c r="D145" s="2"/>
      <c r="E145" s="2"/>
      <c r="F145" s="2"/>
      <c r="G145" s="2"/>
      <c r="H145" s="2"/>
      <c r="I145" s="2"/>
      <c r="J145" s="2"/>
      <c r="AR145" s="3"/>
      <c r="AS145" s="2"/>
      <c r="AT145" s="2"/>
      <c r="AU145" s="2"/>
      <c r="AV145" s="2"/>
      <c r="AW145" s="2"/>
      <c r="AX145" s="2"/>
      <c r="AY145" s="2"/>
      <c r="AZ145" s="2"/>
      <c r="BA145" s="2"/>
    </row>
    <row r="146" spans="1:53" ht="18" customHeight="1">
      <c r="A146" s="3"/>
      <c r="B146" s="2"/>
      <c r="C146" s="2"/>
      <c r="D146" s="2"/>
      <c r="E146" s="2"/>
      <c r="F146" s="2"/>
      <c r="G146" s="2"/>
      <c r="H146" s="2"/>
      <c r="I146" s="2"/>
      <c r="J146" s="2"/>
      <c r="AR146" s="3"/>
      <c r="AS146" s="2"/>
      <c r="AT146" s="2"/>
      <c r="AU146" s="2"/>
      <c r="AV146" s="2"/>
      <c r="AW146" s="2"/>
      <c r="AX146" s="2"/>
      <c r="AY146" s="2"/>
      <c r="AZ146" s="2"/>
      <c r="BA146" s="2"/>
    </row>
    <row r="147" spans="1:53" ht="18" customHeight="1">
      <c r="A147" s="3"/>
      <c r="B147" s="2"/>
      <c r="C147" s="2"/>
      <c r="D147" s="2"/>
      <c r="E147" s="2"/>
      <c r="F147" s="2"/>
      <c r="G147" s="2"/>
      <c r="H147" s="2"/>
      <c r="I147" s="2"/>
      <c r="J147" s="2"/>
      <c r="AR147" s="3"/>
      <c r="AS147" s="2"/>
      <c r="AT147" s="2"/>
      <c r="AU147" s="2"/>
      <c r="AV147" s="2"/>
      <c r="AW147" s="2"/>
      <c r="AX147" s="2"/>
      <c r="AY147" s="2"/>
      <c r="AZ147" s="2"/>
      <c r="BA147" s="2"/>
    </row>
    <row r="148" spans="1:53" ht="18" customHeight="1">
      <c r="A148" s="3"/>
      <c r="B148" s="2"/>
      <c r="C148" s="2"/>
      <c r="D148" s="2"/>
      <c r="E148" s="2"/>
      <c r="F148" s="2"/>
      <c r="G148" s="2"/>
      <c r="H148" s="2"/>
      <c r="I148" s="2"/>
      <c r="J148" s="2"/>
      <c r="AR148" s="3"/>
      <c r="AS148" s="2"/>
      <c r="AT148" s="2"/>
      <c r="AU148" s="2"/>
      <c r="AV148" s="2"/>
      <c r="AW148" s="2"/>
      <c r="AX148" s="2"/>
      <c r="AY148" s="2"/>
      <c r="AZ148" s="2"/>
      <c r="BA148" s="2"/>
    </row>
    <row r="149" spans="1:53" ht="18" customHeight="1">
      <c r="A149" s="3"/>
      <c r="B149" s="2"/>
      <c r="C149" s="2"/>
      <c r="D149" s="2"/>
      <c r="E149" s="2"/>
      <c r="F149" s="2"/>
      <c r="G149" s="2"/>
      <c r="H149" s="2"/>
      <c r="I149" s="2"/>
      <c r="J149" s="2"/>
      <c r="AR149" s="3"/>
      <c r="AS149" s="2"/>
      <c r="AT149" s="2"/>
      <c r="AU149" s="2"/>
      <c r="AV149" s="2"/>
      <c r="AW149" s="2"/>
      <c r="AX149" s="2"/>
      <c r="AY149" s="2"/>
      <c r="AZ149" s="2"/>
      <c r="BA149" s="2"/>
    </row>
    <row r="150" spans="1:53" ht="18" customHeight="1">
      <c r="A150" s="3"/>
      <c r="B150" s="2"/>
      <c r="C150" s="2"/>
      <c r="D150" s="2"/>
      <c r="E150" s="2"/>
      <c r="F150" s="2"/>
      <c r="G150" s="2"/>
      <c r="H150" s="2"/>
      <c r="I150" s="2"/>
      <c r="J150" s="2"/>
      <c r="AR150" s="3"/>
      <c r="AS150" s="2"/>
      <c r="AT150" s="2"/>
      <c r="AU150" s="2"/>
      <c r="AV150" s="2"/>
      <c r="AW150" s="2"/>
      <c r="AX150" s="2"/>
      <c r="AY150" s="2"/>
      <c r="AZ150" s="2"/>
      <c r="BA150" s="2"/>
    </row>
    <row r="151" spans="1:53" ht="18" customHeight="1">
      <c r="A151" s="3"/>
      <c r="B151" s="2"/>
      <c r="C151" s="2"/>
      <c r="D151" s="2"/>
      <c r="E151" s="2"/>
      <c r="F151" s="2"/>
      <c r="G151" s="2"/>
      <c r="H151" s="2"/>
      <c r="I151" s="2"/>
      <c r="J151" s="2"/>
      <c r="AR151" s="3"/>
      <c r="AS151" s="2"/>
      <c r="AT151" s="2"/>
      <c r="AU151" s="2"/>
      <c r="AV151" s="2"/>
      <c r="AW151" s="2"/>
      <c r="AX151" s="2"/>
      <c r="AY151" s="2"/>
      <c r="AZ151" s="2"/>
      <c r="BA151" s="2"/>
    </row>
    <row r="152" spans="1:53" ht="18" customHeight="1">
      <c r="A152" s="3"/>
      <c r="B152" s="2"/>
      <c r="C152" s="2"/>
      <c r="D152" s="2"/>
      <c r="E152" s="2"/>
      <c r="F152" s="2"/>
      <c r="G152" s="2"/>
      <c r="H152" s="2"/>
      <c r="I152" s="2"/>
      <c r="J152" s="2"/>
      <c r="AR152" s="3"/>
      <c r="AS152" s="2"/>
      <c r="AT152" s="2"/>
      <c r="AU152" s="2"/>
      <c r="AV152" s="2"/>
      <c r="AW152" s="2"/>
      <c r="AX152" s="2"/>
      <c r="AY152" s="2"/>
      <c r="AZ152" s="2"/>
      <c r="BA152" s="2"/>
    </row>
    <row r="153" spans="1:53" ht="18" customHeight="1">
      <c r="A153" s="3"/>
      <c r="B153" s="2"/>
      <c r="C153" s="2"/>
      <c r="D153" s="2"/>
      <c r="E153" s="2"/>
      <c r="F153" s="2"/>
      <c r="G153" s="2"/>
      <c r="H153" s="2"/>
      <c r="I153" s="2"/>
      <c r="J153" s="2"/>
      <c r="AR153" s="3"/>
      <c r="AS153" s="2"/>
      <c r="AT153" s="2"/>
      <c r="AU153" s="2"/>
      <c r="AV153" s="2"/>
      <c r="AW153" s="2"/>
      <c r="AX153" s="2"/>
      <c r="AY153" s="2"/>
      <c r="AZ153" s="2"/>
      <c r="BA153" s="2"/>
    </row>
    <row r="154" spans="1:53" ht="18" customHeight="1">
      <c r="A154" s="3"/>
      <c r="B154" s="2"/>
      <c r="C154" s="2"/>
      <c r="D154" s="2"/>
      <c r="E154" s="2"/>
      <c r="F154" s="2"/>
      <c r="G154" s="2"/>
      <c r="H154" s="2"/>
      <c r="I154" s="2"/>
      <c r="J154" s="2"/>
      <c r="AR154" s="3"/>
      <c r="AS154" s="2"/>
      <c r="AT154" s="2"/>
      <c r="AU154" s="2"/>
      <c r="AV154" s="2"/>
      <c r="AW154" s="2"/>
      <c r="AX154" s="2"/>
      <c r="AY154" s="2"/>
      <c r="AZ154" s="2"/>
      <c r="BA154" s="2"/>
    </row>
    <row r="155" spans="1:53" ht="18" customHeight="1">
      <c r="A155" s="3"/>
      <c r="B155" s="2"/>
      <c r="C155" s="2"/>
      <c r="D155" s="2"/>
      <c r="E155" s="2"/>
      <c r="F155" s="2"/>
      <c r="G155" s="2"/>
      <c r="H155" s="2"/>
      <c r="I155" s="2"/>
      <c r="J155" s="2"/>
      <c r="AR155" s="3"/>
      <c r="AS155" s="2"/>
      <c r="AT155" s="2"/>
      <c r="AU155" s="2"/>
      <c r="AV155" s="2"/>
      <c r="AW155" s="2"/>
      <c r="AX155" s="2"/>
      <c r="AY155" s="2"/>
      <c r="AZ155" s="2"/>
      <c r="BA155" s="2"/>
    </row>
    <row r="156" spans="1:53" ht="18" customHeight="1">
      <c r="A156" s="3"/>
      <c r="B156" s="2"/>
      <c r="C156" s="2"/>
      <c r="D156" s="2"/>
      <c r="E156" s="2"/>
      <c r="F156" s="2"/>
      <c r="G156" s="2"/>
      <c r="H156" s="2"/>
      <c r="I156" s="2"/>
      <c r="J156" s="2"/>
      <c r="AR156" s="3"/>
      <c r="AS156" s="2"/>
      <c r="AT156" s="2"/>
      <c r="AU156" s="2"/>
      <c r="AV156" s="2"/>
      <c r="AW156" s="2"/>
      <c r="AX156" s="2"/>
      <c r="AY156" s="2"/>
      <c r="AZ156" s="2"/>
      <c r="BA156" s="2"/>
    </row>
    <row r="157" spans="1:53" ht="18" customHeight="1">
      <c r="A157" s="3"/>
      <c r="B157" s="2"/>
      <c r="C157" s="2"/>
      <c r="D157" s="2"/>
      <c r="E157" s="2"/>
      <c r="F157" s="2"/>
      <c r="G157" s="2"/>
      <c r="H157" s="2"/>
      <c r="I157" s="2"/>
      <c r="J157" s="2"/>
      <c r="AR157" s="3"/>
      <c r="AS157" s="2"/>
      <c r="AT157" s="2"/>
      <c r="AU157" s="2"/>
      <c r="AV157" s="2"/>
      <c r="AW157" s="2"/>
      <c r="AX157" s="2"/>
      <c r="AY157" s="2"/>
      <c r="AZ157" s="2"/>
      <c r="BA157" s="2"/>
    </row>
    <row r="158" spans="1:53" ht="18" customHeight="1">
      <c r="A158" s="3"/>
      <c r="B158" s="2"/>
      <c r="C158" s="2"/>
      <c r="D158" s="2"/>
      <c r="E158" s="2"/>
      <c r="F158" s="2"/>
      <c r="G158" s="2"/>
      <c r="H158" s="2"/>
      <c r="I158" s="2"/>
      <c r="J158" s="2"/>
      <c r="AR158" s="3"/>
      <c r="AS158" s="2"/>
      <c r="AT158" s="2"/>
      <c r="AU158" s="2"/>
      <c r="AV158" s="2"/>
      <c r="AW158" s="2"/>
      <c r="AX158" s="2"/>
      <c r="AY158" s="2"/>
      <c r="AZ158" s="2"/>
      <c r="BA158" s="2"/>
    </row>
    <row r="159" spans="1:53" ht="18" customHeight="1">
      <c r="A159" s="3"/>
      <c r="B159" s="2"/>
      <c r="C159" s="2"/>
      <c r="D159" s="2"/>
      <c r="E159" s="2"/>
      <c r="F159" s="2"/>
      <c r="G159" s="2"/>
      <c r="H159" s="2"/>
      <c r="I159" s="2"/>
      <c r="J159" s="2"/>
      <c r="AR159" s="3"/>
      <c r="AS159" s="2"/>
      <c r="AT159" s="2"/>
      <c r="AU159" s="2"/>
      <c r="AV159" s="2"/>
      <c r="AW159" s="2"/>
      <c r="AX159" s="2"/>
      <c r="AY159" s="2"/>
      <c r="AZ159" s="2"/>
      <c r="BA159" s="2"/>
    </row>
    <row r="160" spans="1:53" ht="18" customHeight="1">
      <c r="A160" s="3"/>
      <c r="B160" s="2"/>
      <c r="C160" s="2"/>
      <c r="D160" s="2"/>
      <c r="E160" s="2"/>
      <c r="F160" s="2"/>
      <c r="G160" s="2"/>
      <c r="H160" s="2"/>
      <c r="I160" s="2"/>
      <c r="J160" s="2"/>
      <c r="AR160" s="3"/>
      <c r="AS160" s="2"/>
      <c r="AT160" s="2"/>
      <c r="AU160" s="2"/>
      <c r="AV160" s="2"/>
      <c r="AW160" s="2"/>
      <c r="AX160" s="2"/>
      <c r="AY160" s="2"/>
      <c r="AZ160" s="2"/>
      <c r="BA160" s="2"/>
    </row>
    <row r="161" spans="1:53" ht="18" customHeight="1">
      <c r="A161" s="3"/>
      <c r="B161" s="2"/>
      <c r="C161" s="2"/>
      <c r="D161" s="2"/>
      <c r="E161" s="2"/>
      <c r="F161" s="2"/>
      <c r="G161" s="2"/>
      <c r="H161" s="2"/>
      <c r="I161" s="2"/>
      <c r="J161" s="2"/>
      <c r="AR161" s="3"/>
      <c r="AS161" s="2"/>
      <c r="AT161" s="2"/>
      <c r="AU161" s="2"/>
      <c r="AV161" s="2"/>
      <c r="AW161" s="2"/>
      <c r="AX161" s="2"/>
      <c r="AY161" s="2"/>
      <c r="AZ161" s="2"/>
      <c r="BA161" s="2"/>
    </row>
    <row r="162" spans="1:53" ht="18" customHeight="1">
      <c r="A162" s="3"/>
      <c r="B162" s="2"/>
      <c r="C162" s="2"/>
      <c r="D162" s="2"/>
      <c r="E162" s="2"/>
      <c r="F162" s="2"/>
      <c r="G162" s="2"/>
      <c r="H162" s="2"/>
      <c r="I162" s="2"/>
      <c r="J162" s="2"/>
      <c r="AR162" s="3"/>
      <c r="AS162" s="2"/>
      <c r="AT162" s="2"/>
      <c r="AU162" s="2"/>
      <c r="AV162" s="2"/>
      <c r="AW162" s="2"/>
      <c r="AX162" s="2"/>
      <c r="AY162" s="2"/>
      <c r="AZ162" s="2"/>
      <c r="BA162" s="2"/>
    </row>
    <row r="163" spans="1:53" ht="18" customHeight="1">
      <c r="A163" s="3"/>
      <c r="B163" s="2"/>
      <c r="C163" s="2"/>
      <c r="D163" s="2"/>
      <c r="E163" s="2"/>
      <c r="F163" s="2"/>
      <c r="G163" s="2"/>
      <c r="H163" s="2"/>
      <c r="I163" s="2"/>
      <c r="J163" s="2"/>
      <c r="AR163" s="3"/>
      <c r="AS163" s="2"/>
      <c r="AT163" s="2"/>
      <c r="AU163" s="2"/>
      <c r="AV163" s="2"/>
      <c r="AW163" s="2"/>
      <c r="AX163" s="2"/>
      <c r="AY163" s="2"/>
      <c r="AZ163" s="2"/>
      <c r="BA163" s="2"/>
    </row>
    <row r="164" spans="1:53" ht="18" customHeight="1">
      <c r="A164" s="3"/>
      <c r="B164" s="2"/>
      <c r="C164" s="2"/>
      <c r="D164" s="2"/>
      <c r="E164" s="2"/>
      <c r="F164" s="2"/>
      <c r="G164" s="2"/>
      <c r="H164" s="2"/>
      <c r="I164" s="2"/>
      <c r="J164" s="2"/>
      <c r="AR164" s="3"/>
      <c r="AS164" s="2"/>
      <c r="AT164" s="2"/>
      <c r="AU164" s="2"/>
      <c r="AV164" s="2"/>
      <c r="AW164" s="2"/>
      <c r="AX164" s="2"/>
      <c r="AY164" s="2"/>
      <c r="AZ164" s="2"/>
      <c r="BA164" s="2"/>
    </row>
    <row r="165" spans="1:53" ht="18" customHeight="1">
      <c r="A165" s="3"/>
      <c r="B165" s="2"/>
      <c r="C165" s="2"/>
      <c r="D165" s="2"/>
      <c r="E165" s="2"/>
      <c r="F165" s="2"/>
      <c r="G165" s="2"/>
      <c r="H165" s="2"/>
      <c r="I165" s="2"/>
      <c r="J165" s="2"/>
      <c r="AR165" s="3"/>
      <c r="AS165" s="2"/>
      <c r="AT165" s="2"/>
      <c r="AU165" s="2"/>
      <c r="AV165" s="2"/>
      <c r="AW165" s="2"/>
      <c r="AX165" s="2"/>
      <c r="AY165" s="2"/>
      <c r="AZ165" s="2"/>
      <c r="BA165" s="2"/>
    </row>
    <row r="166" spans="1:53" ht="18" customHeight="1">
      <c r="A166" s="3"/>
      <c r="B166" s="2"/>
      <c r="C166" s="2"/>
      <c r="D166" s="2"/>
      <c r="E166" s="2"/>
      <c r="F166" s="2"/>
      <c r="G166" s="2"/>
      <c r="H166" s="2"/>
      <c r="I166" s="2"/>
      <c r="J166" s="2"/>
      <c r="AR166" s="3"/>
      <c r="AS166" s="2"/>
      <c r="AT166" s="2"/>
      <c r="AU166" s="2"/>
      <c r="AV166" s="2"/>
      <c r="AW166" s="2"/>
      <c r="AX166" s="2"/>
      <c r="AY166" s="2"/>
      <c r="AZ166" s="2"/>
      <c r="BA166" s="2"/>
    </row>
    <row r="167" spans="1:53" ht="18" customHeight="1">
      <c r="A167" s="3"/>
      <c r="B167" s="2"/>
      <c r="C167" s="2"/>
      <c r="D167" s="2"/>
      <c r="E167" s="2"/>
      <c r="F167" s="2"/>
      <c r="G167" s="2"/>
      <c r="H167" s="2"/>
      <c r="I167" s="2"/>
      <c r="J167" s="2"/>
      <c r="AR167" s="3"/>
      <c r="AS167" s="2"/>
      <c r="AT167" s="2"/>
      <c r="AU167" s="2"/>
      <c r="AV167" s="2"/>
      <c r="AW167" s="2"/>
      <c r="AX167" s="2"/>
      <c r="AY167" s="2"/>
      <c r="AZ167" s="2"/>
      <c r="BA167" s="2"/>
    </row>
    <row r="168" spans="1:53" ht="18" customHeight="1">
      <c r="A168" s="3"/>
      <c r="B168" s="2"/>
      <c r="C168" s="2"/>
      <c r="D168" s="2"/>
      <c r="E168" s="2"/>
      <c r="F168" s="2"/>
      <c r="G168" s="2"/>
      <c r="H168" s="2"/>
      <c r="I168" s="2"/>
      <c r="J168" s="2"/>
      <c r="AR168" s="3"/>
      <c r="AS168" s="2"/>
      <c r="AT168" s="2"/>
      <c r="AU168" s="2"/>
      <c r="AV168" s="2"/>
      <c r="AW168" s="2"/>
      <c r="AX168" s="2"/>
      <c r="AY168" s="2"/>
      <c r="AZ168" s="2"/>
      <c r="BA168" s="2"/>
    </row>
    <row r="169" spans="1:53" ht="18" customHeight="1">
      <c r="A169" s="3"/>
      <c r="B169" s="2"/>
      <c r="C169" s="2"/>
      <c r="D169" s="2"/>
      <c r="E169" s="2"/>
      <c r="F169" s="2"/>
      <c r="G169" s="2"/>
      <c r="H169" s="2"/>
      <c r="I169" s="2"/>
      <c r="J169" s="2"/>
      <c r="AR169" s="3"/>
      <c r="AS169" s="2"/>
      <c r="AT169" s="2"/>
      <c r="AU169" s="2"/>
      <c r="AV169" s="2"/>
      <c r="AW169" s="2"/>
      <c r="AX169" s="2"/>
      <c r="AY169" s="2"/>
      <c r="AZ169" s="2"/>
      <c r="BA169" s="2"/>
    </row>
    <row r="170" spans="1:53" ht="18" customHeight="1">
      <c r="A170" s="3"/>
      <c r="B170" s="2"/>
      <c r="C170" s="2"/>
      <c r="D170" s="2"/>
      <c r="E170" s="2"/>
      <c r="F170" s="2"/>
      <c r="G170" s="2"/>
      <c r="H170" s="2"/>
      <c r="I170" s="2"/>
      <c r="J170" s="2"/>
      <c r="AR170" s="3"/>
      <c r="AS170" s="2"/>
      <c r="AT170" s="2"/>
      <c r="AU170" s="2"/>
      <c r="AV170" s="2"/>
      <c r="AW170" s="2"/>
      <c r="AX170" s="2"/>
      <c r="AY170" s="2"/>
      <c r="AZ170" s="2"/>
      <c r="BA170" s="2"/>
    </row>
    <row r="171" spans="1:53" ht="18" customHeight="1">
      <c r="A171" s="3"/>
      <c r="B171" s="2"/>
      <c r="C171" s="2"/>
      <c r="D171" s="2"/>
      <c r="E171" s="2"/>
      <c r="F171" s="2"/>
      <c r="G171" s="2"/>
      <c r="H171" s="2"/>
      <c r="I171" s="2"/>
      <c r="J171" s="2"/>
      <c r="AR171" s="3"/>
      <c r="AS171" s="2"/>
      <c r="AT171" s="2"/>
      <c r="AU171" s="2"/>
      <c r="AV171" s="2"/>
      <c r="AW171" s="2"/>
      <c r="AX171" s="2"/>
      <c r="AY171" s="2"/>
      <c r="AZ171" s="2"/>
      <c r="BA171" s="2"/>
    </row>
    <row r="172" spans="1:53" ht="18" customHeight="1">
      <c r="A172" s="3"/>
      <c r="B172" s="2"/>
      <c r="C172" s="2"/>
      <c r="D172" s="2"/>
      <c r="E172" s="2"/>
      <c r="F172" s="2"/>
      <c r="G172" s="2"/>
      <c r="H172" s="2"/>
      <c r="I172" s="2"/>
      <c r="J172" s="2"/>
      <c r="AR172" s="3"/>
      <c r="AS172" s="2"/>
      <c r="AT172" s="2"/>
      <c r="AU172" s="2"/>
      <c r="AV172" s="2"/>
      <c r="AW172" s="2"/>
      <c r="AX172" s="2"/>
      <c r="AY172" s="2"/>
      <c r="AZ172" s="2"/>
      <c r="BA172" s="2"/>
    </row>
    <row r="173" spans="1:53" ht="18" customHeight="1">
      <c r="A173" s="3"/>
      <c r="B173" s="2"/>
      <c r="C173" s="2"/>
      <c r="D173" s="2"/>
      <c r="E173" s="2"/>
      <c r="F173" s="2"/>
      <c r="G173" s="2"/>
      <c r="H173" s="2"/>
      <c r="I173" s="2"/>
      <c r="J173" s="2"/>
      <c r="AR173" s="3"/>
      <c r="AS173" s="2"/>
      <c r="AT173" s="2"/>
      <c r="AU173" s="2"/>
      <c r="AV173" s="2"/>
      <c r="AW173" s="2"/>
      <c r="AX173" s="2"/>
      <c r="AY173" s="2"/>
      <c r="AZ173" s="2"/>
      <c r="BA173" s="2"/>
    </row>
    <row r="174" spans="1:53" ht="18" customHeight="1">
      <c r="A174" s="3"/>
      <c r="B174" s="2"/>
      <c r="C174" s="2"/>
      <c r="D174" s="2"/>
      <c r="E174" s="2"/>
      <c r="F174" s="2"/>
      <c r="G174" s="2"/>
      <c r="H174" s="2"/>
      <c r="I174" s="2"/>
      <c r="J174" s="2"/>
      <c r="AR174" s="3"/>
      <c r="AS174" s="2"/>
      <c r="AT174" s="2"/>
      <c r="AU174" s="2"/>
      <c r="AV174" s="2"/>
      <c r="AW174" s="2"/>
      <c r="AX174" s="2"/>
      <c r="AY174" s="2"/>
      <c r="AZ174" s="2"/>
      <c r="BA174" s="2"/>
    </row>
    <row r="175" spans="1:53" ht="18" customHeight="1">
      <c r="A175" s="3"/>
      <c r="B175" s="2"/>
      <c r="C175" s="2"/>
      <c r="D175" s="2"/>
      <c r="E175" s="2"/>
      <c r="F175" s="2"/>
      <c r="G175" s="2"/>
      <c r="H175" s="2"/>
      <c r="I175" s="2"/>
      <c r="J175" s="2"/>
      <c r="AR175" s="3"/>
      <c r="AS175" s="2"/>
      <c r="AT175" s="2"/>
      <c r="AU175" s="2"/>
      <c r="AV175" s="2"/>
      <c r="AW175" s="2"/>
      <c r="AX175" s="2"/>
      <c r="AY175" s="2"/>
      <c r="AZ175" s="2"/>
      <c r="BA175" s="2"/>
    </row>
    <row r="176" spans="1:53" ht="18" customHeight="1">
      <c r="A176" s="3"/>
      <c r="B176" s="2"/>
      <c r="C176" s="2"/>
      <c r="D176" s="2"/>
      <c r="E176" s="2"/>
      <c r="F176" s="2"/>
      <c r="G176" s="2"/>
      <c r="H176" s="2"/>
      <c r="I176" s="2"/>
      <c r="J176" s="2"/>
      <c r="AR176" s="3"/>
      <c r="AS176" s="2"/>
      <c r="AT176" s="2"/>
      <c r="AU176" s="2"/>
      <c r="AV176" s="2"/>
      <c r="AW176" s="2"/>
      <c r="AX176" s="2"/>
      <c r="AY176" s="2"/>
      <c r="AZ176" s="2"/>
      <c r="BA176" s="2"/>
    </row>
    <row r="177" spans="1:53" ht="18" customHeight="1">
      <c r="A177" s="3"/>
      <c r="B177" s="2"/>
      <c r="C177" s="2"/>
      <c r="D177" s="2"/>
      <c r="E177" s="2"/>
      <c r="F177" s="2"/>
      <c r="G177" s="2"/>
      <c r="H177" s="2"/>
      <c r="I177" s="2"/>
      <c r="J177" s="2"/>
      <c r="AR177" s="3"/>
      <c r="AS177" s="2"/>
      <c r="AT177" s="2"/>
      <c r="AU177" s="2"/>
      <c r="AV177" s="2"/>
      <c r="AW177" s="2"/>
      <c r="AX177" s="2"/>
      <c r="AY177" s="2"/>
      <c r="AZ177" s="2"/>
      <c r="BA177" s="2"/>
    </row>
    <row r="178" spans="1:53" ht="18" customHeight="1">
      <c r="A178" s="3"/>
      <c r="B178" s="2"/>
      <c r="C178" s="2"/>
      <c r="D178" s="2"/>
      <c r="E178" s="2"/>
      <c r="F178" s="2"/>
      <c r="G178" s="2"/>
      <c r="H178" s="2"/>
      <c r="I178" s="2"/>
      <c r="J178" s="2"/>
      <c r="AR178" s="3"/>
      <c r="AS178" s="2"/>
      <c r="AT178" s="2"/>
      <c r="AU178" s="2"/>
      <c r="AV178" s="2"/>
      <c r="AW178" s="2"/>
      <c r="AX178" s="2"/>
      <c r="AY178" s="2"/>
      <c r="AZ178" s="2"/>
      <c r="BA178" s="2"/>
    </row>
    <row r="179" spans="1:53" ht="18" customHeight="1">
      <c r="A179" s="3"/>
      <c r="B179" s="2"/>
      <c r="C179" s="2"/>
      <c r="D179" s="2"/>
      <c r="E179" s="2"/>
      <c r="F179" s="2"/>
      <c r="G179" s="2"/>
      <c r="H179" s="2"/>
      <c r="I179" s="2"/>
      <c r="J179" s="2"/>
      <c r="AR179" s="3"/>
      <c r="AS179" s="2"/>
      <c r="AT179" s="2"/>
      <c r="AU179" s="2"/>
      <c r="AV179" s="2"/>
      <c r="AW179" s="2"/>
      <c r="AX179" s="2"/>
      <c r="AY179" s="2"/>
      <c r="AZ179" s="2"/>
      <c r="BA179" s="2"/>
    </row>
    <row r="180" spans="1:53" ht="18" customHeight="1">
      <c r="A180" s="3"/>
      <c r="B180" s="2"/>
      <c r="C180" s="2"/>
      <c r="D180" s="2"/>
      <c r="E180" s="2"/>
      <c r="F180" s="2"/>
      <c r="G180" s="2"/>
      <c r="H180" s="2"/>
      <c r="I180" s="2"/>
      <c r="J180" s="2"/>
      <c r="AR180" s="3"/>
      <c r="AS180" s="2"/>
      <c r="AT180" s="2"/>
      <c r="AU180" s="2"/>
      <c r="AV180" s="2"/>
      <c r="AW180" s="2"/>
      <c r="AX180" s="2"/>
      <c r="AY180" s="2"/>
      <c r="AZ180" s="2"/>
      <c r="BA180" s="2"/>
    </row>
    <row r="181" spans="1:53" ht="18" customHeight="1">
      <c r="A181" s="3"/>
      <c r="B181" s="2"/>
      <c r="C181" s="2"/>
      <c r="D181" s="2"/>
      <c r="E181" s="2"/>
      <c r="F181" s="2"/>
      <c r="G181" s="2"/>
      <c r="H181" s="2"/>
      <c r="I181" s="2"/>
      <c r="J181" s="2"/>
      <c r="AR181" s="3"/>
      <c r="AS181" s="2"/>
      <c r="AT181" s="2"/>
      <c r="AU181" s="2"/>
      <c r="AV181" s="2"/>
      <c r="AW181" s="2"/>
      <c r="AX181" s="2"/>
      <c r="AY181" s="2"/>
      <c r="AZ181" s="2"/>
      <c r="BA181" s="2"/>
    </row>
    <row r="182" spans="1:53" ht="18" customHeight="1">
      <c r="A182" s="3"/>
      <c r="B182" s="2"/>
      <c r="C182" s="2"/>
      <c r="D182" s="2"/>
      <c r="E182" s="2"/>
      <c r="F182" s="2"/>
      <c r="G182" s="2"/>
      <c r="H182" s="2"/>
      <c r="I182" s="2"/>
      <c r="J182" s="2"/>
      <c r="AR182" s="3"/>
      <c r="AS182" s="2"/>
      <c r="AT182" s="2"/>
      <c r="AU182" s="2"/>
      <c r="AV182" s="2"/>
      <c r="AW182" s="2"/>
      <c r="AX182" s="2"/>
      <c r="AY182" s="2"/>
      <c r="AZ182" s="2"/>
      <c r="BA182" s="2"/>
    </row>
    <row r="183" spans="1:53" ht="18" customHeight="1">
      <c r="A183" s="3"/>
      <c r="B183" s="2"/>
      <c r="C183" s="2"/>
      <c r="D183" s="2"/>
      <c r="E183" s="2"/>
      <c r="F183" s="2"/>
      <c r="G183" s="2"/>
      <c r="H183" s="2"/>
      <c r="I183" s="2"/>
      <c r="J183" s="2"/>
      <c r="AR183" s="3"/>
      <c r="AS183" s="2"/>
      <c r="AT183" s="2"/>
      <c r="AU183" s="2"/>
      <c r="AV183" s="2"/>
      <c r="AW183" s="2"/>
      <c r="AX183" s="2"/>
      <c r="AY183" s="2"/>
      <c r="AZ183" s="2"/>
      <c r="BA183" s="2"/>
    </row>
    <row r="184" spans="1:53" ht="18" customHeight="1">
      <c r="A184" s="3"/>
      <c r="B184" s="2"/>
      <c r="C184" s="2"/>
      <c r="D184" s="2"/>
      <c r="E184" s="2"/>
      <c r="F184" s="2"/>
      <c r="G184" s="2"/>
      <c r="H184" s="2"/>
      <c r="I184" s="2"/>
      <c r="J184" s="2"/>
      <c r="AR184" s="3"/>
      <c r="AS184" s="2"/>
      <c r="AT184" s="2"/>
      <c r="AU184" s="2"/>
      <c r="AV184" s="2"/>
      <c r="AW184" s="2"/>
      <c r="AX184" s="2"/>
      <c r="AY184" s="2"/>
      <c r="AZ184" s="2"/>
      <c r="BA184" s="2"/>
    </row>
    <row r="185" spans="1:53" ht="18" customHeight="1">
      <c r="A185" s="3"/>
      <c r="B185" s="2"/>
      <c r="C185" s="2"/>
      <c r="D185" s="2"/>
      <c r="E185" s="2"/>
      <c r="F185" s="2"/>
      <c r="G185" s="2"/>
      <c r="H185" s="2"/>
      <c r="I185" s="2"/>
      <c r="J185" s="2"/>
      <c r="AR185" s="3"/>
      <c r="AS185" s="2"/>
      <c r="AT185" s="2"/>
      <c r="AU185" s="2"/>
      <c r="AV185" s="2"/>
      <c r="AW185" s="2"/>
      <c r="AX185" s="2"/>
      <c r="AY185" s="2"/>
      <c r="AZ185" s="2"/>
      <c r="BA185" s="2"/>
    </row>
    <row r="186" spans="1:53" ht="18" customHeight="1">
      <c r="A186" s="3"/>
      <c r="B186" s="2"/>
      <c r="C186" s="2"/>
      <c r="D186" s="2"/>
      <c r="E186" s="2"/>
      <c r="F186" s="2"/>
      <c r="G186" s="2"/>
      <c r="H186" s="2"/>
      <c r="I186" s="2"/>
      <c r="J186" s="2"/>
      <c r="AR186" s="3"/>
      <c r="AS186" s="2"/>
      <c r="AT186" s="2"/>
      <c r="AU186" s="2"/>
      <c r="AV186" s="2"/>
      <c r="AW186" s="2"/>
      <c r="AX186" s="2"/>
      <c r="AY186" s="2"/>
      <c r="AZ186" s="2"/>
      <c r="BA186" s="2"/>
    </row>
    <row r="187" spans="1:53" ht="18" customHeight="1">
      <c r="A187" s="3"/>
      <c r="B187" s="2"/>
      <c r="C187" s="2"/>
      <c r="D187" s="2"/>
      <c r="E187" s="2"/>
      <c r="F187" s="2"/>
      <c r="G187" s="2"/>
      <c r="H187" s="2"/>
      <c r="I187" s="2"/>
      <c r="J187" s="2"/>
      <c r="AR187" s="3"/>
      <c r="AS187" s="2"/>
      <c r="AT187" s="2"/>
      <c r="AU187" s="2"/>
      <c r="AV187" s="2"/>
      <c r="AW187" s="2"/>
      <c r="AX187" s="2"/>
      <c r="AY187" s="2"/>
      <c r="AZ187" s="2"/>
      <c r="BA187" s="2"/>
    </row>
    <row r="188" spans="1:53" ht="18" customHeight="1">
      <c r="A188" s="3"/>
      <c r="B188" s="2"/>
      <c r="C188" s="2"/>
      <c r="D188" s="2"/>
      <c r="E188" s="2"/>
      <c r="F188" s="2"/>
      <c r="G188" s="2"/>
      <c r="H188" s="2"/>
      <c r="I188" s="2"/>
      <c r="J188" s="2"/>
      <c r="AR188" s="3"/>
      <c r="AS188" s="2"/>
      <c r="AT188" s="2"/>
      <c r="AU188" s="2"/>
      <c r="AV188" s="2"/>
      <c r="AW188" s="2"/>
      <c r="AX188" s="2"/>
      <c r="AY188" s="2"/>
      <c r="AZ188" s="2"/>
      <c r="BA188" s="2"/>
    </row>
    <row r="189" spans="1:53" ht="18" customHeight="1">
      <c r="A189" s="3"/>
      <c r="B189" s="2"/>
      <c r="C189" s="2"/>
      <c r="D189" s="2"/>
      <c r="E189" s="2"/>
      <c r="F189" s="2"/>
      <c r="G189" s="2"/>
      <c r="H189" s="2"/>
      <c r="I189" s="2"/>
      <c r="J189" s="2"/>
      <c r="AR189" s="3"/>
      <c r="AS189" s="2"/>
      <c r="AT189" s="2"/>
      <c r="AU189" s="2"/>
      <c r="AV189" s="2"/>
      <c r="AW189" s="2"/>
      <c r="AX189" s="2"/>
      <c r="AY189" s="2"/>
      <c r="AZ189" s="2"/>
      <c r="BA189" s="2"/>
    </row>
    <row r="190" spans="1:53" ht="18" customHeight="1">
      <c r="A190" s="3"/>
      <c r="B190" s="2"/>
      <c r="C190" s="2"/>
      <c r="D190" s="2"/>
      <c r="E190" s="2"/>
      <c r="F190" s="2"/>
      <c r="G190" s="2"/>
      <c r="H190" s="2"/>
      <c r="I190" s="2"/>
      <c r="J190" s="2"/>
      <c r="AR190" s="3"/>
      <c r="AS190" s="2"/>
      <c r="AT190" s="2"/>
      <c r="AU190" s="2"/>
      <c r="AV190" s="2"/>
      <c r="AW190" s="2"/>
      <c r="AX190" s="2"/>
      <c r="AY190" s="2"/>
      <c r="AZ190" s="2"/>
      <c r="BA190" s="2"/>
    </row>
    <row r="191" spans="1:53" ht="18" customHeight="1">
      <c r="A191" s="3"/>
      <c r="B191" s="2"/>
      <c r="C191" s="2"/>
      <c r="D191" s="2"/>
      <c r="E191" s="2"/>
      <c r="F191" s="2"/>
      <c r="G191" s="2"/>
      <c r="H191" s="2"/>
      <c r="I191" s="2"/>
      <c r="J191" s="2"/>
      <c r="AR191" s="3"/>
      <c r="AS191" s="2"/>
      <c r="AT191" s="2"/>
      <c r="AU191" s="2"/>
      <c r="AV191" s="2"/>
      <c r="AW191" s="2"/>
      <c r="AX191" s="2"/>
      <c r="AY191" s="2"/>
      <c r="AZ191" s="2"/>
      <c r="BA191" s="2"/>
    </row>
    <row r="192" spans="1:53" ht="18" customHeight="1">
      <c r="A192" s="3"/>
      <c r="B192" s="2"/>
      <c r="C192" s="2"/>
      <c r="D192" s="2"/>
      <c r="E192" s="2"/>
      <c r="F192" s="2"/>
      <c r="G192" s="2"/>
      <c r="H192" s="2"/>
      <c r="I192" s="2"/>
      <c r="J192" s="2"/>
      <c r="AR192" s="3"/>
      <c r="AS192" s="2"/>
      <c r="AT192" s="2"/>
      <c r="AU192" s="2"/>
      <c r="AV192" s="2"/>
      <c r="AW192" s="2"/>
      <c r="AX192" s="2"/>
      <c r="AY192" s="2"/>
      <c r="AZ192" s="2"/>
      <c r="BA192" s="2"/>
    </row>
    <row r="193" spans="1:53" ht="18" customHeight="1">
      <c r="A193" s="3"/>
      <c r="B193" s="2"/>
      <c r="C193" s="2"/>
      <c r="D193" s="2"/>
      <c r="E193" s="2"/>
      <c r="F193" s="2"/>
      <c r="G193" s="2"/>
      <c r="H193" s="2"/>
      <c r="I193" s="2"/>
      <c r="J193" s="2"/>
      <c r="AR193" s="3"/>
      <c r="AS193" s="2"/>
      <c r="AT193" s="2"/>
      <c r="AU193" s="2"/>
      <c r="AV193" s="2"/>
      <c r="AW193" s="2"/>
      <c r="AX193" s="2"/>
      <c r="AY193" s="2"/>
      <c r="AZ193" s="2"/>
      <c r="BA193" s="2"/>
    </row>
    <row r="194" spans="1:53" ht="18" customHeight="1">
      <c r="A194" s="3"/>
      <c r="B194" s="2"/>
      <c r="C194" s="2"/>
      <c r="D194" s="2"/>
      <c r="E194" s="2"/>
      <c r="F194" s="2"/>
      <c r="G194" s="2"/>
      <c r="H194" s="2"/>
      <c r="I194" s="2"/>
      <c r="J194" s="2"/>
      <c r="AR194" s="3"/>
      <c r="AS194" s="2"/>
      <c r="AT194" s="2"/>
      <c r="AU194" s="2"/>
      <c r="AV194" s="2"/>
      <c r="AW194" s="2"/>
      <c r="AX194" s="2"/>
      <c r="AY194" s="2"/>
      <c r="AZ194" s="2"/>
      <c r="BA194" s="2"/>
    </row>
    <row r="195" spans="1:53" ht="18" customHeight="1">
      <c r="A195" s="3"/>
      <c r="B195" s="2"/>
      <c r="C195" s="2"/>
      <c r="D195" s="2"/>
      <c r="E195" s="2"/>
      <c r="F195" s="2"/>
      <c r="G195" s="2"/>
      <c r="H195" s="2"/>
      <c r="I195" s="2"/>
      <c r="J195" s="2"/>
      <c r="AR195" s="3"/>
      <c r="AS195" s="2"/>
      <c r="AT195" s="2"/>
      <c r="AU195" s="2"/>
      <c r="AV195" s="2"/>
      <c r="AW195" s="2"/>
      <c r="AX195" s="2"/>
      <c r="AY195" s="2"/>
      <c r="AZ195" s="2"/>
      <c r="BA195" s="2"/>
    </row>
    <row r="196" spans="1:53" ht="18" customHeight="1">
      <c r="A196" s="3"/>
      <c r="B196" s="2"/>
      <c r="C196" s="2"/>
      <c r="D196" s="2"/>
      <c r="E196" s="2"/>
      <c r="F196" s="2"/>
      <c r="G196" s="2"/>
      <c r="H196" s="2"/>
      <c r="I196" s="2"/>
      <c r="J196" s="2"/>
      <c r="AR196" s="3"/>
      <c r="AS196" s="2"/>
      <c r="AT196" s="2"/>
      <c r="AU196" s="2"/>
      <c r="AV196" s="2"/>
      <c r="AW196" s="2"/>
      <c r="AX196" s="2"/>
      <c r="AY196" s="2"/>
      <c r="AZ196" s="2"/>
      <c r="BA196" s="2"/>
    </row>
    <row r="197" spans="1:53" ht="18" customHeight="1">
      <c r="A197" s="3"/>
      <c r="B197" s="2"/>
      <c r="C197" s="2"/>
      <c r="D197" s="2"/>
      <c r="E197" s="2"/>
      <c r="F197" s="2"/>
      <c r="G197" s="2"/>
      <c r="H197" s="2"/>
      <c r="I197" s="2"/>
      <c r="J197" s="2"/>
      <c r="AR197" s="3"/>
      <c r="AS197" s="2"/>
      <c r="AT197" s="2"/>
      <c r="AU197" s="2"/>
      <c r="AV197" s="2"/>
      <c r="AW197" s="2"/>
      <c r="AX197" s="2"/>
      <c r="AY197" s="2"/>
      <c r="AZ197" s="2"/>
      <c r="BA197" s="2"/>
    </row>
    <row r="198" spans="1:53" ht="18" customHeight="1">
      <c r="A198" s="3"/>
      <c r="B198" s="2"/>
      <c r="C198" s="2"/>
      <c r="D198" s="2"/>
      <c r="E198" s="2"/>
      <c r="F198" s="2"/>
      <c r="G198" s="2"/>
      <c r="H198" s="2"/>
      <c r="I198" s="2"/>
      <c r="J198" s="2"/>
      <c r="AR198" s="3"/>
      <c r="AS198" s="2"/>
      <c r="AT198" s="2"/>
      <c r="AU198" s="2"/>
      <c r="AV198" s="2"/>
      <c r="AW198" s="2"/>
      <c r="AX198" s="2"/>
      <c r="AY198" s="2"/>
      <c r="AZ198" s="2"/>
      <c r="BA198" s="2"/>
    </row>
    <row r="199" spans="1:53" ht="18" customHeight="1">
      <c r="A199" s="3"/>
      <c r="B199" s="2"/>
      <c r="C199" s="2"/>
      <c r="D199" s="2"/>
      <c r="E199" s="2"/>
      <c r="F199" s="2"/>
      <c r="G199" s="2"/>
      <c r="H199" s="2"/>
      <c r="I199" s="2"/>
      <c r="J199" s="2"/>
      <c r="AR199" s="3"/>
      <c r="AS199" s="2"/>
      <c r="AT199" s="2"/>
      <c r="AU199" s="2"/>
      <c r="AV199" s="2"/>
      <c r="AW199" s="2"/>
      <c r="AX199" s="2"/>
      <c r="AY199" s="2"/>
      <c r="AZ199" s="2"/>
      <c r="BA199" s="2"/>
    </row>
    <row r="200" spans="1:53" ht="18" customHeight="1">
      <c r="A200" s="3"/>
      <c r="B200" s="2"/>
      <c r="C200" s="2"/>
      <c r="D200" s="2"/>
      <c r="E200" s="2"/>
      <c r="F200" s="2"/>
      <c r="G200" s="2"/>
      <c r="H200" s="2"/>
      <c r="I200" s="2"/>
      <c r="J200" s="2"/>
      <c r="AR200" s="3"/>
      <c r="AS200" s="2"/>
      <c r="AT200" s="2"/>
      <c r="AU200" s="2"/>
      <c r="AV200" s="2"/>
      <c r="AW200" s="2"/>
      <c r="AX200" s="2"/>
      <c r="AY200" s="2"/>
      <c r="AZ200" s="2"/>
      <c r="BA200" s="2"/>
    </row>
    <row r="201" spans="1:53" ht="18" customHeight="1">
      <c r="A201" s="3"/>
      <c r="B201" s="2"/>
      <c r="C201" s="2"/>
      <c r="D201" s="2"/>
      <c r="E201" s="2"/>
      <c r="F201" s="2"/>
      <c r="G201" s="2"/>
      <c r="H201" s="2"/>
      <c r="I201" s="2"/>
      <c r="J201" s="2"/>
      <c r="AR201" s="3"/>
      <c r="AS201" s="2"/>
      <c r="AT201" s="2"/>
      <c r="AU201" s="2"/>
      <c r="AV201" s="2"/>
      <c r="AW201" s="2"/>
      <c r="AX201" s="2"/>
      <c r="AY201" s="2"/>
      <c r="AZ201" s="2"/>
      <c r="BA201" s="2"/>
    </row>
    <row r="202" spans="1:53" ht="18" customHeight="1">
      <c r="A202" s="3"/>
      <c r="B202" s="2"/>
      <c r="C202" s="2"/>
      <c r="D202" s="2"/>
      <c r="E202" s="2"/>
      <c r="F202" s="2"/>
      <c r="G202" s="2"/>
      <c r="H202" s="2"/>
      <c r="I202" s="2"/>
      <c r="J202" s="2"/>
      <c r="AR202" s="3"/>
      <c r="AS202" s="2"/>
      <c r="AT202" s="2"/>
      <c r="AU202" s="2"/>
      <c r="AV202" s="2"/>
      <c r="AW202" s="2"/>
      <c r="AX202" s="2"/>
      <c r="AY202" s="2"/>
      <c r="AZ202" s="2"/>
      <c r="BA202" s="2"/>
    </row>
    <row r="203" spans="1:53" ht="18" customHeight="1">
      <c r="A203" s="3"/>
      <c r="B203" s="2"/>
      <c r="C203" s="2"/>
      <c r="D203" s="2"/>
      <c r="E203" s="2"/>
      <c r="F203" s="2"/>
      <c r="G203" s="2"/>
      <c r="H203" s="2"/>
      <c r="I203" s="2"/>
      <c r="J203" s="2"/>
      <c r="AR203" s="3"/>
      <c r="AS203" s="2"/>
      <c r="AT203" s="2"/>
      <c r="AU203" s="2"/>
      <c r="AV203" s="2"/>
      <c r="AW203" s="2"/>
      <c r="AX203" s="2"/>
      <c r="AY203" s="2"/>
      <c r="AZ203" s="2"/>
      <c r="BA203" s="2"/>
    </row>
    <row r="204" spans="1:53" ht="18" customHeight="1">
      <c r="A204" s="3"/>
      <c r="B204" s="2"/>
      <c r="C204" s="2"/>
      <c r="D204" s="2"/>
      <c r="E204" s="2"/>
      <c r="F204" s="2"/>
      <c r="G204" s="2"/>
      <c r="H204" s="2"/>
      <c r="I204" s="2"/>
      <c r="J204" s="2"/>
      <c r="AR204" s="3"/>
      <c r="AS204" s="2"/>
      <c r="AT204" s="2"/>
      <c r="AU204" s="2"/>
      <c r="AV204" s="2"/>
      <c r="AW204" s="2"/>
      <c r="AX204" s="2"/>
      <c r="AY204" s="2"/>
      <c r="AZ204" s="2"/>
      <c r="BA204" s="2"/>
    </row>
    <row r="205" spans="1:53" ht="18" customHeight="1">
      <c r="A205" s="3"/>
      <c r="B205" s="2"/>
      <c r="C205" s="2"/>
      <c r="D205" s="2"/>
      <c r="E205" s="2"/>
      <c r="F205" s="2"/>
      <c r="G205" s="2"/>
      <c r="H205" s="2"/>
      <c r="I205" s="2"/>
      <c r="J205" s="2"/>
      <c r="AR205" s="3"/>
      <c r="AS205" s="2"/>
      <c r="AT205" s="2"/>
      <c r="AU205" s="2"/>
      <c r="AV205" s="2"/>
      <c r="AW205" s="2"/>
      <c r="AX205" s="2"/>
      <c r="AY205" s="2"/>
      <c r="AZ205" s="2"/>
      <c r="BA205" s="2"/>
    </row>
    <row r="206" spans="1:53" ht="18" customHeight="1">
      <c r="A206" s="3"/>
      <c r="B206" s="2"/>
      <c r="C206" s="2"/>
      <c r="D206" s="2"/>
      <c r="E206" s="2"/>
      <c r="F206" s="2"/>
      <c r="G206" s="2"/>
      <c r="H206" s="2"/>
      <c r="I206" s="2"/>
      <c r="J206" s="2"/>
      <c r="AR206" s="3"/>
      <c r="AS206" s="2"/>
      <c r="AT206" s="2"/>
      <c r="AU206" s="2"/>
      <c r="AV206" s="2"/>
      <c r="AW206" s="2"/>
      <c r="AX206" s="2"/>
      <c r="AY206" s="2"/>
      <c r="AZ206" s="2"/>
      <c r="BA206" s="2"/>
    </row>
    <row r="207" spans="1:53" ht="18" customHeight="1">
      <c r="A207" s="3"/>
      <c r="B207" s="2"/>
      <c r="C207" s="2"/>
      <c r="D207" s="2"/>
      <c r="E207" s="2"/>
      <c r="F207" s="2"/>
      <c r="G207" s="2"/>
      <c r="H207" s="2"/>
      <c r="I207" s="2"/>
      <c r="J207" s="2"/>
      <c r="AR207" s="3"/>
      <c r="AS207" s="2"/>
      <c r="AT207" s="2"/>
      <c r="AU207" s="2"/>
      <c r="AV207" s="2"/>
      <c r="AW207" s="2"/>
      <c r="AX207" s="2"/>
      <c r="AY207" s="2"/>
      <c r="AZ207" s="2"/>
      <c r="BA207" s="2"/>
    </row>
    <row r="208" spans="1:53" ht="18" customHeight="1">
      <c r="A208" s="3"/>
      <c r="B208" s="2"/>
      <c r="C208" s="2"/>
      <c r="D208" s="2"/>
      <c r="E208" s="2"/>
      <c r="F208" s="2"/>
      <c r="G208" s="2"/>
      <c r="H208" s="2"/>
      <c r="I208" s="2"/>
      <c r="J208" s="2"/>
      <c r="AR208" s="3"/>
      <c r="AS208" s="2"/>
      <c r="AT208" s="2"/>
      <c r="AU208" s="2"/>
      <c r="AV208" s="2"/>
      <c r="AW208" s="2"/>
      <c r="AX208" s="2"/>
      <c r="AY208" s="2"/>
      <c r="AZ208" s="2"/>
      <c r="BA208" s="2"/>
    </row>
    <row r="209" spans="1:53" ht="18" customHeight="1">
      <c r="A209" s="3"/>
      <c r="B209" s="2"/>
      <c r="C209" s="2"/>
      <c r="D209" s="2"/>
      <c r="E209" s="2"/>
      <c r="F209" s="2"/>
      <c r="G209" s="2"/>
      <c r="H209" s="2"/>
      <c r="I209" s="2"/>
      <c r="J209" s="2"/>
      <c r="AR209" s="3"/>
      <c r="AS209" s="2"/>
      <c r="AT209" s="2"/>
      <c r="AU209" s="2"/>
      <c r="AV209" s="2"/>
      <c r="AW209" s="2"/>
      <c r="AX209" s="2"/>
      <c r="AY209" s="2"/>
      <c r="AZ209" s="2"/>
      <c r="BA209" s="2"/>
    </row>
    <row r="210" spans="1:53" ht="18" customHeight="1">
      <c r="A210" s="3"/>
      <c r="B210" s="2"/>
      <c r="C210" s="2"/>
      <c r="D210" s="2"/>
      <c r="E210" s="2"/>
      <c r="F210" s="2"/>
      <c r="G210" s="2"/>
      <c r="H210" s="2"/>
      <c r="I210" s="2"/>
      <c r="J210" s="2"/>
      <c r="AR210" s="3"/>
      <c r="AS210" s="2"/>
      <c r="AT210" s="2"/>
      <c r="AU210" s="2"/>
      <c r="AV210" s="2"/>
      <c r="AW210" s="2"/>
      <c r="AX210" s="2"/>
      <c r="AY210" s="2"/>
      <c r="AZ210" s="2"/>
      <c r="BA210" s="2"/>
    </row>
    <row r="211" spans="1:53" ht="18" customHeight="1">
      <c r="A211" s="3"/>
      <c r="B211" s="2"/>
      <c r="C211" s="2"/>
      <c r="D211" s="2"/>
      <c r="E211" s="2"/>
      <c r="F211" s="2"/>
      <c r="G211" s="2"/>
      <c r="H211" s="2"/>
      <c r="I211" s="2"/>
      <c r="J211" s="2"/>
      <c r="AR211" s="3"/>
      <c r="AS211" s="2"/>
      <c r="AT211" s="2"/>
      <c r="AU211" s="2"/>
      <c r="AV211" s="2"/>
      <c r="AW211" s="2"/>
      <c r="AX211" s="2"/>
      <c r="AY211" s="2"/>
      <c r="AZ211" s="2"/>
      <c r="BA211" s="2"/>
    </row>
    <row r="212" spans="1:53" ht="18" customHeight="1">
      <c r="A212" s="3"/>
      <c r="B212" s="2"/>
      <c r="C212" s="2"/>
      <c r="D212" s="2"/>
      <c r="E212" s="2"/>
      <c r="F212" s="2"/>
      <c r="G212" s="2"/>
      <c r="H212" s="2"/>
      <c r="I212" s="2"/>
      <c r="J212" s="2"/>
      <c r="AR212" s="3"/>
      <c r="AS212" s="2"/>
      <c r="AT212" s="2"/>
      <c r="AU212" s="2"/>
      <c r="AV212" s="2"/>
      <c r="AW212" s="2"/>
      <c r="AX212" s="2"/>
      <c r="AY212" s="2"/>
      <c r="AZ212" s="2"/>
      <c r="BA212" s="2"/>
    </row>
    <row r="213" spans="1:53" ht="18" customHeight="1">
      <c r="A213" s="3"/>
      <c r="B213" s="2"/>
      <c r="C213" s="2"/>
      <c r="D213" s="2"/>
      <c r="E213" s="2"/>
      <c r="F213" s="2"/>
      <c r="G213" s="2"/>
      <c r="H213" s="2"/>
      <c r="I213" s="2"/>
      <c r="J213" s="2"/>
      <c r="AR213" s="3"/>
      <c r="AS213" s="2"/>
      <c r="AT213" s="2"/>
      <c r="AU213" s="2"/>
      <c r="AV213" s="2"/>
      <c r="AW213" s="2"/>
      <c r="AX213" s="2"/>
      <c r="AY213" s="2"/>
      <c r="AZ213" s="2"/>
      <c r="BA213" s="2"/>
    </row>
    <row r="214" spans="1:53" ht="18" customHeight="1">
      <c r="A214" s="3"/>
      <c r="B214" s="2"/>
      <c r="C214" s="2"/>
      <c r="D214" s="2"/>
      <c r="E214" s="2"/>
      <c r="F214" s="2"/>
      <c r="G214" s="2"/>
      <c r="H214" s="2"/>
      <c r="I214" s="2"/>
      <c r="J214" s="2"/>
      <c r="AR214" s="3"/>
      <c r="AS214" s="2"/>
      <c r="AT214" s="2"/>
      <c r="AU214" s="2"/>
      <c r="AV214" s="2"/>
      <c r="AW214" s="2"/>
      <c r="AX214" s="2"/>
      <c r="AY214" s="2"/>
      <c r="AZ214" s="2"/>
      <c r="BA214" s="2"/>
    </row>
    <row r="215" spans="1:53" ht="18" customHeight="1">
      <c r="A215" s="3"/>
      <c r="B215" s="2"/>
      <c r="C215" s="2"/>
      <c r="D215" s="2"/>
      <c r="E215" s="2"/>
      <c r="F215" s="2"/>
      <c r="G215" s="2"/>
      <c r="H215" s="2"/>
      <c r="I215" s="2"/>
      <c r="J215" s="2"/>
      <c r="AR215" s="3"/>
      <c r="AS215" s="2"/>
      <c r="AT215" s="2"/>
      <c r="AU215" s="2"/>
      <c r="AV215" s="2"/>
      <c r="AW215" s="2"/>
      <c r="AX215" s="2"/>
      <c r="AY215" s="2"/>
      <c r="AZ215" s="2"/>
      <c r="BA215" s="2"/>
    </row>
    <row r="216" spans="1:53" ht="18" customHeight="1">
      <c r="A216" s="3"/>
      <c r="B216" s="2"/>
      <c r="C216" s="2"/>
      <c r="D216" s="2"/>
      <c r="E216" s="2"/>
      <c r="F216" s="2"/>
      <c r="G216" s="2"/>
      <c r="H216" s="2"/>
      <c r="I216" s="2"/>
      <c r="J216" s="2"/>
      <c r="AR216" s="3"/>
      <c r="AS216" s="2"/>
      <c r="AT216" s="2"/>
      <c r="AU216" s="2"/>
      <c r="AV216" s="2"/>
      <c r="AW216" s="2"/>
      <c r="AX216" s="2"/>
      <c r="AY216" s="2"/>
      <c r="AZ216" s="2"/>
      <c r="BA216" s="2"/>
    </row>
    <row r="217" spans="1:53" ht="18" customHeight="1">
      <c r="A217" s="3"/>
      <c r="B217" s="2"/>
      <c r="C217" s="2"/>
      <c r="D217" s="2"/>
      <c r="E217" s="2"/>
      <c r="F217" s="2"/>
      <c r="G217" s="2"/>
      <c r="H217" s="2"/>
      <c r="I217" s="2"/>
      <c r="J217" s="2"/>
      <c r="AR217" s="3"/>
      <c r="AS217" s="2"/>
      <c r="AT217" s="2"/>
      <c r="AU217" s="2"/>
      <c r="AV217" s="2"/>
      <c r="AW217" s="2"/>
      <c r="AX217" s="2"/>
      <c r="AY217" s="2"/>
      <c r="AZ217" s="2"/>
      <c r="BA217" s="2"/>
    </row>
    <row r="218" spans="1:53" ht="18" customHeight="1">
      <c r="A218" s="3"/>
      <c r="B218" s="2"/>
      <c r="C218" s="2"/>
      <c r="D218" s="2"/>
      <c r="E218" s="2"/>
      <c r="F218" s="2"/>
      <c r="G218" s="2"/>
      <c r="H218" s="2"/>
      <c r="I218" s="2"/>
      <c r="J218" s="2"/>
      <c r="AR218" s="3"/>
      <c r="AS218" s="2"/>
      <c r="AT218" s="2"/>
      <c r="AU218" s="2"/>
      <c r="AV218" s="2"/>
      <c r="AW218" s="2"/>
      <c r="AX218" s="2"/>
      <c r="AY218" s="2"/>
      <c r="AZ218" s="2"/>
      <c r="BA218" s="2"/>
    </row>
    <row r="219" spans="1:53" ht="18" customHeight="1">
      <c r="A219" s="3"/>
      <c r="B219" s="2"/>
      <c r="C219" s="2"/>
      <c r="D219" s="2"/>
      <c r="E219" s="2"/>
      <c r="F219" s="2"/>
      <c r="G219" s="2"/>
      <c r="H219" s="2"/>
      <c r="I219" s="2"/>
      <c r="J219" s="2"/>
      <c r="AR219" s="3"/>
      <c r="AS219" s="2"/>
      <c r="AT219" s="2"/>
      <c r="AU219" s="2"/>
      <c r="AV219" s="2"/>
      <c r="AW219" s="2"/>
      <c r="AX219" s="2"/>
      <c r="AY219" s="2"/>
      <c r="AZ219" s="2"/>
      <c r="BA219" s="2"/>
    </row>
    <row r="220" spans="1:53" ht="18" customHeight="1">
      <c r="A220" s="3"/>
      <c r="B220" s="2"/>
      <c r="C220" s="2"/>
      <c r="D220" s="2"/>
      <c r="E220" s="2"/>
      <c r="F220" s="2"/>
      <c r="G220" s="2"/>
      <c r="H220" s="2"/>
      <c r="I220" s="2"/>
      <c r="J220" s="2"/>
      <c r="AR220" s="3"/>
      <c r="AS220" s="2"/>
      <c r="AT220" s="2"/>
      <c r="AU220" s="2"/>
      <c r="AV220" s="2"/>
      <c r="AW220" s="2"/>
      <c r="AX220" s="2"/>
      <c r="AY220" s="2"/>
      <c r="AZ220" s="2"/>
      <c r="BA220" s="2"/>
    </row>
    <row r="221" spans="1:53" ht="18" customHeight="1">
      <c r="A221" s="3"/>
      <c r="B221" s="2"/>
      <c r="C221" s="2"/>
      <c r="D221" s="2"/>
      <c r="E221" s="2"/>
      <c r="F221" s="2"/>
      <c r="G221" s="2"/>
      <c r="H221" s="2"/>
      <c r="I221" s="2"/>
      <c r="J221" s="2"/>
      <c r="AR221" s="3"/>
      <c r="AS221" s="2"/>
      <c r="AT221" s="2"/>
      <c r="AU221" s="2"/>
      <c r="AV221" s="2"/>
      <c r="AW221" s="2"/>
      <c r="AX221" s="2"/>
      <c r="AY221" s="2"/>
      <c r="AZ221" s="2"/>
      <c r="BA221" s="2"/>
    </row>
    <row r="222" spans="1:53" ht="18" customHeight="1">
      <c r="A222" s="3"/>
      <c r="B222" s="2"/>
      <c r="C222" s="2"/>
      <c r="D222" s="2"/>
      <c r="E222" s="2"/>
      <c r="F222" s="2"/>
      <c r="G222" s="2"/>
      <c r="H222" s="2"/>
      <c r="I222" s="2"/>
      <c r="J222" s="2"/>
      <c r="AR222" s="3"/>
      <c r="AS222" s="2"/>
      <c r="AT222" s="2"/>
      <c r="AU222" s="2"/>
      <c r="AV222" s="2"/>
      <c r="AW222" s="2"/>
      <c r="AX222" s="2"/>
      <c r="AY222" s="2"/>
      <c r="AZ222" s="2"/>
      <c r="BA222" s="2"/>
    </row>
    <row r="223" spans="1:53" ht="18" customHeight="1">
      <c r="A223" s="3"/>
      <c r="B223" s="2"/>
      <c r="C223" s="2"/>
      <c r="D223" s="2"/>
      <c r="E223" s="2"/>
      <c r="F223" s="2"/>
      <c r="G223" s="2"/>
      <c r="H223" s="2"/>
      <c r="I223" s="2"/>
      <c r="J223" s="2"/>
      <c r="AR223" s="3"/>
      <c r="AS223" s="2"/>
      <c r="AT223" s="2"/>
      <c r="AU223" s="2"/>
      <c r="AV223" s="2"/>
      <c r="AW223" s="2"/>
      <c r="AX223" s="2"/>
      <c r="AY223" s="2"/>
      <c r="AZ223" s="2"/>
      <c r="BA223" s="2"/>
    </row>
    <row r="224" spans="1:53" ht="18" customHeight="1">
      <c r="A224" s="3"/>
      <c r="B224" s="2"/>
      <c r="C224" s="2"/>
      <c r="D224" s="2"/>
      <c r="E224" s="2"/>
      <c r="F224" s="2"/>
      <c r="G224" s="2"/>
      <c r="H224" s="2"/>
      <c r="I224" s="2"/>
      <c r="J224" s="2"/>
      <c r="AR224" s="3"/>
      <c r="AS224" s="2"/>
      <c r="AT224" s="2"/>
      <c r="AU224" s="2"/>
      <c r="AV224" s="2"/>
      <c r="AW224" s="2"/>
      <c r="AX224" s="2"/>
      <c r="AY224" s="2"/>
      <c r="AZ224" s="2"/>
      <c r="BA224" s="2"/>
    </row>
    <row r="225" ht="18" customHeight="1"/>
  </sheetData>
  <sheetProtection algorithmName="SHA-512" hashValue="3rL9kejZIVUgkgXDDjnM0RmTYyaKg7DZ9/BTwrCS7HmELZv7G2l3hMsIb5bbTIbJ/+0SaNLk01TlZF1Xx68npg==" saltValue="t9BFPVoOqu+BWEG/gTfq+w==" spinCount="100000" sheet="1" objects="1" scenarios="1"/>
  <protectedRanges>
    <protectedRange sqref="B7:T16 Z5:AL5 X8:AL11 X13:AL14 AA16:AL16 AI15:AL15 AE15:AG15 AA15:AC15 D27:AE31 D34:AJ37 T45:W45 O45:R45 J45:M45 J42:AJ44 J46:V46 X46:AJ46 J47:AJ47 C54 C56" name="範囲1"/>
  </protectedRanges>
  <mergeCells count="137">
    <mergeCell ref="BT27:CI27"/>
    <mergeCell ref="BT26:CD26"/>
    <mergeCell ref="BO13:CC13"/>
    <mergeCell ref="BL14:BN14"/>
    <mergeCell ref="BL15:BQ15"/>
    <mergeCell ref="BR15:BT15"/>
    <mergeCell ref="BV15:BX15"/>
    <mergeCell ref="BZ15:CC15"/>
    <mergeCell ref="BI27:BS27"/>
    <mergeCell ref="AS7:BK16"/>
    <mergeCell ref="BL7:CC7"/>
    <mergeCell ref="BL8:BN8"/>
    <mergeCell ref="BO8:CC8"/>
    <mergeCell ref="BL9:BN9"/>
    <mergeCell ref="BL10:BN10"/>
    <mergeCell ref="BL11:BN11"/>
    <mergeCell ref="BL16:BQ16"/>
    <mergeCell ref="BR16:BV16"/>
    <mergeCell ref="BX16:CC16"/>
    <mergeCell ref="AS18:CC20"/>
    <mergeCell ref="AS21:CC21"/>
    <mergeCell ref="AU26:BH26"/>
    <mergeCell ref="AU27:BH27"/>
    <mergeCell ref="BI26:BS26"/>
    <mergeCell ref="AU31:BH31"/>
    <mergeCell ref="AU34:CA35"/>
    <mergeCell ref="AT40:CC41"/>
    <mergeCell ref="AT42:AZ42"/>
    <mergeCell ref="BA42:CA42"/>
    <mergeCell ref="AU28:BH28"/>
    <mergeCell ref="AU29:BH29"/>
    <mergeCell ref="AU30:BH30"/>
    <mergeCell ref="BI28:BS28"/>
    <mergeCell ref="BT28:CD28"/>
    <mergeCell ref="BI29:BS29"/>
    <mergeCell ref="BT29:CD29"/>
    <mergeCell ref="BI30:BS30"/>
    <mergeCell ref="BT30:CD30"/>
    <mergeCell ref="BI31:BS31"/>
    <mergeCell ref="BT31:CD31"/>
    <mergeCell ref="AU48:CC50"/>
    <mergeCell ref="AU54:CD54"/>
    <mergeCell ref="AU55:CD55"/>
    <mergeCell ref="AU56:CD56"/>
    <mergeCell ref="AU57:CD57"/>
    <mergeCell ref="AT47:AZ47"/>
    <mergeCell ref="BA47:CA47"/>
    <mergeCell ref="AT43:AZ43"/>
    <mergeCell ref="BA43:CA43"/>
    <mergeCell ref="AT44:AZ44"/>
    <mergeCell ref="BA44:CA44"/>
    <mergeCell ref="AT45:AZ45"/>
    <mergeCell ref="BA45:BD45"/>
    <mergeCell ref="BF45:BI45"/>
    <mergeCell ref="BK45:BN45"/>
    <mergeCell ref="BO45:CA45"/>
    <mergeCell ref="AT46:AZ46"/>
    <mergeCell ref="BA46:BM46"/>
    <mergeCell ref="BO46:CA46"/>
    <mergeCell ref="BO11:BT11"/>
    <mergeCell ref="BU11:CC11"/>
    <mergeCell ref="BL12:CC12"/>
    <mergeCell ref="BL13:BN13"/>
    <mergeCell ref="AS3:CC3"/>
    <mergeCell ref="AS5:BK5"/>
    <mergeCell ref="BL5:BP5"/>
    <mergeCell ref="BQ5:CC5"/>
    <mergeCell ref="BP6:CC6"/>
    <mergeCell ref="BO9:CA9"/>
    <mergeCell ref="BO10:BT10"/>
    <mergeCell ref="BV10:CB10"/>
    <mergeCell ref="B3:AL3"/>
    <mergeCell ref="D54:AM54"/>
    <mergeCell ref="D55:AM55"/>
    <mergeCell ref="J45:M45"/>
    <mergeCell ref="O45:R45"/>
    <mergeCell ref="T45:W45"/>
    <mergeCell ref="X45:AJ45"/>
    <mergeCell ref="J46:V46"/>
    <mergeCell ref="X46:AJ46"/>
    <mergeCell ref="U15:Z15"/>
    <mergeCell ref="AA15:AC15"/>
    <mergeCell ref="AE15:AG15"/>
    <mergeCell ref="AI15:AL15"/>
    <mergeCell ref="B5:T5"/>
    <mergeCell ref="B7:T16"/>
    <mergeCell ref="U10:W10"/>
    <mergeCell ref="Y6:AL6"/>
    <mergeCell ref="X8:AL8"/>
    <mergeCell ref="U14:W14"/>
    <mergeCell ref="U11:W11"/>
    <mergeCell ref="X11:AC11"/>
    <mergeCell ref="AD11:AL11"/>
    <mergeCell ref="U12:AL12"/>
    <mergeCell ref="U5:Y5"/>
    <mergeCell ref="Z5:AL5"/>
    <mergeCell ref="U7:AL7"/>
    <mergeCell ref="U8:W8"/>
    <mergeCell ref="U9:W9"/>
    <mergeCell ref="D56:AM56"/>
    <mergeCell ref="D57:AM57"/>
    <mergeCell ref="U16:Z16"/>
    <mergeCell ref="AA16:AE16"/>
    <mergeCell ref="AG16:AL16"/>
    <mergeCell ref="B21:AL21"/>
    <mergeCell ref="D26:Q26"/>
    <mergeCell ref="D27:Q27"/>
    <mergeCell ref="D28:Q28"/>
    <mergeCell ref="D29:Q29"/>
    <mergeCell ref="D30:Q30"/>
    <mergeCell ref="C40:AL41"/>
    <mergeCell ref="R26:AE26"/>
    <mergeCell ref="R27:AE27"/>
    <mergeCell ref="R28:AE28"/>
    <mergeCell ref="R29:AE29"/>
    <mergeCell ref="R30:AE30"/>
    <mergeCell ref="D31:Q31"/>
    <mergeCell ref="D48:AL50"/>
    <mergeCell ref="X9:AL9"/>
    <mergeCell ref="X10:AC10"/>
    <mergeCell ref="AD10:AL10"/>
    <mergeCell ref="X14:AL14"/>
    <mergeCell ref="D34:AJ37"/>
    <mergeCell ref="C47:I47"/>
    <mergeCell ref="C46:I46"/>
    <mergeCell ref="C45:I45"/>
    <mergeCell ref="C44:I44"/>
    <mergeCell ref="C43:I43"/>
    <mergeCell ref="U13:W13"/>
    <mergeCell ref="X13:AL13"/>
    <mergeCell ref="B18:AL20"/>
    <mergeCell ref="R31:AE31"/>
    <mergeCell ref="J47:AJ47"/>
    <mergeCell ref="J42:AJ42"/>
    <mergeCell ref="J43:AJ43"/>
    <mergeCell ref="J44:AJ44"/>
    <mergeCell ref="C42:I42"/>
  </mergeCells>
  <phoneticPr fontId="4"/>
  <dataValidations count="4">
    <dataValidation type="list" allowBlank="1" showInputMessage="1" showErrorMessage="1" sqref="C54 C56 AT54 AT56" xr:uid="{FDEE3637-76AB-424E-AA57-E0F90E972318}">
      <formula1>$AN$54:$AN$55</formula1>
    </dataValidation>
    <dataValidation type="custom" allowBlank="1" showInputMessage="1" showErrorMessage="1" sqref="AA16:AE16 J46:V46 X46:AJ46" xr:uid="{506F568B-895D-4C12-8E72-19A66DE92941}">
      <formula1>AND(LEN(J16)=LENB(J16),ISERROR(FIND(" ",J16)))</formula1>
    </dataValidation>
    <dataValidation type="list" allowBlank="1" showInputMessage="1" showErrorMessage="1" sqref="AU27:BH30" xr:uid="{626055D1-32B4-4746-86FE-755DCAFD974E}">
      <formula1>"太陽光発電設備,蓄電池,ZEH,ZEH＋,既存住宅断熱改修,高効率空調機器,高機能換気設備,高効率照明機器,高効率給湯機器,コージェネレーションシステム,効果促進事業"</formula1>
    </dataValidation>
    <dataValidation type="list" allowBlank="1" showInputMessage="1" showErrorMessage="1" sqref="D27:Q31" xr:uid="{D612B5B2-3383-4771-9B4A-1D57FE58F89C}">
      <formula1>$AP$27:$AP$40</formula1>
    </dataValidation>
  </dataValidations>
  <pageMargins left="0.70866141732283472" right="0.70866141732283472" top="0.74803149606299213" bottom="0.74803149606299213" header="0.31496062992125984" footer="0.31496062992125984"/>
  <pageSetup paperSize="9" scale="87" orientation="portrait" cellComments="asDisplayed"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F2B57-4186-4B3B-9DD9-604B47896538}">
  <sheetPr codeName="Sheet13">
    <tabColor rgb="FFFFFFCC"/>
    <pageSetUpPr fitToPage="1"/>
  </sheetPr>
  <dimension ref="A1:CI208"/>
  <sheetViews>
    <sheetView showGridLines="0" view="pageBreakPreview" zoomScale="85" zoomScaleNormal="100" zoomScaleSheetLayoutView="85" zoomScalePageLayoutView="85" workbookViewId="0">
      <selection activeCell="D50" sqref="D50:AM52"/>
    </sheetView>
  </sheetViews>
  <sheetFormatPr defaultColWidth="9" defaultRowHeight="13.5"/>
  <cols>
    <col min="1" max="40" width="2.375" style="6" customWidth="1"/>
    <col min="41" max="41" width="9.875" style="6" hidden="1" customWidth="1"/>
    <col min="42" max="42" width="9" style="6" hidden="1" customWidth="1"/>
    <col min="43" max="43" width="9" style="6"/>
    <col min="44" max="82" width="2.375" style="6" customWidth="1"/>
    <col min="83" max="16384" width="9" style="6"/>
  </cols>
  <sheetData>
    <row r="1" spans="1:83" ht="18.399999999999999" customHeight="1">
      <c r="A1" s="1027"/>
      <c r="B1" s="17" t="s">
        <v>1274</v>
      </c>
      <c r="C1" s="11"/>
      <c r="D1" s="11"/>
      <c r="E1" s="11"/>
      <c r="F1" s="11"/>
      <c r="G1" s="11"/>
      <c r="H1" s="11"/>
      <c r="I1" s="11"/>
      <c r="J1" s="11"/>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R1" s="1027"/>
      <c r="AS1" s="17" t="s">
        <v>1274</v>
      </c>
      <c r="AT1" s="11"/>
      <c r="AU1" s="11"/>
      <c r="AV1" s="11"/>
      <c r="AW1" s="11"/>
      <c r="AX1" s="11"/>
      <c r="AY1" s="11"/>
      <c r="AZ1" s="11"/>
      <c r="BA1" s="11"/>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row>
    <row r="2" spans="1:83" ht="15.4" customHeight="1">
      <c r="A2" s="13"/>
      <c r="B2" s="13"/>
      <c r="C2" s="13"/>
      <c r="D2" s="13"/>
      <c r="E2" s="13"/>
      <c r="F2" s="13"/>
      <c r="G2" s="13"/>
      <c r="H2" s="13"/>
      <c r="I2" s="13"/>
      <c r="J2" s="13"/>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R2" s="13"/>
      <c r="AS2" s="13"/>
      <c r="AT2" s="13"/>
      <c r="AU2" s="13"/>
      <c r="AV2" s="13"/>
      <c r="AW2" s="13"/>
      <c r="AX2" s="13"/>
      <c r="AY2" s="13"/>
      <c r="AZ2" s="13"/>
      <c r="BA2" s="13"/>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row>
    <row r="3" spans="1:83" ht="16.899999999999999" customHeight="1">
      <c r="A3" s="13"/>
      <c r="B3" s="1728" t="s">
        <v>781</v>
      </c>
      <c r="C3" s="1728"/>
      <c r="D3" s="1728"/>
      <c r="E3" s="1728"/>
      <c r="F3" s="1728"/>
      <c r="G3" s="1728"/>
      <c r="H3" s="1728"/>
      <c r="I3" s="1728"/>
      <c r="J3" s="1728"/>
      <c r="K3" s="1728"/>
      <c r="L3" s="1728"/>
      <c r="M3" s="1728"/>
      <c r="N3" s="1728"/>
      <c r="O3" s="1728"/>
      <c r="P3" s="1728"/>
      <c r="Q3" s="1728"/>
      <c r="R3" s="1728"/>
      <c r="S3" s="1728"/>
      <c r="T3" s="1728"/>
      <c r="U3" s="1728"/>
      <c r="V3" s="1728"/>
      <c r="W3" s="1728"/>
      <c r="X3" s="1728"/>
      <c r="Y3" s="1728"/>
      <c r="Z3" s="1728"/>
      <c r="AA3" s="1728"/>
      <c r="AB3" s="1728"/>
      <c r="AC3" s="1728"/>
      <c r="AD3" s="1728"/>
      <c r="AE3" s="1728"/>
      <c r="AF3" s="1728"/>
      <c r="AG3" s="1728"/>
      <c r="AH3" s="1728"/>
      <c r="AI3" s="1728"/>
      <c r="AJ3" s="1728"/>
      <c r="AK3" s="1728"/>
      <c r="AL3" s="1728"/>
      <c r="AM3" s="12"/>
      <c r="AR3" s="13"/>
      <c r="AS3" s="1728" t="s">
        <v>781</v>
      </c>
      <c r="AT3" s="1728"/>
      <c r="AU3" s="1728"/>
      <c r="AV3" s="1728"/>
      <c r="AW3" s="1728"/>
      <c r="AX3" s="1728"/>
      <c r="AY3" s="1728"/>
      <c r="AZ3" s="1728"/>
      <c r="BA3" s="1728"/>
      <c r="BB3" s="1728"/>
      <c r="BC3" s="1728"/>
      <c r="BD3" s="1728"/>
      <c r="BE3" s="1728"/>
      <c r="BF3" s="1728"/>
      <c r="BG3" s="1728"/>
      <c r="BH3" s="1728"/>
      <c r="BI3" s="1728"/>
      <c r="BJ3" s="1728"/>
      <c r="BK3" s="1728"/>
      <c r="BL3" s="1728"/>
      <c r="BM3" s="1728"/>
      <c r="BN3" s="1728"/>
      <c r="BO3" s="1728"/>
      <c r="BP3" s="1728"/>
      <c r="BQ3" s="1728"/>
      <c r="BR3" s="1728"/>
      <c r="BS3" s="1728"/>
      <c r="BT3" s="1728"/>
      <c r="BU3" s="1728"/>
      <c r="BV3" s="1728"/>
      <c r="BW3" s="1728"/>
      <c r="BX3" s="1728"/>
      <c r="BY3" s="1728"/>
      <c r="BZ3" s="1728"/>
      <c r="CA3" s="1728"/>
      <c r="CB3" s="1728"/>
      <c r="CC3" s="1728"/>
      <c r="CD3" s="12"/>
    </row>
    <row r="4" spans="1:83" ht="15.4" customHeight="1">
      <c r="A4" s="13"/>
      <c r="B4" s="13"/>
      <c r="C4" s="13"/>
      <c r="D4" s="13"/>
      <c r="E4" s="13"/>
      <c r="F4" s="13"/>
      <c r="G4" s="13"/>
      <c r="H4" s="13"/>
      <c r="I4" s="13"/>
      <c r="J4" s="13"/>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O4" s="7"/>
      <c r="AR4" s="13"/>
      <c r="AS4" s="13"/>
      <c r="AT4" s="13"/>
      <c r="AU4" s="13"/>
      <c r="AV4" s="13"/>
      <c r="AW4" s="13"/>
      <c r="AX4" s="13"/>
      <c r="AY4" s="13"/>
      <c r="AZ4" s="13"/>
      <c r="BA4" s="13"/>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row>
    <row r="5" spans="1:83" ht="15.4" customHeight="1">
      <c r="A5" s="13"/>
      <c r="B5" s="1729" t="s">
        <v>149</v>
      </c>
      <c r="C5" s="1730"/>
      <c r="D5" s="1730"/>
      <c r="E5" s="1730"/>
      <c r="F5" s="1730"/>
      <c r="G5" s="1730"/>
      <c r="H5" s="1730"/>
      <c r="I5" s="1730"/>
      <c r="J5" s="1730"/>
      <c r="K5" s="1730"/>
      <c r="L5" s="1730"/>
      <c r="M5" s="1730"/>
      <c r="N5" s="1730"/>
      <c r="O5" s="1730"/>
      <c r="P5" s="1730"/>
      <c r="Q5" s="1730"/>
      <c r="R5" s="1730"/>
      <c r="S5" s="1730"/>
      <c r="T5" s="1731"/>
      <c r="U5" s="1740" t="s">
        <v>762</v>
      </c>
      <c r="V5" s="1741"/>
      <c r="W5" s="1741"/>
      <c r="X5" s="1741"/>
      <c r="Y5" s="1741"/>
      <c r="Z5" s="2308" t="s">
        <v>193</v>
      </c>
      <c r="AA5" s="2308"/>
      <c r="AB5" s="2308"/>
      <c r="AC5" s="2308"/>
      <c r="AD5" s="2308"/>
      <c r="AE5" s="2308"/>
      <c r="AF5" s="2308"/>
      <c r="AG5" s="2308"/>
      <c r="AH5" s="2308"/>
      <c r="AI5" s="2308"/>
      <c r="AJ5" s="2308"/>
      <c r="AK5" s="2308"/>
      <c r="AL5" s="2309"/>
      <c r="AM5" s="12"/>
      <c r="AO5" s="7"/>
      <c r="AR5" s="13"/>
      <c r="AS5" s="1729" t="s">
        <v>149</v>
      </c>
      <c r="AT5" s="1730"/>
      <c r="AU5" s="1730"/>
      <c r="AV5" s="1730"/>
      <c r="AW5" s="1730"/>
      <c r="AX5" s="1730"/>
      <c r="AY5" s="1730"/>
      <c r="AZ5" s="1730"/>
      <c r="BA5" s="1730"/>
      <c r="BB5" s="1730"/>
      <c r="BC5" s="1730"/>
      <c r="BD5" s="1730"/>
      <c r="BE5" s="1730"/>
      <c r="BF5" s="1730"/>
      <c r="BG5" s="1730"/>
      <c r="BH5" s="1730"/>
      <c r="BI5" s="1730"/>
      <c r="BJ5" s="1730"/>
      <c r="BK5" s="1731"/>
      <c r="BL5" s="1740" t="s">
        <v>782</v>
      </c>
      <c r="BM5" s="1741"/>
      <c r="BN5" s="1741"/>
      <c r="BO5" s="1741"/>
      <c r="BP5" s="1741"/>
      <c r="BQ5" s="1792">
        <v>46174</v>
      </c>
      <c r="BR5" s="1792"/>
      <c r="BS5" s="1792"/>
      <c r="BT5" s="1792"/>
      <c r="BU5" s="1792"/>
      <c r="BV5" s="1792"/>
      <c r="BW5" s="1792"/>
      <c r="BX5" s="1792"/>
      <c r="BY5" s="1792"/>
      <c r="BZ5" s="1792"/>
      <c r="CA5" s="1792"/>
      <c r="CB5" s="1792"/>
      <c r="CC5" s="1793"/>
      <c r="CD5" s="1059" t="s">
        <v>151</v>
      </c>
      <c r="CE5" s="846" t="s">
        <v>152</v>
      </c>
    </row>
    <row r="6" spans="1:83" ht="15.4" customHeight="1">
      <c r="A6" s="13"/>
      <c r="B6" s="15" t="s">
        <v>153</v>
      </c>
      <c r="C6" s="16"/>
      <c r="D6" s="16"/>
      <c r="E6" s="16"/>
      <c r="F6" s="16"/>
      <c r="G6" s="16"/>
      <c r="H6" s="42"/>
      <c r="I6" s="42"/>
      <c r="J6" s="42"/>
      <c r="K6" s="42"/>
      <c r="L6" s="42"/>
      <c r="M6" s="42"/>
      <c r="N6" s="42"/>
      <c r="O6" s="42"/>
      <c r="P6" s="42"/>
      <c r="Q6" s="42"/>
      <c r="R6" s="42"/>
      <c r="S6" s="42"/>
      <c r="T6" s="43"/>
      <c r="U6" s="21" t="s">
        <v>154</v>
      </c>
      <c r="V6" s="22"/>
      <c r="W6" s="22"/>
      <c r="X6" s="22"/>
      <c r="Y6" s="1744"/>
      <c r="Z6" s="1744"/>
      <c r="AA6" s="1744"/>
      <c r="AB6" s="1744"/>
      <c r="AC6" s="1744"/>
      <c r="AD6" s="1744"/>
      <c r="AE6" s="1744"/>
      <c r="AF6" s="1744"/>
      <c r="AG6" s="1744"/>
      <c r="AH6" s="1744"/>
      <c r="AI6" s="1744"/>
      <c r="AJ6" s="1744"/>
      <c r="AK6" s="1744"/>
      <c r="AL6" s="1745"/>
      <c r="AM6" s="12"/>
      <c r="AO6" s="7"/>
      <c r="AR6" s="13"/>
      <c r="AS6" s="15" t="s">
        <v>153</v>
      </c>
      <c r="AT6" s="16"/>
      <c r="AU6" s="16"/>
      <c r="AV6" s="16"/>
      <c r="AW6" s="16"/>
      <c r="AX6" s="16"/>
      <c r="AY6" s="42"/>
      <c r="AZ6" s="42"/>
      <c r="BA6" s="42"/>
      <c r="BB6" s="42"/>
      <c r="BC6" s="42"/>
      <c r="BD6" s="42"/>
      <c r="BE6" s="42"/>
      <c r="BF6" s="42"/>
      <c r="BG6" s="42"/>
      <c r="BH6" s="42"/>
      <c r="BI6" s="42"/>
      <c r="BJ6" s="42"/>
      <c r="BK6" s="43"/>
      <c r="BL6" s="21" t="s">
        <v>154</v>
      </c>
      <c r="BM6" s="22"/>
      <c r="BN6" s="22"/>
      <c r="BO6" s="22"/>
      <c r="BP6" s="1744"/>
      <c r="BQ6" s="1744"/>
      <c r="BR6" s="1744"/>
      <c r="BS6" s="1744"/>
      <c r="BT6" s="1744"/>
      <c r="BU6" s="1744"/>
      <c r="BV6" s="1744"/>
      <c r="BW6" s="1744"/>
      <c r="BX6" s="1744"/>
      <c r="BY6" s="1744"/>
      <c r="BZ6" s="1744"/>
      <c r="CA6" s="1744"/>
      <c r="CB6" s="1744"/>
      <c r="CC6" s="1745"/>
      <c r="CD6" s="1060"/>
      <c r="CE6" s="1060"/>
    </row>
    <row r="7" spans="1:83" ht="15.4" customHeight="1">
      <c r="A7" s="13"/>
      <c r="B7" s="1732"/>
      <c r="C7" s="1733"/>
      <c r="D7" s="1733"/>
      <c r="E7" s="1733"/>
      <c r="F7" s="1733"/>
      <c r="G7" s="1733"/>
      <c r="H7" s="1733"/>
      <c r="I7" s="1733"/>
      <c r="J7" s="1733"/>
      <c r="K7" s="1733"/>
      <c r="L7" s="1733"/>
      <c r="M7" s="1733"/>
      <c r="N7" s="1733"/>
      <c r="O7" s="1733"/>
      <c r="P7" s="1733"/>
      <c r="Q7" s="1733"/>
      <c r="R7" s="1733"/>
      <c r="S7" s="1733"/>
      <c r="T7" s="1734"/>
      <c r="U7" s="2571" t="s">
        <v>155</v>
      </c>
      <c r="V7" s="2572"/>
      <c r="W7" s="2572"/>
      <c r="X7" s="2572"/>
      <c r="Y7" s="2572"/>
      <c r="Z7" s="2572"/>
      <c r="AA7" s="2572"/>
      <c r="AB7" s="2572"/>
      <c r="AC7" s="2572"/>
      <c r="AD7" s="2572"/>
      <c r="AE7" s="2572"/>
      <c r="AF7" s="2572"/>
      <c r="AG7" s="2572"/>
      <c r="AH7" s="2572"/>
      <c r="AI7" s="2572"/>
      <c r="AJ7" s="2572"/>
      <c r="AK7" s="2572"/>
      <c r="AL7" s="2573"/>
      <c r="AM7" s="12"/>
      <c r="AO7" s="7"/>
      <c r="AR7" s="13"/>
      <c r="AS7" s="1732" t="s">
        <v>156</v>
      </c>
      <c r="AT7" s="1733"/>
      <c r="AU7" s="1733"/>
      <c r="AV7" s="1733"/>
      <c r="AW7" s="1733"/>
      <c r="AX7" s="1733"/>
      <c r="AY7" s="1733"/>
      <c r="AZ7" s="1733"/>
      <c r="BA7" s="1733"/>
      <c r="BB7" s="1733"/>
      <c r="BC7" s="1733"/>
      <c r="BD7" s="1733"/>
      <c r="BE7" s="1733"/>
      <c r="BF7" s="1733"/>
      <c r="BG7" s="1733"/>
      <c r="BH7" s="1733"/>
      <c r="BI7" s="1733"/>
      <c r="BJ7" s="1733"/>
      <c r="BK7" s="1734"/>
      <c r="BL7" s="1748" t="s">
        <v>155</v>
      </c>
      <c r="BM7" s="1749"/>
      <c r="BN7" s="1749"/>
      <c r="BO7" s="1749"/>
      <c r="BP7" s="1749"/>
      <c r="BQ7" s="1749"/>
      <c r="BR7" s="1749"/>
      <c r="BS7" s="1749"/>
      <c r="BT7" s="1749"/>
      <c r="BU7" s="1749"/>
      <c r="BV7" s="1749"/>
      <c r="BW7" s="1749"/>
      <c r="BX7" s="1749"/>
      <c r="BY7" s="1749"/>
      <c r="BZ7" s="1749"/>
      <c r="CA7" s="1749"/>
      <c r="CB7" s="1749"/>
      <c r="CC7" s="1750"/>
      <c r="CD7" s="1059" t="s">
        <v>151</v>
      </c>
      <c r="CE7" s="846" t="s">
        <v>157</v>
      </c>
    </row>
    <row r="8" spans="1:83" ht="15.4" customHeight="1">
      <c r="A8" s="13"/>
      <c r="B8" s="1732"/>
      <c r="C8" s="1733"/>
      <c r="D8" s="1733"/>
      <c r="E8" s="1733"/>
      <c r="F8" s="1733"/>
      <c r="G8" s="1733"/>
      <c r="H8" s="1733"/>
      <c r="I8" s="1733"/>
      <c r="J8" s="1733"/>
      <c r="K8" s="1733"/>
      <c r="L8" s="1733"/>
      <c r="M8" s="1733"/>
      <c r="N8" s="1733"/>
      <c r="O8" s="1733"/>
      <c r="P8" s="1733"/>
      <c r="Q8" s="1733"/>
      <c r="R8" s="1733"/>
      <c r="S8" s="1733"/>
      <c r="T8" s="1734"/>
      <c r="U8" s="2815" t="s">
        <v>158</v>
      </c>
      <c r="V8" s="2816"/>
      <c r="W8" s="2816"/>
      <c r="X8" s="1758"/>
      <c r="Y8" s="1758"/>
      <c r="Z8" s="1758"/>
      <c r="AA8" s="1758"/>
      <c r="AB8" s="1758"/>
      <c r="AC8" s="1758"/>
      <c r="AD8" s="1758"/>
      <c r="AE8" s="1758"/>
      <c r="AF8" s="1758"/>
      <c r="AG8" s="1758"/>
      <c r="AH8" s="1758"/>
      <c r="AI8" s="1758"/>
      <c r="AJ8" s="1758"/>
      <c r="AK8" s="1758"/>
      <c r="AL8" s="1759"/>
      <c r="AM8" s="12"/>
      <c r="AO8" s="7"/>
      <c r="AR8" s="13"/>
      <c r="AS8" s="1732"/>
      <c r="AT8" s="1733"/>
      <c r="AU8" s="1733"/>
      <c r="AV8" s="1733"/>
      <c r="AW8" s="1733"/>
      <c r="AX8" s="1733"/>
      <c r="AY8" s="1733"/>
      <c r="AZ8" s="1733"/>
      <c r="BA8" s="1733"/>
      <c r="BB8" s="1733"/>
      <c r="BC8" s="1733"/>
      <c r="BD8" s="1733"/>
      <c r="BE8" s="1733"/>
      <c r="BF8" s="1733"/>
      <c r="BG8" s="1733"/>
      <c r="BH8" s="1733"/>
      <c r="BI8" s="1733"/>
      <c r="BJ8" s="1733"/>
      <c r="BK8" s="1734"/>
      <c r="BL8" s="1756" t="s">
        <v>158</v>
      </c>
      <c r="BM8" s="1757"/>
      <c r="BN8" s="1757"/>
      <c r="BO8" s="1794" t="s">
        <v>159</v>
      </c>
      <c r="BP8" s="1794"/>
      <c r="BQ8" s="1794"/>
      <c r="BR8" s="1794"/>
      <c r="BS8" s="1794"/>
      <c r="BT8" s="1794"/>
      <c r="BU8" s="1794"/>
      <c r="BV8" s="1794"/>
      <c r="BW8" s="1794"/>
      <c r="BX8" s="1794"/>
      <c r="BY8" s="1794"/>
      <c r="BZ8" s="1794"/>
      <c r="CA8" s="1794"/>
      <c r="CB8" s="1794"/>
      <c r="CC8" s="1795"/>
      <c r="CD8" s="1060"/>
      <c r="CE8" s="1060"/>
    </row>
    <row r="9" spans="1:83" ht="15.4" customHeight="1">
      <c r="A9" s="13"/>
      <c r="B9" s="1732"/>
      <c r="C9" s="1733"/>
      <c r="D9" s="1733"/>
      <c r="E9" s="1733"/>
      <c r="F9" s="1733"/>
      <c r="G9" s="1733"/>
      <c r="H9" s="1733"/>
      <c r="I9" s="1733"/>
      <c r="J9" s="1733"/>
      <c r="K9" s="1733"/>
      <c r="L9" s="1733"/>
      <c r="M9" s="1733"/>
      <c r="N9" s="1733"/>
      <c r="O9" s="1733"/>
      <c r="P9" s="1733"/>
      <c r="Q9" s="1733"/>
      <c r="R9" s="1733"/>
      <c r="S9" s="1733"/>
      <c r="T9" s="1734"/>
      <c r="U9" s="2817" t="s">
        <v>160</v>
      </c>
      <c r="V9" s="2818"/>
      <c r="W9" s="2818"/>
      <c r="X9" s="1769"/>
      <c r="Y9" s="1769"/>
      <c r="Z9" s="1769"/>
      <c r="AA9" s="1769"/>
      <c r="AB9" s="1769"/>
      <c r="AC9" s="1769"/>
      <c r="AD9" s="1769"/>
      <c r="AE9" s="1769"/>
      <c r="AF9" s="1769"/>
      <c r="AG9" s="1769"/>
      <c r="AH9" s="1769"/>
      <c r="AI9" s="1769"/>
      <c r="AJ9" s="1769"/>
      <c r="AK9" s="1769"/>
      <c r="AL9" s="1770"/>
      <c r="AM9" s="12"/>
      <c r="AO9" s="7"/>
      <c r="AR9" s="13"/>
      <c r="AS9" s="1732"/>
      <c r="AT9" s="1733"/>
      <c r="AU9" s="1733"/>
      <c r="AV9" s="1733"/>
      <c r="AW9" s="1733"/>
      <c r="AX9" s="1733"/>
      <c r="AY9" s="1733"/>
      <c r="AZ9" s="1733"/>
      <c r="BA9" s="1733"/>
      <c r="BB9" s="1733"/>
      <c r="BC9" s="1733"/>
      <c r="BD9" s="1733"/>
      <c r="BE9" s="1733"/>
      <c r="BF9" s="1733"/>
      <c r="BG9" s="1733"/>
      <c r="BH9" s="1733"/>
      <c r="BI9" s="1733"/>
      <c r="BJ9" s="1733"/>
      <c r="BK9" s="1734"/>
      <c r="BL9" s="1788" t="s">
        <v>160</v>
      </c>
      <c r="BM9" s="1789"/>
      <c r="BN9" s="1789"/>
      <c r="BO9" s="1818" t="s">
        <v>161</v>
      </c>
      <c r="BP9" s="1818"/>
      <c r="BQ9" s="1818"/>
      <c r="BR9" s="1818"/>
      <c r="BS9" s="1818"/>
      <c r="BT9" s="1818"/>
      <c r="BU9" s="1818"/>
      <c r="BV9" s="1818"/>
      <c r="BW9" s="1818"/>
      <c r="BX9" s="1818"/>
      <c r="BY9" s="1818"/>
      <c r="BZ9" s="1818"/>
      <c r="CA9" s="1818"/>
      <c r="CB9" s="370"/>
      <c r="CC9" s="371"/>
      <c r="CD9" s="1060"/>
      <c r="CE9" s="1060"/>
    </row>
    <row r="10" spans="1:83" ht="15.4" customHeight="1">
      <c r="A10" s="13"/>
      <c r="B10" s="1732"/>
      <c r="C10" s="1733"/>
      <c r="D10" s="1733"/>
      <c r="E10" s="1733"/>
      <c r="F10" s="1733"/>
      <c r="G10" s="1733"/>
      <c r="H10" s="1733"/>
      <c r="I10" s="1733"/>
      <c r="J10" s="1733"/>
      <c r="K10" s="1733"/>
      <c r="L10" s="1733"/>
      <c r="M10" s="1733"/>
      <c r="N10" s="1733"/>
      <c r="O10" s="1733"/>
      <c r="P10" s="1733"/>
      <c r="Q10" s="1733"/>
      <c r="R10" s="1733"/>
      <c r="S10" s="1733"/>
      <c r="T10" s="1734"/>
      <c r="U10" s="2819" t="s">
        <v>158</v>
      </c>
      <c r="V10" s="2820"/>
      <c r="W10" s="2820"/>
      <c r="X10" s="1769"/>
      <c r="Y10" s="1769"/>
      <c r="Z10" s="1769"/>
      <c r="AA10" s="1769"/>
      <c r="AB10" s="1769"/>
      <c r="AC10" s="1769"/>
      <c r="AD10" s="1769"/>
      <c r="AE10" s="1769"/>
      <c r="AF10" s="1769"/>
      <c r="AG10" s="1769"/>
      <c r="AH10" s="1769"/>
      <c r="AI10" s="1769"/>
      <c r="AJ10" s="1769"/>
      <c r="AK10" s="1769"/>
      <c r="AL10" s="1770"/>
      <c r="AM10" s="12"/>
      <c r="AO10" s="7"/>
      <c r="AR10" s="13"/>
      <c r="AS10" s="1732"/>
      <c r="AT10" s="1733"/>
      <c r="AU10" s="1733"/>
      <c r="AV10" s="1733"/>
      <c r="AW10" s="1733"/>
      <c r="AX10" s="1733"/>
      <c r="AY10" s="1733"/>
      <c r="AZ10" s="1733"/>
      <c r="BA10" s="1733"/>
      <c r="BB10" s="1733"/>
      <c r="BC10" s="1733"/>
      <c r="BD10" s="1733"/>
      <c r="BE10" s="1733"/>
      <c r="BF10" s="1733"/>
      <c r="BG10" s="1733"/>
      <c r="BH10" s="1733"/>
      <c r="BI10" s="1733"/>
      <c r="BJ10" s="1733"/>
      <c r="BK10" s="1734"/>
      <c r="BL10" s="1760" t="s">
        <v>158</v>
      </c>
      <c r="BM10" s="1761"/>
      <c r="BN10" s="1761"/>
      <c r="BO10" s="1796" t="s">
        <v>162</v>
      </c>
      <c r="BP10" s="1796"/>
      <c r="BQ10" s="1796"/>
      <c r="BR10" s="1796"/>
      <c r="BS10" s="1796"/>
      <c r="BT10" s="1796"/>
      <c r="BU10" s="1031"/>
      <c r="BV10" s="1796" t="s">
        <v>163</v>
      </c>
      <c r="BW10" s="1796"/>
      <c r="BX10" s="1796"/>
      <c r="BY10" s="1796"/>
      <c r="BZ10" s="1796"/>
      <c r="CA10" s="1796"/>
      <c r="CB10" s="1796"/>
      <c r="CC10" s="841"/>
      <c r="CD10" s="1060"/>
      <c r="CE10" s="1060"/>
    </row>
    <row r="11" spans="1:83" ht="15.4" customHeight="1">
      <c r="A11" s="13"/>
      <c r="B11" s="1732"/>
      <c r="C11" s="1733"/>
      <c r="D11" s="1733"/>
      <c r="E11" s="1733"/>
      <c r="F11" s="1733"/>
      <c r="G11" s="1733"/>
      <c r="H11" s="1733"/>
      <c r="I11" s="1733"/>
      <c r="J11" s="1733"/>
      <c r="K11" s="1733"/>
      <c r="L11" s="1733"/>
      <c r="M11" s="1733"/>
      <c r="N11" s="1733"/>
      <c r="O11" s="1733"/>
      <c r="P11" s="1733"/>
      <c r="Q11" s="1733"/>
      <c r="R11" s="1733"/>
      <c r="S11" s="1733"/>
      <c r="T11" s="1734"/>
      <c r="U11" s="2821" t="s">
        <v>164</v>
      </c>
      <c r="V11" s="2822"/>
      <c r="W11" s="2822"/>
      <c r="X11" s="1769"/>
      <c r="Y11" s="1769"/>
      <c r="Z11" s="1769"/>
      <c r="AA11" s="1769"/>
      <c r="AB11" s="1769"/>
      <c r="AC11" s="1769"/>
      <c r="AD11" s="1769"/>
      <c r="AE11" s="1769"/>
      <c r="AF11" s="1769"/>
      <c r="AG11" s="1769"/>
      <c r="AH11" s="1769"/>
      <c r="AI11" s="1769"/>
      <c r="AJ11" s="1769"/>
      <c r="AK11" s="1769"/>
      <c r="AL11" s="1770"/>
      <c r="AM11" s="12"/>
      <c r="AO11" s="7"/>
      <c r="AR11" s="13"/>
      <c r="AS11" s="1732"/>
      <c r="AT11" s="1733"/>
      <c r="AU11" s="1733"/>
      <c r="AV11" s="1733"/>
      <c r="AW11" s="1733"/>
      <c r="AX11" s="1733"/>
      <c r="AY11" s="1733"/>
      <c r="AZ11" s="1733"/>
      <c r="BA11" s="1733"/>
      <c r="BB11" s="1733"/>
      <c r="BC11" s="1733"/>
      <c r="BD11" s="1733"/>
      <c r="BE11" s="1733"/>
      <c r="BF11" s="1733"/>
      <c r="BG11" s="1733"/>
      <c r="BH11" s="1733"/>
      <c r="BI11" s="1733"/>
      <c r="BJ11" s="1733"/>
      <c r="BK11" s="1734"/>
      <c r="BL11" s="1790" t="s">
        <v>164</v>
      </c>
      <c r="BM11" s="1791"/>
      <c r="BN11" s="1791"/>
      <c r="BO11" s="1796" t="s">
        <v>165</v>
      </c>
      <c r="BP11" s="1796"/>
      <c r="BQ11" s="1796"/>
      <c r="BR11" s="1796"/>
      <c r="BS11" s="1796"/>
      <c r="BT11" s="1796"/>
      <c r="BU11" s="1796" t="s">
        <v>166</v>
      </c>
      <c r="BV11" s="1796"/>
      <c r="BW11" s="1796"/>
      <c r="BX11" s="1796"/>
      <c r="BY11" s="1796"/>
      <c r="BZ11" s="1796"/>
      <c r="CA11" s="1796"/>
      <c r="CB11" s="1796"/>
      <c r="CC11" s="1797"/>
      <c r="CD11" s="1060"/>
      <c r="CE11" s="1060"/>
    </row>
    <row r="12" spans="1:83" ht="15.4" customHeight="1">
      <c r="A12" s="13"/>
      <c r="B12" s="1732"/>
      <c r="C12" s="1733"/>
      <c r="D12" s="1733"/>
      <c r="E12" s="1733"/>
      <c r="F12" s="1733"/>
      <c r="G12" s="1733"/>
      <c r="H12" s="1733"/>
      <c r="I12" s="1733"/>
      <c r="J12" s="1733"/>
      <c r="K12" s="1733"/>
      <c r="L12" s="1733"/>
      <c r="M12" s="1733"/>
      <c r="N12" s="1733"/>
      <c r="O12" s="1733"/>
      <c r="P12" s="1733"/>
      <c r="Q12" s="1733"/>
      <c r="R12" s="1733"/>
      <c r="S12" s="1733"/>
      <c r="T12" s="1734"/>
      <c r="U12" s="2582" t="s">
        <v>167</v>
      </c>
      <c r="V12" s="2583"/>
      <c r="W12" s="2583"/>
      <c r="X12" s="2583"/>
      <c r="Y12" s="2583"/>
      <c r="Z12" s="2583"/>
      <c r="AA12" s="2583"/>
      <c r="AB12" s="2583"/>
      <c r="AC12" s="2583"/>
      <c r="AD12" s="2583"/>
      <c r="AE12" s="2583"/>
      <c r="AF12" s="2583"/>
      <c r="AG12" s="2583"/>
      <c r="AH12" s="2583"/>
      <c r="AI12" s="2583"/>
      <c r="AJ12" s="2583"/>
      <c r="AK12" s="2583"/>
      <c r="AL12" s="2584"/>
      <c r="AM12" s="12"/>
      <c r="AO12" s="7"/>
      <c r="AR12" s="13"/>
      <c r="AS12" s="1732"/>
      <c r="AT12" s="1733"/>
      <c r="AU12" s="1733"/>
      <c r="AV12" s="1733"/>
      <c r="AW12" s="1733"/>
      <c r="AX12" s="1733"/>
      <c r="AY12" s="1733"/>
      <c r="AZ12" s="1733"/>
      <c r="BA12" s="1733"/>
      <c r="BB12" s="1733"/>
      <c r="BC12" s="1733"/>
      <c r="BD12" s="1733"/>
      <c r="BE12" s="1733"/>
      <c r="BF12" s="1733"/>
      <c r="BG12" s="1733"/>
      <c r="BH12" s="1733"/>
      <c r="BI12" s="1733"/>
      <c r="BJ12" s="1733"/>
      <c r="BK12" s="1734"/>
      <c r="BL12" s="1762" t="s">
        <v>167</v>
      </c>
      <c r="BM12" s="1763"/>
      <c r="BN12" s="1763"/>
      <c r="BO12" s="1763"/>
      <c r="BP12" s="1763"/>
      <c r="BQ12" s="1763"/>
      <c r="BR12" s="1763"/>
      <c r="BS12" s="1763"/>
      <c r="BT12" s="1763"/>
      <c r="BU12" s="1763"/>
      <c r="BV12" s="1763"/>
      <c r="BW12" s="1763"/>
      <c r="BX12" s="1763"/>
      <c r="BY12" s="1763"/>
      <c r="BZ12" s="1763"/>
      <c r="CA12" s="1763"/>
      <c r="CB12" s="1763"/>
      <c r="CC12" s="1764"/>
      <c r="CD12" s="1059" t="s">
        <v>151</v>
      </c>
      <c r="CE12" s="846" t="s">
        <v>168</v>
      </c>
    </row>
    <row r="13" spans="1:83" ht="15.4" customHeight="1">
      <c r="A13" s="13"/>
      <c r="B13" s="1732"/>
      <c r="C13" s="1733"/>
      <c r="D13" s="1733"/>
      <c r="E13" s="1733"/>
      <c r="F13" s="1733"/>
      <c r="G13" s="1733"/>
      <c r="H13" s="1733"/>
      <c r="I13" s="1733"/>
      <c r="J13" s="1733"/>
      <c r="K13" s="1733"/>
      <c r="L13" s="1733"/>
      <c r="M13" s="1733"/>
      <c r="N13" s="1733"/>
      <c r="O13" s="1733"/>
      <c r="P13" s="1733"/>
      <c r="Q13" s="1733"/>
      <c r="R13" s="1733"/>
      <c r="S13" s="1733"/>
      <c r="T13" s="1734"/>
      <c r="U13" s="2819" t="s">
        <v>158</v>
      </c>
      <c r="V13" s="2820"/>
      <c r="W13" s="2820"/>
      <c r="X13" s="1767"/>
      <c r="Y13" s="1767"/>
      <c r="Z13" s="1767"/>
      <c r="AA13" s="1767"/>
      <c r="AB13" s="1767"/>
      <c r="AC13" s="1767"/>
      <c r="AD13" s="1767"/>
      <c r="AE13" s="1767"/>
      <c r="AF13" s="1767"/>
      <c r="AG13" s="1767"/>
      <c r="AH13" s="1767"/>
      <c r="AI13" s="1767"/>
      <c r="AJ13" s="1767"/>
      <c r="AK13" s="1767"/>
      <c r="AL13" s="1768"/>
      <c r="AM13" s="12"/>
      <c r="AO13" s="7"/>
      <c r="AR13" s="13"/>
      <c r="AS13" s="1732"/>
      <c r="AT13" s="1733"/>
      <c r="AU13" s="1733"/>
      <c r="AV13" s="1733"/>
      <c r="AW13" s="1733"/>
      <c r="AX13" s="1733"/>
      <c r="AY13" s="1733"/>
      <c r="AZ13" s="1733"/>
      <c r="BA13" s="1733"/>
      <c r="BB13" s="1733"/>
      <c r="BC13" s="1733"/>
      <c r="BD13" s="1733"/>
      <c r="BE13" s="1733"/>
      <c r="BF13" s="1733"/>
      <c r="BG13" s="1733"/>
      <c r="BH13" s="1733"/>
      <c r="BI13" s="1733"/>
      <c r="BJ13" s="1733"/>
      <c r="BK13" s="1734"/>
      <c r="BL13" s="1765" t="s">
        <v>158</v>
      </c>
      <c r="BM13" s="1766"/>
      <c r="BN13" s="1766"/>
      <c r="BO13" s="1767"/>
      <c r="BP13" s="1767"/>
      <c r="BQ13" s="1767"/>
      <c r="BR13" s="1767"/>
      <c r="BS13" s="1767"/>
      <c r="BT13" s="1767"/>
      <c r="BU13" s="1767"/>
      <c r="BV13" s="1767"/>
      <c r="BW13" s="1767"/>
      <c r="BX13" s="1767"/>
      <c r="BY13" s="1767"/>
      <c r="BZ13" s="1767"/>
      <c r="CA13" s="1767"/>
      <c r="CB13" s="1767"/>
      <c r="CC13" s="1768"/>
      <c r="CD13" s="1060"/>
      <c r="CE13" s="1060"/>
    </row>
    <row r="14" spans="1:83" ht="22.5" customHeight="1">
      <c r="A14" s="13"/>
      <c r="B14" s="1732"/>
      <c r="C14" s="1733"/>
      <c r="D14" s="1733"/>
      <c r="E14" s="1733"/>
      <c r="F14" s="1733"/>
      <c r="G14" s="1733"/>
      <c r="H14" s="1733"/>
      <c r="I14" s="1733"/>
      <c r="J14" s="1733"/>
      <c r="K14" s="1733"/>
      <c r="L14" s="1733"/>
      <c r="M14" s="1733"/>
      <c r="N14" s="1733"/>
      <c r="O14" s="1733"/>
      <c r="P14" s="1733"/>
      <c r="Q14" s="1733"/>
      <c r="R14" s="1733"/>
      <c r="S14" s="1733"/>
      <c r="T14" s="1734"/>
      <c r="U14" s="2823" t="s">
        <v>169</v>
      </c>
      <c r="V14" s="2824"/>
      <c r="W14" s="2824"/>
      <c r="X14" s="1816"/>
      <c r="Y14" s="1816"/>
      <c r="Z14" s="1816"/>
      <c r="AA14" s="1816"/>
      <c r="AB14" s="1816"/>
      <c r="AC14" s="1816"/>
      <c r="AD14" s="1816"/>
      <c r="AE14" s="1816"/>
      <c r="AF14" s="1816"/>
      <c r="AG14" s="1816"/>
      <c r="AH14" s="1816"/>
      <c r="AI14" s="1816"/>
      <c r="AJ14" s="1816"/>
      <c r="AK14" s="1816"/>
      <c r="AL14" s="1817"/>
      <c r="AM14" s="12"/>
      <c r="AO14" s="7"/>
      <c r="AR14" s="13"/>
      <c r="AS14" s="1732"/>
      <c r="AT14" s="1733"/>
      <c r="AU14" s="1733"/>
      <c r="AV14" s="1733"/>
      <c r="AW14" s="1733"/>
      <c r="AX14" s="1733"/>
      <c r="AY14" s="1733"/>
      <c r="AZ14" s="1733"/>
      <c r="BA14" s="1733"/>
      <c r="BB14" s="1733"/>
      <c r="BC14" s="1733"/>
      <c r="BD14" s="1733"/>
      <c r="BE14" s="1733"/>
      <c r="BF14" s="1733"/>
      <c r="BG14" s="1733"/>
      <c r="BH14" s="1733"/>
      <c r="BI14" s="1733"/>
      <c r="BJ14" s="1733"/>
      <c r="BK14" s="1734"/>
      <c r="BL14" s="1704" t="s">
        <v>169</v>
      </c>
      <c r="BM14" s="1705"/>
      <c r="BN14" s="1705"/>
      <c r="BO14" s="374"/>
      <c r="BP14" s="374"/>
      <c r="BQ14" s="374"/>
      <c r="BR14" s="374"/>
      <c r="BS14" s="374"/>
      <c r="BT14" s="374"/>
      <c r="BU14" s="374"/>
      <c r="BV14" s="374"/>
      <c r="BW14" s="374"/>
      <c r="BX14" s="374"/>
      <c r="BY14" s="374"/>
      <c r="BZ14" s="374"/>
      <c r="CA14" s="374"/>
      <c r="CB14" s="374"/>
      <c r="CC14" s="375"/>
      <c r="CD14" s="1060"/>
      <c r="CE14" s="1060"/>
    </row>
    <row r="15" spans="1:83" ht="13.5" customHeight="1">
      <c r="A15" s="13"/>
      <c r="B15" s="1732"/>
      <c r="C15" s="1733"/>
      <c r="D15" s="1733"/>
      <c r="E15" s="1733"/>
      <c r="F15" s="1733"/>
      <c r="G15" s="1733"/>
      <c r="H15" s="1733"/>
      <c r="I15" s="1733"/>
      <c r="J15" s="1733"/>
      <c r="K15" s="1733"/>
      <c r="L15" s="1733"/>
      <c r="M15" s="1733"/>
      <c r="N15" s="1733"/>
      <c r="O15" s="1733"/>
      <c r="P15" s="1733"/>
      <c r="Q15" s="1733"/>
      <c r="R15" s="1733"/>
      <c r="S15" s="1733"/>
      <c r="T15" s="1734"/>
      <c r="U15" s="2587" t="s">
        <v>170</v>
      </c>
      <c r="V15" s="2588"/>
      <c r="W15" s="2588"/>
      <c r="X15" s="2588"/>
      <c r="Y15" s="2588"/>
      <c r="Z15" s="2588"/>
      <c r="AA15" s="1751"/>
      <c r="AB15" s="1751"/>
      <c r="AC15" s="1751"/>
      <c r="AD15" s="2591" t="s">
        <v>171</v>
      </c>
      <c r="AE15" s="1752"/>
      <c r="AF15" s="1752"/>
      <c r="AG15" s="1752"/>
      <c r="AH15" s="2591" t="s">
        <v>171</v>
      </c>
      <c r="AI15" s="1752"/>
      <c r="AJ15" s="1752"/>
      <c r="AK15" s="1752"/>
      <c r="AL15" s="1753"/>
      <c r="AM15" s="12"/>
      <c r="AO15" s="7"/>
      <c r="AR15" s="13"/>
      <c r="AS15" s="1732"/>
      <c r="AT15" s="1733"/>
      <c r="AU15" s="1733"/>
      <c r="AV15" s="1733"/>
      <c r="AW15" s="1733"/>
      <c r="AX15" s="1733"/>
      <c r="AY15" s="1733"/>
      <c r="AZ15" s="1733"/>
      <c r="BA15" s="1733"/>
      <c r="BB15" s="1733"/>
      <c r="BC15" s="1733"/>
      <c r="BD15" s="1733"/>
      <c r="BE15" s="1733"/>
      <c r="BF15" s="1733"/>
      <c r="BG15" s="1733"/>
      <c r="BH15" s="1733"/>
      <c r="BI15" s="1733"/>
      <c r="BJ15" s="1733"/>
      <c r="BK15" s="1734"/>
      <c r="BL15" s="1738" t="s">
        <v>170</v>
      </c>
      <c r="BM15" s="1739"/>
      <c r="BN15" s="1739"/>
      <c r="BO15" s="1739"/>
      <c r="BP15" s="1739"/>
      <c r="BQ15" s="1739"/>
      <c r="BR15" s="1798" t="s">
        <v>172</v>
      </c>
      <c r="BS15" s="1798"/>
      <c r="BT15" s="1798"/>
      <c r="BU15" s="842" t="s">
        <v>171</v>
      </c>
      <c r="BV15" s="1799" t="s">
        <v>172</v>
      </c>
      <c r="BW15" s="1799"/>
      <c r="BX15" s="1799"/>
      <c r="BY15" s="842" t="s">
        <v>171</v>
      </c>
      <c r="BZ15" s="1799" t="s">
        <v>173</v>
      </c>
      <c r="CA15" s="1799"/>
      <c r="CB15" s="1799"/>
      <c r="CC15" s="1800"/>
      <c r="CD15" s="1059" t="s">
        <v>151</v>
      </c>
      <c r="CE15" s="846" t="s">
        <v>174</v>
      </c>
    </row>
    <row r="16" spans="1:83" ht="15.4" customHeight="1">
      <c r="A16" s="13"/>
      <c r="B16" s="1735"/>
      <c r="C16" s="1736"/>
      <c r="D16" s="1736"/>
      <c r="E16" s="1736"/>
      <c r="F16" s="1736"/>
      <c r="G16" s="1736"/>
      <c r="H16" s="1736"/>
      <c r="I16" s="1736"/>
      <c r="J16" s="1736"/>
      <c r="K16" s="1736"/>
      <c r="L16" s="1736"/>
      <c r="M16" s="1736"/>
      <c r="N16" s="1736"/>
      <c r="O16" s="1736"/>
      <c r="P16" s="1736"/>
      <c r="Q16" s="1736"/>
      <c r="R16" s="1736"/>
      <c r="S16" s="1736"/>
      <c r="T16" s="1737"/>
      <c r="U16" s="2589" t="s">
        <v>175</v>
      </c>
      <c r="V16" s="2590"/>
      <c r="W16" s="2590"/>
      <c r="X16" s="2590"/>
      <c r="Y16" s="2590"/>
      <c r="Z16" s="2590"/>
      <c r="AA16" s="1746"/>
      <c r="AB16" s="1746"/>
      <c r="AC16" s="1746"/>
      <c r="AD16" s="1746"/>
      <c r="AE16" s="1746"/>
      <c r="AF16" s="2592" t="s">
        <v>176</v>
      </c>
      <c r="AG16" s="1746"/>
      <c r="AH16" s="1746"/>
      <c r="AI16" s="1746"/>
      <c r="AJ16" s="1746"/>
      <c r="AK16" s="1746"/>
      <c r="AL16" s="1747"/>
      <c r="AM16" s="12"/>
      <c r="AO16" s="7"/>
      <c r="AR16" s="13"/>
      <c r="AS16" s="1735"/>
      <c r="AT16" s="1736"/>
      <c r="AU16" s="1736"/>
      <c r="AV16" s="1736"/>
      <c r="AW16" s="1736"/>
      <c r="AX16" s="1736"/>
      <c r="AY16" s="1736"/>
      <c r="AZ16" s="1736"/>
      <c r="BA16" s="1736"/>
      <c r="BB16" s="1736"/>
      <c r="BC16" s="1736"/>
      <c r="BD16" s="1736"/>
      <c r="BE16" s="1736"/>
      <c r="BF16" s="1736"/>
      <c r="BG16" s="1736"/>
      <c r="BH16" s="1736"/>
      <c r="BI16" s="1736"/>
      <c r="BJ16" s="1736"/>
      <c r="BK16" s="1737"/>
      <c r="BL16" s="1754" t="s">
        <v>175</v>
      </c>
      <c r="BM16" s="1755"/>
      <c r="BN16" s="1755"/>
      <c r="BO16" s="1755"/>
      <c r="BP16" s="1755"/>
      <c r="BQ16" s="1755"/>
      <c r="BR16" s="1801" t="s">
        <v>173</v>
      </c>
      <c r="BS16" s="1801"/>
      <c r="BT16" s="1801"/>
      <c r="BU16" s="1801"/>
      <c r="BV16" s="1801"/>
      <c r="BW16" s="843" t="s">
        <v>176</v>
      </c>
      <c r="BX16" s="1801" t="s">
        <v>173</v>
      </c>
      <c r="BY16" s="1801"/>
      <c r="BZ16" s="1801"/>
      <c r="CA16" s="1801"/>
      <c r="CB16" s="1801"/>
      <c r="CC16" s="1802"/>
      <c r="CD16" s="1059" t="s">
        <v>151</v>
      </c>
      <c r="CE16" s="846" t="s">
        <v>177</v>
      </c>
    </row>
    <row r="17" spans="1:87" ht="10.5" customHeight="1">
      <c r="A17" s="13"/>
      <c r="B17" s="33"/>
      <c r="C17" s="33"/>
      <c r="D17" s="33"/>
      <c r="E17" s="33"/>
      <c r="F17" s="33"/>
      <c r="G17" s="33"/>
      <c r="H17" s="33"/>
      <c r="I17" s="33"/>
      <c r="J17" s="33"/>
      <c r="K17" s="33"/>
      <c r="L17" s="33"/>
      <c r="M17" s="33"/>
      <c r="N17" s="33"/>
      <c r="O17" s="33"/>
      <c r="P17" s="33"/>
      <c r="Q17" s="33"/>
      <c r="R17" s="33"/>
      <c r="S17" s="33"/>
      <c r="T17" s="33"/>
      <c r="U17" s="1028"/>
      <c r="V17" s="1026"/>
      <c r="W17" s="1026"/>
      <c r="X17" s="1026"/>
      <c r="Y17" s="1026"/>
      <c r="Z17" s="1026"/>
      <c r="AA17" s="1026"/>
      <c r="AB17" s="1026"/>
      <c r="AC17" s="1026"/>
      <c r="AD17" s="1026"/>
      <c r="AE17" s="1026"/>
      <c r="AF17" s="1026"/>
      <c r="AG17" s="1026"/>
      <c r="AH17" s="1026"/>
      <c r="AI17" s="1026"/>
      <c r="AJ17" s="1026"/>
      <c r="AK17" s="1026"/>
      <c r="AL17" s="1026"/>
      <c r="AM17" s="12"/>
      <c r="AO17" s="7"/>
      <c r="AR17" s="13"/>
      <c r="AS17" s="33"/>
      <c r="AT17" s="33"/>
      <c r="AU17" s="33"/>
      <c r="AV17" s="33"/>
      <c r="AW17" s="33"/>
      <c r="AX17" s="33"/>
      <c r="AY17" s="33"/>
      <c r="AZ17" s="33"/>
      <c r="BA17" s="33"/>
      <c r="BB17" s="33"/>
      <c r="BC17" s="33"/>
      <c r="BD17" s="33"/>
      <c r="BE17" s="33"/>
      <c r="BF17" s="33"/>
      <c r="BG17" s="33"/>
      <c r="BH17" s="33"/>
      <c r="BI17" s="33"/>
      <c r="BJ17" s="33"/>
      <c r="BK17" s="33"/>
      <c r="BL17" s="1028"/>
      <c r="BM17" s="1026"/>
      <c r="BN17" s="1026"/>
      <c r="BO17" s="1026"/>
      <c r="BP17" s="1026"/>
      <c r="BQ17" s="1026"/>
      <c r="BR17" s="1026"/>
      <c r="BS17" s="1026"/>
      <c r="BT17" s="1026"/>
      <c r="BU17" s="1026"/>
      <c r="BV17" s="1026"/>
      <c r="BW17" s="1026"/>
      <c r="BX17" s="1026"/>
      <c r="BY17" s="1026"/>
      <c r="BZ17" s="1026"/>
      <c r="CA17" s="1026"/>
      <c r="CB17" s="1026"/>
      <c r="CC17" s="1026"/>
      <c r="CD17" s="12"/>
    </row>
    <row r="18" spans="1:87" ht="15.4" customHeight="1">
      <c r="A18" s="13"/>
      <c r="B18" s="1706" t="s">
        <v>783</v>
      </c>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6"/>
      <c r="Z18" s="1706"/>
      <c r="AA18" s="1706"/>
      <c r="AB18" s="1706"/>
      <c r="AC18" s="1706"/>
      <c r="AD18" s="1706"/>
      <c r="AE18" s="1706"/>
      <c r="AF18" s="1706"/>
      <c r="AG18" s="1706"/>
      <c r="AH18" s="1706"/>
      <c r="AI18" s="1706"/>
      <c r="AJ18" s="1706"/>
      <c r="AK18" s="1706"/>
      <c r="AL18" s="1706"/>
      <c r="AM18" s="26"/>
      <c r="AO18" s="7"/>
      <c r="AR18" s="13"/>
      <c r="AS18" s="1706" t="s">
        <v>783</v>
      </c>
      <c r="AT18" s="1706"/>
      <c r="AU18" s="1706"/>
      <c r="AV18" s="1706"/>
      <c r="AW18" s="1706"/>
      <c r="AX18" s="1706"/>
      <c r="AY18" s="1706"/>
      <c r="AZ18" s="1706"/>
      <c r="BA18" s="1706"/>
      <c r="BB18" s="1706"/>
      <c r="BC18" s="1706"/>
      <c r="BD18" s="1706"/>
      <c r="BE18" s="1706"/>
      <c r="BF18" s="1706"/>
      <c r="BG18" s="1706"/>
      <c r="BH18" s="1706"/>
      <c r="BI18" s="1706"/>
      <c r="BJ18" s="1706"/>
      <c r="BK18" s="1706"/>
      <c r="BL18" s="1706"/>
      <c r="BM18" s="1706"/>
      <c r="BN18" s="1706"/>
      <c r="BO18" s="1706"/>
      <c r="BP18" s="1706"/>
      <c r="BQ18" s="1706"/>
      <c r="BR18" s="1706"/>
      <c r="BS18" s="1706"/>
      <c r="BT18" s="1706"/>
      <c r="BU18" s="1706"/>
      <c r="BV18" s="1706"/>
      <c r="BW18" s="1706"/>
      <c r="BX18" s="1706"/>
      <c r="BY18" s="1706"/>
      <c r="BZ18" s="1706"/>
      <c r="CA18" s="1706"/>
      <c r="CB18" s="1706"/>
      <c r="CC18" s="1706"/>
      <c r="CD18" s="26"/>
    </row>
    <row r="19" spans="1:87" ht="15.4" customHeight="1">
      <c r="A19" s="12"/>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6"/>
      <c r="Z19" s="1706"/>
      <c r="AA19" s="1706"/>
      <c r="AB19" s="1706"/>
      <c r="AC19" s="1706"/>
      <c r="AD19" s="1706"/>
      <c r="AE19" s="1706"/>
      <c r="AF19" s="1706"/>
      <c r="AG19" s="1706"/>
      <c r="AH19" s="1706"/>
      <c r="AI19" s="1706"/>
      <c r="AJ19" s="1706"/>
      <c r="AK19" s="1706"/>
      <c r="AL19" s="1706"/>
      <c r="AM19" s="26"/>
      <c r="AR19" s="12"/>
      <c r="AS19" s="1706"/>
      <c r="AT19" s="1706"/>
      <c r="AU19" s="1706"/>
      <c r="AV19" s="1706"/>
      <c r="AW19" s="1706"/>
      <c r="AX19" s="1706"/>
      <c r="AY19" s="1706"/>
      <c r="AZ19" s="1706"/>
      <c r="BA19" s="1706"/>
      <c r="BB19" s="1706"/>
      <c r="BC19" s="1706"/>
      <c r="BD19" s="1706"/>
      <c r="BE19" s="1706"/>
      <c r="BF19" s="1706"/>
      <c r="BG19" s="1706"/>
      <c r="BH19" s="1706"/>
      <c r="BI19" s="1706"/>
      <c r="BJ19" s="1706"/>
      <c r="BK19" s="1706"/>
      <c r="BL19" s="1706"/>
      <c r="BM19" s="1706"/>
      <c r="BN19" s="1706"/>
      <c r="BO19" s="1706"/>
      <c r="BP19" s="1706"/>
      <c r="BQ19" s="1706"/>
      <c r="BR19" s="1706"/>
      <c r="BS19" s="1706"/>
      <c r="BT19" s="1706"/>
      <c r="BU19" s="1706"/>
      <c r="BV19" s="1706"/>
      <c r="BW19" s="1706"/>
      <c r="BX19" s="1706"/>
      <c r="BY19" s="1706"/>
      <c r="BZ19" s="1706"/>
      <c r="CA19" s="1706"/>
      <c r="CB19" s="1706"/>
      <c r="CC19" s="1706"/>
      <c r="CD19" s="26"/>
    </row>
    <row r="20" spans="1:87" ht="16.5" customHeight="1">
      <c r="A20" s="12"/>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6"/>
      <c r="Z20" s="1706"/>
      <c r="AA20" s="1706"/>
      <c r="AB20" s="1706"/>
      <c r="AC20" s="1706"/>
      <c r="AD20" s="1706"/>
      <c r="AE20" s="1706"/>
      <c r="AF20" s="1706"/>
      <c r="AG20" s="1706"/>
      <c r="AH20" s="1706"/>
      <c r="AI20" s="1706"/>
      <c r="AJ20" s="1706"/>
      <c r="AK20" s="1706"/>
      <c r="AL20" s="1706"/>
      <c r="AM20" s="26"/>
      <c r="AR20" s="12"/>
      <c r="AS20" s="1706"/>
      <c r="AT20" s="1706"/>
      <c r="AU20" s="1706"/>
      <c r="AV20" s="1706"/>
      <c r="AW20" s="1706"/>
      <c r="AX20" s="1706"/>
      <c r="AY20" s="1706"/>
      <c r="AZ20" s="1706"/>
      <c r="BA20" s="1706"/>
      <c r="BB20" s="1706"/>
      <c r="BC20" s="1706"/>
      <c r="BD20" s="1706"/>
      <c r="BE20" s="1706"/>
      <c r="BF20" s="1706"/>
      <c r="BG20" s="1706"/>
      <c r="BH20" s="1706"/>
      <c r="BI20" s="1706"/>
      <c r="BJ20" s="1706"/>
      <c r="BK20" s="1706"/>
      <c r="BL20" s="1706"/>
      <c r="BM20" s="1706"/>
      <c r="BN20" s="1706"/>
      <c r="BO20" s="1706"/>
      <c r="BP20" s="1706"/>
      <c r="BQ20" s="1706"/>
      <c r="BR20" s="1706"/>
      <c r="BS20" s="1706"/>
      <c r="BT20" s="1706"/>
      <c r="BU20" s="1706"/>
      <c r="BV20" s="1706"/>
      <c r="BW20" s="1706"/>
      <c r="BX20" s="1706"/>
      <c r="BY20" s="1706"/>
      <c r="BZ20" s="1706"/>
      <c r="CA20" s="1706"/>
      <c r="CB20" s="1706"/>
      <c r="CC20" s="1706"/>
      <c r="CD20" s="26"/>
    </row>
    <row r="21" spans="1:87" ht="10.15" customHeight="1">
      <c r="A21" s="12"/>
      <c r="B21" s="2310"/>
      <c r="C21" s="2310"/>
      <c r="D21" s="2310"/>
      <c r="E21" s="2310"/>
      <c r="F21" s="2310"/>
      <c r="G21" s="2310"/>
      <c r="H21" s="2310"/>
      <c r="I21" s="2310"/>
      <c r="J21" s="2310"/>
      <c r="K21" s="2310"/>
      <c r="L21" s="2310"/>
      <c r="M21" s="2310"/>
      <c r="N21" s="2310"/>
      <c r="O21" s="2310"/>
      <c r="P21" s="2310"/>
      <c r="Q21" s="2310"/>
      <c r="R21" s="2310"/>
      <c r="S21" s="2310"/>
      <c r="T21" s="2310"/>
      <c r="U21" s="2310"/>
      <c r="V21" s="2310"/>
      <c r="W21" s="2310"/>
      <c r="X21" s="2310"/>
      <c r="Y21" s="2310"/>
      <c r="Z21" s="2310"/>
      <c r="AA21" s="2310"/>
      <c r="AB21" s="2310"/>
      <c r="AC21" s="2310"/>
      <c r="AD21" s="2310"/>
      <c r="AE21" s="2310"/>
      <c r="AF21" s="2310"/>
      <c r="AG21" s="2310"/>
      <c r="AH21" s="2310"/>
      <c r="AI21" s="2310"/>
      <c r="AJ21" s="2310"/>
      <c r="AK21" s="2310"/>
      <c r="AL21" s="2310"/>
      <c r="AM21" s="26"/>
      <c r="AR21" s="12"/>
      <c r="AS21" s="2310"/>
      <c r="AT21" s="2310"/>
      <c r="AU21" s="2310"/>
      <c r="AV21" s="2310"/>
      <c r="AW21" s="2310"/>
      <c r="AX21" s="2310"/>
      <c r="AY21" s="2310"/>
      <c r="AZ21" s="2310"/>
      <c r="BA21" s="2310"/>
      <c r="BB21" s="2310"/>
      <c r="BC21" s="2310"/>
      <c r="BD21" s="2310"/>
      <c r="BE21" s="2310"/>
      <c r="BF21" s="2310"/>
      <c r="BG21" s="2310"/>
      <c r="BH21" s="2310"/>
      <c r="BI21" s="2310"/>
      <c r="BJ21" s="2310"/>
      <c r="BK21" s="2310"/>
      <c r="BL21" s="2310"/>
      <c r="BM21" s="2310"/>
      <c r="BN21" s="2310"/>
      <c r="BO21" s="2310"/>
      <c r="BP21" s="2310"/>
      <c r="BQ21" s="2310"/>
      <c r="BR21" s="2310"/>
      <c r="BS21" s="2310"/>
      <c r="BT21" s="2310"/>
      <c r="BU21" s="2310"/>
      <c r="BV21" s="2310"/>
      <c r="BW21" s="2310"/>
      <c r="BX21" s="2310"/>
      <c r="BY21" s="2310"/>
      <c r="BZ21" s="2310"/>
      <c r="CA21" s="2310"/>
      <c r="CB21" s="2310"/>
      <c r="CC21" s="2310"/>
      <c r="CD21" s="26"/>
    </row>
    <row r="22" spans="1:87" ht="8.25" customHeight="1">
      <c r="A22" s="12"/>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12"/>
      <c r="AR22" s="12"/>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12"/>
    </row>
    <row r="23" spans="1:87" ht="15.4" customHeight="1">
      <c r="A23" s="13"/>
      <c r="B23" s="13"/>
      <c r="C23" s="13"/>
      <c r="D23" s="13"/>
      <c r="E23" s="12"/>
      <c r="F23" s="13"/>
      <c r="G23" s="13"/>
      <c r="H23" s="13"/>
      <c r="I23" s="13"/>
      <c r="J23" s="13"/>
      <c r="K23" s="12"/>
      <c r="L23" s="12"/>
      <c r="M23" s="12"/>
      <c r="N23" s="12"/>
      <c r="O23" s="12"/>
      <c r="P23" s="12"/>
      <c r="Q23" s="12"/>
      <c r="R23" s="12"/>
      <c r="S23" s="33" t="s">
        <v>765</v>
      </c>
      <c r="T23" s="12"/>
      <c r="U23" s="12"/>
      <c r="V23" s="12"/>
      <c r="W23" s="12"/>
      <c r="X23" s="12"/>
      <c r="Y23" s="12"/>
      <c r="Z23" s="12"/>
      <c r="AA23" s="12"/>
      <c r="AB23" s="12"/>
      <c r="AC23" s="12"/>
      <c r="AD23" s="12"/>
      <c r="AE23" s="12"/>
      <c r="AF23" s="12"/>
      <c r="AG23" s="12"/>
      <c r="AH23" s="12"/>
      <c r="AI23" s="12"/>
      <c r="AJ23" s="12"/>
      <c r="AK23" s="12"/>
      <c r="AL23" s="12"/>
      <c r="AM23" s="12"/>
      <c r="AR23" s="13"/>
      <c r="AS23" s="13"/>
      <c r="AT23" s="13"/>
      <c r="AU23" s="13"/>
      <c r="AV23" s="12"/>
      <c r="AW23" s="13"/>
      <c r="AX23" s="13"/>
      <c r="AY23" s="13"/>
      <c r="AZ23" s="13"/>
      <c r="BA23" s="13"/>
      <c r="BB23" s="12"/>
      <c r="BC23" s="12"/>
      <c r="BD23" s="12"/>
      <c r="BE23" s="12"/>
      <c r="BF23" s="12"/>
      <c r="BG23" s="12"/>
      <c r="BH23" s="12"/>
      <c r="BI23" s="12"/>
      <c r="BJ23" s="33" t="s">
        <v>765</v>
      </c>
      <c r="BK23" s="12"/>
      <c r="BL23" s="12"/>
      <c r="BM23" s="12"/>
      <c r="BN23" s="12"/>
      <c r="BO23" s="12"/>
      <c r="BP23" s="12"/>
      <c r="BQ23" s="12"/>
      <c r="BR23" s="12"/>
      <c r="BS23" s="12"/>
      <c r="BT23" s="12"/>
      <c r="BU23" s="12"/>
      <c r="BV23" s="12"/>
      <c r="BW23" s="12"/>
      <c r="BX23" s="12"/>
      <c r="BY23" s="12"/>
      <c r="BZ23" s="12"/>
      <c r="CA23" s="12"/>
      <c r="CB23" s="12"/>
      <c r="CC23" s="12"/>
      <c r="CD23" s="12"/>
    </row>
    <row r="24" spans="1:87" ht="7.5" customHeight="1">
      <c r="A24" s="13"/>
      <c r="B24" s="13"/>
      <c r="C24" s="13"/>
      <c r="D24" s="13"/>
      <c r="E24" s="13"/>
      <c r="F24" s="13"/>
      <c r="G24" s="13"/>
      <c r="H24" s="13"/>
      <c r="I24" s="13"/>
      <c r="J24" s="13"/>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R24" s="13"/>
      <c r="AS24" s="13"/>
      <c r="AT24" s="13"/>
      <c r="AU24" s="13"/>
      <c r="AV24" s="13"/>
      <c r="AW24" s="13"/>
      <c r="AX24" s="13"/>
      <c r="AY24" s="13"/>
      <c r="AZ24" s="13"/>
      <c r="BA24" s="13"/>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row>
    <row r="25" spans="1:87" ht="15.4" customHeight="1">
      <c r="A25" s="12"/>
      <c r="B25" s="350" t="s">
        <v>766</v>
      </c>
      <c r="C25" s="16"/>
      <c r="D25" s="16"/>
      <c r="E25" s="18"/>
      <c r="F25" s="16"/>
      <c r="G25" s="16"/>
      <c r="H25" s="16"/>
      <c r="I25" s="16"/>
      <c r="J25" s="26"/>
      <c r="K25" s="26"/>
      <c r="L25" s="26"/>
      <c r="M25" s="26"/>
      <c r="N25" s="16"/>
      <c r="O25" s="26"/>
      <c r="P25" s="16"/>
      <c r="Q25" s="16"/>
      <c r="R25" s="26"/>
      <c r="S25" s="26"/>
      <c r="T25" s="26"/>
      <c r="U25" s="26"/>
      <c r="V25" s="26"/>
      <c r="W25" s="26"/>
      <c r="X25" s="26"/>
      <c r="Y25" s="26"/>
      <c r="Z25" s="26"/>
      <c r="AA25" s="26"/>
      <c r="AB25" s="26"/>
      <c r="AC25" s="26"/>
      <c r="AD25" s="26"/>
      <c r="AE25" s="26"/>
      <c r="AF25" s="12"/>
      <c r="AG25" s="12"/>
      <c r="AH25" s="12"/>
      <c r="AI25" s="12"/>
      <c r="AJ25" s="12"/>
      <c r="AK25" s="12"/>
      <c r="AL25" s="12"/>
      <c r="AM25" s="12"/>
      <c r="AR25" s="12"/>
      <c r="AS25" s="350" t="s">
        <v>766</v>
      </c>
      <c r="AT25" s="16"/>
      <c r="AU25" s="16"/>
      <c r="AV25" s="18"/>
      <c r="AW25" s="16"/>
      <c r="AX25" s="16"/>
      <c r="AY25" s="16"/>
      <c r="AZ25" s="16"/>
      <c r="BA25" s="26"/>
      <c r="BB25" s="26"/>
      <c r="BC25" s="26"/>
      <c r="BD25" s="26"/>
      <c r="BE25" s="16"/>
      <c r="BF25" s="26"/>
      <c r="BG25" s="16"/>
      <c r="BH25" s="16"/>
      <c r="BI25" s="26"/>
      <c r="BJ25" s="26"/>
      <c r="BK25" s="26"/>
      <c r="BL25" s="26"/>
      <c r="BM25" s="26"/>
      <c r="BN25" s="26"/>
      <c r="BO25" s="26"/>
      <c r="BP25" s="26"/>
      <c r="BQ25" s="26"/>
      <c r="BR25" s="26"/>
      <c r="BS25" s="26"/>
      <c r="BT25" s="26"/>
      <c r="BU25" s="26"/>
      <c r="BV25" s="26"/>
      <c r="BW25" s="12"/>
      <c r="BX25" s="12"/>
      <c r="BY25" s="12"/>
      <c r="BZ25" s="12"/>
      <c r="CA25" s="12"/>
      <c r="CB25" s="12"/>
      <c r="CC25" s="12"/>
      <c r="CD25" s="12"/>
    </row>
    <row r="26" spans="1:87" ht="15.4" customHeight="1">
      <c r="A26" s="13"/>
      <c r="B26" s="16"/>
      <c r="C26" s="16"/>
      <c r="D26" s="1701" t="s">
        <v>186</v>
      </c>
      <c r="E26" s="1702"/>
      <c r="F26" s="1702"/>
      <c r="G26" s="1702"/>
      <c r="H26" s="1702"/>
      <c r="I26" s="1702"/>
      <c r="J26" s="1702"/>
      <c r="K26" s="1702"/>
      <c r="L26" s="1702"/>
      <c r="M26" s="1702"/>
      <c r="N26" s="1702"/>
      <c r="O26" s="1702"/>
      <c r="P26" s="1702"/>
      <c r="Q26" s="1703"/>
      <c r="R26" s="1710" t="s">
        <v>767</v>
      </c>
      <c r="S26" s="1711"/>
      <c r="T26" s="1711"/>
      <c r="U26" s="1711"/>
      <c r="V26" s="1711"/>
      <c r="W26" s="1711"/>
      <c r="X26" s="1711"/>
      <c r="Y26" s="1711"/>
      <c r="Z26" s="1711"/>
      <c r="AA26" s="1711"/>
      <c r="AB26" s="1711"/>
      <c r="AC26" s="1711"/>
      <c r="AD26" s="1711"/>
      <c r="AE26" s="1712"/>
      <c r="AF26" s="12"/>
      <c r="AG26" s="12"/>
      <c r="AH26" s="12"/>
      <c r="AI26" s="12"/>
      <c r="AJ26" s="12"/>
      <c r="AK26" s="12"/>
      <c r="AL26" s="12"/>
      <c r="AM26" s="12"/>
      <c r="AO26" s="30"/>
      <c r="AP26" s="30" t="s">
        <v>186</v>
      </c>
      <c r="AR26" s="13"/>
      <c r="AS26" s="16"/>
      <c r="AT26" s="16"/>
      <c r="AU26" s="1695" t="s">
        <v>192</v>
      </c>
      <c r="AV26" s="1696"/>
      <c r="AW26" s="1696"/>
      <c r="AX26" s="1696"/>
      <c r="AY26" s="1696"/>
      <c r="AZ26" s="1696"/>
      <c r="BA26" s="1696"/>
      <c r="BB26" s="1696"/>
      <c r="BC26" s="1696"/>
      <c r="BD26" s="1696"/>
      <c r="BE26" s="1696"/>
      <c r="BF26" s="1696"/>
      <c r="BG26" s="1696"/>
      <c r="BH26" s="1697"/>
      <c r="BI26" s="2325" t="s">
        <v>10</v>
      </c>
      <c r="BJ26" s="2326"/>
      <c r="BK26" s="2326"/>
      <c r="BL26" s="2326"/>
      <c r="BM26" s="2326"/>
      <c r="BN26" s="2326"/>
      <c r="BO26" s="2326"/>
      <c r="BP26" s="2326"/>
      <c r="BQ26" s="2326"/>
      <c r="BR26" s="2326"/>
      <c r="BS26" s="2327"/>
      <c r="BT26" s="2322"/>
      <c r="BU26" s="2323"/>
      <c r="BV26" s="2323"/>
      <c r="BW26" s="2323"/>
      <c r="BX26" s="2323"/>
      <c r="BY26" s="2323"/>
      <c r="BZ26" s="2323"/>
      <c r="CA26" s="2323"/>
      <c r="CB26" s="2323"/>
      <c r="CC26" s="2323"/>
      <c r="CD26" s="2323"/>
    </row>
    <row r="27" spans="1:87" ht="15.4" customHeight="1">
      <c r="A27" s="13"/>
      <c r="B27" s="16"/>
      <c r="C27" s="16"/>
      <c r="D27" s="1698"/>
      <c r="E27" s="1699"/>
      <c r="F27" s="1699"/>
      <c r="G27" s="1699"/>
      <c r="H27" s="1699"/>
      <c r="I27" s="1699"/>
      <c r="J27" s="1699"/>
      <c r="K27" s="1699"/>
      <c r="L27" s="1699"/>
      <c r="M27" s="1699"/>
      <c r="N27" s="1699"/>
      <c r="O27" s="1699"/>
      <c r="P27" s="1699"/>
      <c r="Q27" s="1700"/>
      <c r="R27" s="2305" t="s">
        <v>738</v>
      </c>
      <c r="S27" s="2306"/>
      <c r="T27" s="2306"/>
      <c r="U27" s="2306"/>
      <c r="V27" s="2306"/>
      <c r="W27" s="2306"/>
      <c r="X27" s="2306"/>
      <c r="Y27" s="2306"/>
      <c r="Z27" s="2306"/>
      <c r="AA27" s="2306"/>
      <c r="AB27" s="2306"/>
      <c r="AC27" s="2306"/>
      <c r="AD27" s="2306"/>
      <c r="AE27" s="2307"/>
      <c r="AF27" s="12"/>
      <c r="AG27" s="12"/>
      <c r="AH27" s="12"/>
      <c r="AI27" s="12"/>
      <c r="AJ27" s="12"/>
      <c r="AK27" s="12"/>
      <c r="AL27" s="12"/>
      <c r="AM27" s="12"/>
      <c r="AO27" s="10"/>
      <c r="AP27" s="24" t="s">
        <v>281</v>
      </c>
      <c r="AR27" s="13"/>
      <c r="AS27" s="16"/>
      <c r="AT27" s="16"/>
      <c r="AU27" s="1803" t="s">
        <v>194</v>
      </c>
      <c r="AV27" s="1804"/>
      <c r="AW27" s="1804"/>
      <c r="AX27" s="1804"/>
      <c r="AY27" s="1804"/>
      <c r="AZ27" s="1804"/>
      <c r="BA27" s="1804"/>
      <c r="BB27" s="1804"/>
      <c r="BC27" s="1804"/>
      <c r="BD27" s="1804"/>
      <c r="BE27" s="1804"/>
      <c r="BF27" s="1804"/>
      <c r="BG27" s="1804"/>
      <c r="BH27" s="1805"/>
      <c r="BI27" s="1806">
        <v>46218</v>
      </c>
      <c r="BJ27" s="1807"/>
      <c r="BK27" s="1807"/>
      <c r="BL27" s="1807"/>
      <c r="BM27" s="1807"/>
      <c r="BN27" s="1807"/>
      <c r="BO27" s="1807"/>
      <c r="BP27" s="1807"/>
      <c r="BQ27" s="1807"/>
      <c r="BR27" s="1807"/>
      <c r="BS27" s="1808"/>
      <c r="BT27" s="2334" t="s">
        <v>1206</v>
      </c>
      <c r="BU27" s="2335"/>
      <c r="BV27" s="2335"/>
      <c r="BW27" s="2335"/>
      <c r="BX27" s="2335"/>
      <c r="BY27" s="2335"/>
      <c r="BZ27" s="2335"/>
      <c r="CA27" s="2335"/>
      <c r="CB27" s="2335"/>
      <c r="CC27" s="2335"/>
      <c r="CD27" s="2335"/>
      <c r="CE27" s="2335"/>
      <c r="CF27" s="2335"/>
      <c r="CG27" s="2335"/>
      <c r="CH27" s="2335"/>
      <c r="CI27" s="2335"/>
    </row>
    <row r="28" spans="1:87" ht="15.4" customHeight="1">
      <c r="A28" s="13"/>
      <c r="B28" s="16"/>
      <c r="C28" s="16"/>
      <c r="D28" s="1698"/>
      <c r="E28" s="1699"/>
      <c r="F28" s="1699"/>
      <c r="G28" s="1699"/>
      <c r="H28" s="1699"/>
      <c r="I28" s="1699"/>
      <c r="J28" s="1699"/>
      <c r="K28" s="1699"/>
      <c r="L28" s="1699"/>
      <c r="M28" s="1699"/>
      <c r="N28" s="1699"/>
      <c r="O28" s="1699"/>
      <c r="P28" s="1699"/>
      <c r="Q28" s="1700"/>
      <c r="R28" s="2305" t="s">
        <v>738</v>
      </c>
      <c r="S28" s="2306"/>
      <c r="T28" s="2306"/>
      <c r="U28" s="2306"/>
      <c r="V28" s="2306"/>
      <c r="W28" s="2306"/>
      <c r="X28" s="2306"/>
      <c r="Y28" s="2306"/>
      <c r="Z28" s="2306"/>
      <c r="AA28" s="2306"/>
      <c r="AB28" s="2306"/>
      <c r="AC28" s="2306"/>
      <c r="AD28" s="2306"/>
      <c r="AE28" s="2307"/>
      <c r="AF28" s="12"/>
      <c r="AG28" s="12"/>
      <c r="AH28" s="12"/>
      <c r="AI28" s="12"/>
      <c r="AJ28" s="12"/>
      <c r="AK28" s="12"/>
      <c r="AL28" s="12"/>
      <c r="AM28" s="12"/>
      <c r="AO28" s="10"/>
      <c r="AP28" s="24" t="s">
        <v>282</v>
      </c>
      <c r="AR28" s="13"/>
      <c r="AS28" s="16"/>
      <c r="AT28" s="16"/>
      <c r="AU28" s="1803" t="s">
        <v>0</v>
      </c>
      <c r="AV28" s="1804"/>
      <c r="AW28" s="1804"/>
      <c r="AX28" s="1804"/>
      <c r="AY28" s="1804"/>
      <c r="AZ28" s="1804"/>
      <c r="BA28" s="1804"/>
      <c r="BB28" s="1804"/>
      <c r="BC28" s="1804"/>
      <c r="BD28" s="1804"/>
      <c r="BE28" s="1804"/>
      <c r="BF28" s="1804"/>
      <c r="BG28" s="1804"/>
      <c r="BH28" s="1805"/>
      <c r="BI28" s="1806">
        <v>46218</v>
      </c>
      <c r="BJ28" s="1807"/>
      <c r="BK28" s="1807"/>
      <c r="BL28" s="1807"/>
      <c r="BM28" s="1807"/>
      <c r="BN28" s="1807"/>
      <c r="BO28" s="1807"/>
      <c r="BP28" s="1807"/>
      <c r="BQ28" s="1807"/>
      <c r="BR28" s="1807"/>
      <c r="BS28" s="1808"/>
      <c r="BT28" s="2336"/>
      <c r="BU28" s="2337"/>
      <c r="BV28" s="2337"/>
      <c r="BW28" s="2337"/>
      <c r="BX28" s="2337"/>
      <c r="BY28" s="2337"/>
      <c r="BZ28" s="2337"/>
      <c r="CA28" s="2337"/>
      <c r="CB28" s="2337"/>
      <c r="CC28" s="2337"/>
      <c r="CD28" s="2337"/>
    </row>
    <row r="29" spans="1:87" ht="15.4" customHeight="1">
      <c r="A29" s="12"/>
      <c r="B29" s="17"/>
      <c r="C29" s="16"/>
      <c r="D29" s="1698"/>
      <c r="E29" s="1699"/>
      <c r="F29" s="1699"/>
      <c r="G29" s="1699"/>
      <c r="H29" s="1699"/>
      <c r="I29" s="1699"/>
      <c r="J29" s="1699"/>
      <c r="K29" s="1699"/>
      <c r="L29" s="1699"/>
      <c r="M29" s="1699"/>
      <c r="N29" s="1699"/>
      <c r="O29" s="1699"/>
      <c r="P29" s="1699"/>
      <c r="Q29" s="1700"/>
      <c r="R29" s="2305" t="s">
        <v>738</v>
      </c>
      <c r="S29" s="2306"/>
      <c r="T29" s="2306"/>
      <c r="U29" s="2306"/>
      <c r="V29" s="2306"/>
      <c r="W29" s="2306"/>
      <c r="X29" s="2306"/>
      <c r="Y29" s="2306"/>
      <c r="Z29" s="2306"/>
      <c r="AA29" s="2306"/>
      <c r="AB29" s="2306"/>
      <c r="AC29" s="2306"/>
      <c r="AD29" s="2306"/>
      <c r="AE29" s="2307"/>
      <c r="AF29" s="12"/>
      <c r="AG29" s="12"/>
      <c r="AH29" s="12"/>
      <c r="AI29" s="12"/>
      <c r="AJ29" s="12"/>
      <c r="AK29" s="12"/>
      <c r="AL29" s="12"/>
      <c r="AM29" s="12"/>
      <c r="AO29" s="10"/>
      <c r="AP29" s="24" t="s">
        <v>395</v>
      </c>
      <c r="AR29" s="12"/>
      <c r="AS29" s="17"/>
      <c r="AT29" s="16"/>
      <c r="AU29" s="1803" t="s">
        <v>196</v>
      </c>
      <c r="AV29" s="1804"/>
      <c r="AW29" s="1804"/>
      <c r="AX29" s="1804"/>
      <c r="AY29" s="1804"/>
      <c r="AZ29" s="1804"/>
      <c r="BA29" s="1804"/>
      <c r="BB29" s="1804"/>
      <c r="BC29" s="1804"/>
      <c r="BD29" s="1804"/>
      <c r="BE29" s="1804"/>
      <c r="BF29" s="1804"/>
      <c r="BG29" s="1804"/>
      <c r="BH29" s="1805"/>
      <c r="BI29" s="1806">
        <v>46218</v>
      </c>
      <c r="BJ29" s="1807"/>
      <c r="BK29" s="1807"/>
      <c r="BL29" s="1807"/>
      <c r="BM29" s="1807"/>
      <c r="BN29" s="1807"/>
      <c r="BO29" s="1807"/>
      <c r="BP29" s="1807"/>
      <c r="BQ29" s="1807"/>
      <c r="BR29" s="1807"/>
      <c r="BS29" s="1808"/>
      <c r="BT29" s="2336"/>
      <c r="BU29" s="2337"/>
      <c r="BV29" s="2337"/>
      <c r="BW29" s="2337"/>
      <c r="BX29" s="2337"/>
      <c r="BY29" s="2337"/>
      <c r="BZ29" s="2337"/>
      <c r="CA29" s="2337"/>
      <c r="CB29" s="2337"/>
      <c r="CC29" s="2337"/>
      <c r="CD29" s="2337"/>
    </row>
    <row r="30" spans="1:87" ht="15.4" customHeight="1">
      <c r="A30" s="13"/>
      <c r="B30" s="16"/>
      <c r="C30" s="16"/>
      <c r="D30" s="1698"/>
      <c r="E30" s="1699"/>
      <c r="F30" s="1699"/>
      <c r="G30" s="1699"/>
      <c r="H30" s="1699"/>
      <c r="I30" s="1699"/>
      <c r="J30" s="1699"/>
      <c r="K30" s="1699"/>
      <c r="L30" s="1699"/>
      <c r="M30" s="1699"/>
      <c r="N30" s="1699"/>
      <c r="O30" s="1699"/>
      <c r="P30" s="1699"/>
      <c r="Q30" s="1700"/>
      <c r="R30" s="2305" t="s">
        <v>738</v>
      </c>
      <c r="S30" s="2306"/>
      <c r="T30" s="2306"/>
      <c r="U30" s="2306"/>
      <c r="V30" s="2306"/>
      <c r="W30" s="2306"/>
      <c r="X30" s="2306"/>
      <c r="Y30" s="2306"/>
      <c r="Z30" s="2306"/>
      <c r="AA30" s="2306"/>
      <c r="AB30" s="2306"/>
      <c r="AC30" s="2306"/>
      <c r="AD30" s="2306"/>
      <c r="AE30" s="2307"/>
      <c r="AF30" s="12"/>
      <c r="AG30" s="12"/>
      <c r="AH30" s="12"/>
      <c r="AI30" s="12"/>
      <c r="AJ30" s="12"/>
      <c r="AK30" s="12"/>
      <c r="AL30" s="12"/>
      <c r="AM30" s="12"/>
      <c r="AO30" s="10"/>
      <c r="AP30" s="24" t="s">
        <v>284</v>
      </c>
      <c r="AR30" s="13"/>
      <c r="AS30" s="16"/>
      <c r="AT30" s="16"/>
      <c r="AU30" s="1803"/>
      <c r="AV30" s="1804"/>
      <c r="AW30" s="1804"/>
      <c r="AX30" s="1804"/>
      <c r="AY30" s="1804"/>
      <c r="AZ30" s="1804"/>
      <c r="BA30" s="1804"/>
      <c r="BB30" s="1804"/>
      <c r="BC30" s="1804"/>
      <c r="BD30" s="1804"/>
      <c r="BE30" s="1804"/>
      <c r="BF30" s="1804"/>
      <c r="BG30" s="1804"/>
      <c r="BH30" s="1805"/>
      <c r="BI30" s="1707"/>
      <c r="BJ30" s="1708"/>
      <c r="BK30" s="1708"/>
      <c r="BL30" s="1708"/>
      <c r="BM30" s="1708"/>
      <c r="BN30" s="1708"/>
      <c r="BO30" s="1708"/>
      <c r="BP30" s="1708"/>
      <c r="BQ30" s="1708"/>
      <c r="BR30" s="1708"/>
      <c r="BS30" s="1709"/>
      <c r="BT30" s="2338"/>
      <c r="BU30" s="2339"/>
      <c r="BV30" s="2339"/>
      <c r="BW30" s="2339"/>
      <c r="BX30" s="2339"/>
      <c r="BY30" s="2339"/>
      <c r="BZ30" s="2339"/>
      <c r="CA30" s="2339"/>
      <c r="CB30" s="2339"/>
      <c r="CC30" s="2339"/>
      <c r="CD30" s="2339"/>
      <c r="CF30" s="1058"/>
    </row>
    <row r="31" spans="1:87" ht="15.4" customHeight="1">
      <c r="A31" s="13"/>
      <c r="B31" s="16"/>
      <c r="C31" s="16"/>
      <c r="D31" s="1698"/>
      <c r="E31" s="1699"/>
      <c r="F31" s="1699"/>
      <c r="G31" s="1699"/>
      <c r="H31" s="1699"/>
      <c r="I31" s="1699"/>
      <c r="J31" s="1699"/>
      <c r="K31" s="1699"/>
      <c r="L31" s="1699"/>
      <c r="M31" s="1699"/>
      <c r="N31" s="1699"/>
      <c r="O31" s="1699"/>
      <c r="P31" s="1699"/>
      <c r="Q31" s="1700"/>
      <c r="R31" s="2305" t="s">
        <v>738</v>
      </c>
      <c r="S31" s="2306"/>
      <c r="T31" s="2306"/>
      <c r="U31" s="2306"/>
      <c r="V31" s="2306"/>
      <c r="W31" s="2306"/>
      <c r="X31" s="2306"/>
      <c r="Y31" s="2306"/>
      <c r="Z31" s="2306"/>
      <c r="AA31" s="2306"/>
      <c r="AB31" s="2306"/>
      <c r="AC31" s="2306"/>
      <c r="AD31" s="2306"/>
      <c r="AE31" s="2307"/>
      <c r="AF31" s="12"/>
      <c r="AG31" s="12"/>
      <c r="AH31" s="12"/>
      <c r="AI31" s="12"/>
      <c r="AJ31" s="12"/>
      <c r="AK31" s="12"/>
      <c r="AL31" s="12"/>
      <c r="AM31" s="12"/>
      <c r="AP31" s="24" t="s">
        <v>285</v>
      </c>
      <c r="AR31" s="13"/>
      <c r="AS31" s="16"/>
      <c r="AT31" s="16"/>
      <c r="AU31" s="1698"/>
      <c r="AV31" s="1699"/>
      <c r="AW31" s="1699"/>
      <c r="AX31" s="1699"/>
      <c r="AY31" s="1699"/>
      <c r="AZ31" s="1699"/>
      <c r="BA31" s="1699"/>
      <c r="BB31" s="1699"/>
      <c r="BC31" s="1699"/>
      <c r="BD31" s="1699"/>
      <c r="BE31" s="1699"/>
      <c r="BF31" s="1699"/>
      <c r="BG31" s="1699"/>
      <c r="BH31" s="1700"/>
      <c r="BI31" s="1707"/>
      <c r="BJ31" s="1708"/>
      <c r="BK31" s="1708"/>
      <c r="BL31" s="1708"/>
      <c r="BM31" s="1708"/>
      <c r="BN31" s="1708"/>
      <c r="BO31" s="1708"/>
      <c r="BP31" s="1708"/>
      <c r="BQ31" s="1708"/>
      <c r="BR31" s="1708"/>
      <c r="BS31" s="1709"/>
      <c r="BT31" s="2338"/>
      <c r="BU31" s="2339"/>
      <c r="BV31" s="2339"/>
      <c r="BW31" s="2339"/>
      <c r="BX31" s="2339"/>
      <c r="BY31" s="2339"/>
      <c r="BZ31" s="2339"/>
      <c r="CA31" s="2339"/>
      <c r="CB31" s="2339"/>
      <c r="CC31" s="2339"/>
      <c r="CD31" s="2339"/>
    </row>
    <row r="32" spans="1:87" ht="14.45" customHeight="1">
      <c r="A32" s="13"/>
      <c r="B32" s="13"/>
      <c r="C32" s="13"/>
      <c r="D32" s="13"/>
      <c r="E32" s="13"/>
      <c r="F32" s="13"/>
      <c r="G32" s="13"/>
      <c r="H32" s="13"/>
      <c r="I32" s="13"/>
      <c r="J32" s="13"/>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P32" s="24" t="s">
        <v>768</v>
      </c>
      <c r="AR32" s="13"/>
      <c r="AS32" s="13"/>
      <c r="AT32" s="13"/>
      <c r="AU32" s="12"/>
      <c r="AV32" s="16"/>
      <c r="AW32" s="16"/>
      <c r="AX32" s="16"/>
      <c r="AY32" s="16"/>
      <c r="AZ32" s="16"/>
      <c r="BA32" s="844" t="s">
        <v>197</v>
      </c>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2"/>
      <c r="CF32" s="12"/>
      <c r="CG32" s="16"/>
    </row>
    <row r="33" spans="1:87" ht="7.5" customHeight="1">
      <c r="A33" s="13"/>
      <c r="B33" s="13"/>
      <c r="C33" s="13"/>
      <c r="D33" s="13"/>
      <c r="E33" s="13"/>
      <c r="F33" s="13"/>
      <c r="G33" s="13"/>
      <c r="H33" s="13"/>
      <c r="I33" s="13"/>
      <c r="J33" s="13"/>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P33" s="24" t="s">
        <v>287</v>
      </c>
      <c r="AR33" s="13"/>
      <c r="AS33" s="13"/>
      <c r="AT33" s="13"/>
      <c r="AU33" s="13"/>
      <c r="AV33" s="13"/>
      <c r="AW33" s="13"/>
      <c r="AX33" s="13"/>
      <c r="AY33" s="13"/>
      <c r="AZ33" s="13"/>
      <c r="BA33" s="13"/>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G33" s="16"/>
      <c r="CH33" s="16"/>
      <c r="CI33" s="12"/>
    </row>
    <row r="34" spans="1:87" ht="15.4" customHeight="1">
      <c r="A34" s="12"/>
      <c r="B34" s="350" t="s">
        <v>784</v>
      </c>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2"/>
      <c r="AP34" s="24" t="s">
        <v>475</v>
      </c>
      <c r="AR34" s="12"/>
      <c r="AS34" s="350" t="s">
        <v>784</v>
      </c>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2"/>
      <c r="CG34" s="16"/>
      <c r="CH34" s="16"/>
      <c r="CI34" s="12"/>
    </row>
    <row r="35" spans="1:87" ht="34.5" customHeight="1">
      <c r="A35" s="12"/>
      <c r="B35" s="16"/>
      <c r="C35" s="2331" t="s">
        <v>7</v>
      </c>
      <c r="D35" s="2332"/>
      <c r="E35" s="2332"/>
      <c r="F35" s="2332"/>
      <c r="G35" s="2332"/>
      <c r="H35" s="2332"/>
      <c r="I35" s="2333"/>
      <c r="J35" s="1771"/>
      <c r="K35" s="1772"/>
      <c r="L35" s="1772"/>
      <c r="M35" s="1772"/>
      <c r="N35" s="1772"/>
      <c r="O35" s="1772"/>
      <c r="P35" s="1772"/>
      <c r="Q35" s="1772"/>
      <c r="R35" s="1772"/>
      <c r="S35" s="1772"/>
      <c r="T35" s="1772"/>
      <c r="U35" s="1772"/>
      <c r="V35" s="1772"/>
      <c r="W35" s="1772"/>
      <c r="X35" s="1772"/>
      <c r="Y35" s="1772"/>
      <c r="Z35" s="1772"/>
      <c r="AA35" s="1772"/>
      <c r="AB35" s="1772"/>
      <c r="AC35" s="1772"/>
      <c r="AD35" s="1772"/>
      <c r="AE35" s="1772"/>
      <c r="AF35" s="1772"/>
      <c r="AG35" s="1772"/>
      <c r="AH35" s="1772"/>
      <c r="AI35" s="1772"/>
      <c r="AJ35" s="1773"/>
      <c r="AK35" s="16"/>
      <c r="AL35" s="16"/>
      <c r="AM35" s="12"/>
      <c r="AP35" s="24" t="s">
        <v>289</v>
      </c>
      <c r="AR35" s="12"/>
      <c r="AS35" s="16"/>
      <c r="AT35" s="2331" t="s">
        <v>7</v>
      </c>
      <c r="AU35" s="2332"/>
      <c r="AV35" s="2332"/>
      <c r="AW35" s="2332"/>
      <c r="AX35" s="2332"/>
      <c r="AY35" s="2332"/>
      <c r="AZ35" s="2333"/>
      <c r="BA35" s="1809" t="s">
        <v>228</v>
      </c>
      <c r="BB35" s="1810"/>
      <c r="BC35" s="1810"/>
      <c r="BD35" s="1810"/>
      <c r="BE35" s="1810"/>
      <c r="BF35" s="1810"/>
      <c r="BG35" s="1810"/>
      <c r="BH35" s="1810"/>
      <c r="BI35" s="1810"/>
      <c r="BJ35" s="1810"/>
      <c r="BK35" s="1810"/>
      <c r="BL35" s="1810"/>
      <c r="BM35" s="1810"/>
      <c r="BN35" s="1810"/>
      <c r="BO35" s="1810"/>
      <c r="BP35" s="1810"/>
      <c r="BQ35" s="1810"/>
      <c r="BR35" s="1810"/>
      <c r="BS35" s="1810"/>
      <c r="BT35" s="1810"/>
      <c r="BU35" s="1810"/>
      <c r="BV35" s="1810"/>
      <c r="BW35" s="1810"/>
      <c r="BX35" s="1810"/>
      <c r="BY35" s="1810"/>
      <c r="BZ35" s="1810"/>
      <c r="CA35" s="1811"/>
      <c r="CB35" s="16"/>
      <c r="CC35" s="840"/>
      <c r="CD35" s="372"/>
      <c r="CG35" s="16"/>
      <c r="CH35" s="16"/>
      <c r="CI35" s="12"/>
    </row>
    <row r="36" spans="1:87" ht="34.5" customHeight="1">
      <c r="A36" s="12"/>
      <c r="B36" s="16"/>
      <c r="C36" s="2328" t="s">
        <v>785</v>
      </c>
      <c r="D36" s="2329"/>
      <c r="E36" s="2329"/>
      <c r="F36" s="2329"/>
      <c r="G36" s="2329"/>
      <c r="H36" s="2329"/>
      <c r="I36" s="2330"/>
      <c r="J36" s="1771"/>
      <c r="K36" s="1772"/>
      <c r="L36" s="1772"/>
      <c r="M36" s="1772"/>
      <c r="N36" s="1772"/>
      <c r="O36" s="1772"/>
      <c r="P36" s="1772"/>
      <c r="Q36" s="1772"/>
      <c r="R36" s="1772"/>
      <c r="S36" s="1772"/>
      <c r="T36" s="1772"/>
      <c r="U36" s="1772"/>
      <c r="V36" s="1772"/>
      <c r="W36" s="1772"/>
      <c r="X36" s="1772"/>
      <c r="Y36" s="1772"/>
      <c r="Z36" s="1772"/>
      <c r="AA36" s="1772"/>
      <c r="AB36" s="1772"/>
      <c r="AC36" s="1772"/>
      <c r="AD36" s="1772"/>
      <c r="AE36" s="1772"/>
      <c r="AF36" s="1772"/>
      <c r="AG36" s="1772"/>
      <c r="AH36" s="1772"/>
      <c r="AI36" s="1772"/>
      <c r="AJ36" s="1773"/>
      <c r="AK36" s="16"/>
      <c r="AL36" s="16"/>
      <c r="AM36" s="12"/>
      <c r="AP36" s="24" t="s">
        <v>290</v>
      </c>
      <c r="AR36" s="12"/>
      <c r="AS36" s="16"/>
      <c r="AT36" s="2328" t="s">
        <v>785</v>
      </c>
      <c r="AU36" s="2329"/>
      <c r="AV36" s="2329"/>
      <c r="AW36" s="2329"/>
      <c r="AX36" s="2329"/>
      <c r="AY36" s="2329"/>
      <c r="AZ36" s="2330"/>
      <c r="BA36" s="1809" t="s">
        <v>1202</v>
      </c>
      <c r="BB36" s="1810"/>
      <c r="BC36" s="1810"/>
      <c r="BD36" s="1810"/>
      <c r="BE36" s="1810"/>
      <c r="BF36" s="1810"/>
      <c r="BG36" s="1810"/>
      <c r="BH36" s="1810"/>
      <c r="BI36" s="1810"/>
      <c r="BJ36" s="1810"/>
      <c r="BK36" s="1810"/>
      <c r="BL36" s="1810"/>
      <c r="BM36" s="1810"/>
      <c r="BN36" s="1810"/>
      <c r="BO36" s="1810"/>
      <c r="BP36" s="1810"/>
      <c r="BQ36" s="1810"/>
      <c r="BR36" s="1810"/>
      <c r="BS36" s="1810"/>
      <c r="BT36" s="1810"/>
      <c r="BU36" s="1810"/>
      <c r="BV36" s="1810"/>
      <c r="BW36" s="1810"/>
      <c r="BX36" s="1810"/>
      <c r="BY36" s="1810"/>
      <c r="BZ36" s="1810"/>
      <c r="CA36" s="1811"/>
      <c r="CB36" s="16"/>
      <c r="CC36" s="16"/>
      <c r="CD36" s="12"/>
      <c r="CG36" s="16"/>
      <c r="CH36" s="16"/>
      <c r="CI36" s="12"/>
    </row>
    <row r="37" spans="1:87" ht="15.4" customHeight="1">
      <c r="A37" s="12"/>
      <c r="B37" s="16"/>
      <c r="C37" s="1720" t="s">
        <v>216</v>
      </c>
      <c r="D37" s="1721"/>
      <c r="E37" s="1721"/>
      <c r="F37" s="1721"/>
      <c r="G37" s="1721"/>
      <c r="H37" s="1721"/>
      <c r="I37" s="1722"/>
      <c r="J37" s="1771"/>
      <c r="K37" s="1772"/>
      <c r="L37" s="1772"/>
      <c r="M37" s="1772"/>
      <c r="N37" s="1772"/>
      <c r="O37" s="1772"/>
      <c r="P37" s="1772"/>
      <c r="Q37" s="1772"/>
      <c r="R37" s="1772"/>
      <c r="S37" s="1772"/>
      <c r="T37" s="1772"/>
      <c r="U37" s="1772"/>
      <c r="V37" s="1772"/>
      <c r="W37" s="1772"/>
      <c r="X37" s="1772"/>
      <c r="Y37" s="1772"/>
      <c r="Z37" s="1772"/>
      <c r="AA37" s="1772"/>
      <c r="AB37" s="1772"/>
      <c r="AC37" s="1772"/>
      <c r="AD37" s="1772"/>
      <c r="AE37" s="1772"/>
      <c r="AF37" s="1772"/>
      <c r="AG37" s="1772"/>
      <c r="AH37" s="1772"/>
      <c r="AI37" s="1772"/>
      <c r="AJ37" s="1773"/>
      <c r="AK37" s="16"/>
      <c r="AL37" s="16"/>
      <c r="AM37" s="12"/>
      <c r="AP37" s="24" t="s">
        <v>291</v>
      </c>
      <c r="AR37" s="12"/>
      <c r="AS37" s="16"/>
      <c r="AT37" s="1720" t="s">
        <v>216</v>
      </c>
      <c r="AU37" s="1721"/>
      <c r="AV37" s="1721"/>
      <c r="AW37" s="1721"/>
      <c r="AX37" s="1721"/>
      <c r="AY37" s="1721"/>
      <c r="AZ37" s="1722"/>
      <c r="BA37" s="1809" t="s">
        <v>263</v>
      </c>
      <c r="BB37" s="1810"/>
      <c r="BC37" s="1810"/>
      <c r="BD37" s="1810"/>
      <c r="BE37" s="1810"/>
      <c r="BF37" s="1810"/>
      <c r="BG37" s="1810"/>
      <c r="BH37" s="1810"/>
      <c r="BI37" s="1810"/>
      <c r="BJ37" s="1810"/>
      <c r="BK37" s="1810"/>
      <c r="BL37" s="1810"/>
      <c r="BM37" s="1810"/>
      <c r="BN37" s="1810"/>
      <c r="BO37" s="1810"/>
      <c r="BP37" s="1810"/>
      <c r="BQ37" s="1810"/>
      <c r="BR37" s="1810"/>
      <c r="BS37" s="1810"/>
      <c r="BT37" s="1810"/>
      <c r="BU37" s="1810"/>
      <c r="BV37" s="1810"/>
      <c r="BW37" s="1810"/>
      <c r="BX37" s="1810"/>
      <c r="BY37" s="1810"/>
      <c r="BZ37" s="1810"/>
      <c r="CA37" s="1811"/>
      <c r="CB37" s="16"/>
      <c r="CC37" s="16"/>
      <c r="CD37" s="12"/>
      <c r="CG37" s="16"/>
      <c r="CH37" s="16"/>
      <c r="CI37" s="12"/>
    </row>
    <row r="38" spans="1:87" ht="15.4" customHeight="1">
      <c r="A38" s="13"/>
      <c r="B38" s="16"/>
      <c r="C38" s="1782" t="s">
        <v>233</v>
      </c>
      <c r="D38" s="1783"/>
      <c r="E38" s="1783"/>
      <c r="F38" s="1783"/>
      <c r="G38" s="1783"/>
      <c r="H38" s="1783"/>
      <c r="I38" s="1784"/>
      <c r="J38" s="1787"/>
      <c r="K38" s="1781"/>
      <c r="L38" s="1781"/>
      <c r="M38" s="1781"/>
      <c r="N38" s="1030" t="s">
        <v>234</v>
      </c>
      <c r="O38" s="1781"/>
      <c r="P38" s="1781"/>
      <c r="Q38" s="1781"/>
      <c r="R38" s="1781"/>
      <c r="S38" s="1030" t="s">
        <v>234</v>
      </c>
      <c r="T38" s="1781"/>
      <c r="U38" s="1781"/>
      <c r="V38" s="1781"/>
      <c r="W38" s="1781"/>
      <c r="X38" s="1785"/>
      <c r="Y38" s="1785"/>
      <c r="Z38" s="1785"/>
      <c r="AA38" s="1785"/>
      <c r="AB38" s="1785"/>
      <c r="AC38" s="1785"/>
      <c r="AD38" s="1785"/>
      <c r="AE38" s="1785"/>
      <c r="AF38" s="1785"/>
      <c r="AG38" s="1785"/>
      <c r="AH38" s="1785"/>
      <c r="AI38" s="1785"/>
      <c r="AJ38" s="1786"/>
      <c r="AK38" s="16"/>
      <c r="AL38" s="16"/>
      <c r="AM38" s="12"/>
      <c r="AP38" s="24" t="s">
        <v>292</v>
      </c>
      <c r="AR38" s="13"/>
      <c r="AS38" s="16"/>
      <c r="AT38" s="1782" t="s">
        <v>233</v>
      </c>
      <c r="AU38" s="1783"/>
      <c r="AV38" s="1783"/>
      <c r="AW38" s="1783"/>
      <c r="AX38" s="1783"/>
      <c r="AY38" s="1783"/>
      <c r="AZ38" s="1784"/>
      <c r="BA38" s="1812" t="s">
        <v>786</v>
      </c>
      <c r="BB38" s="1813"/>
      <c r="BC38" s="1813"/>
      <c r="BD38" s="1813"/>
      <c r="BE38" s="1046" t="s">
        <v>234</v>
      </c>
      <c r="BF38" s="1813" t="s">
        <v>786</v>
      </c>
      <c r="BG38" s="1813"/>
      <c r="BH38" s="1813"/>
      <c r="BI38" s="1813"/>
      <c r="BJ38" s="1046" t="s">
        <v>234</v>
      </c>
      <c r="BK38" s="1813" t="s">
        <v>787</v>
      </c>
      <c r="BL38" s="1813"/>
      <c r="BM38" s="1813"/>
      <c r="BN38" s="1813"/>
      <c r="BO38" s="1814"/>
      <c r="BP38" s="1814"/>
      <c r="BQ38" s="1814"/>
      <c r="BR38" s="1814"/>
      <c r="BS38" s="1814"/>
      <c r="BT38" s="1814"/>
      <c r="BU38" s="1814"/>
      <c r="BV38" s="1814"/>
      <c r="BW38" s="1814"/>
      <c r="BX38" s="1814"/>
      <c r="BY38" s="1814"/>
      <c r="BZ38" s="1814"/>
      <c r="CA38" s="1815"/>
      <c r="CB38" s="16"/>
      <c r="CC38" s="16"/>
      <c r="CD38" s="12"/>
      <c r="CG38" s="16"/>
      <c r="CH38" s="16"/>
      <c r="CI38" s="12"/>
    </row>
    <row r="39" spans="1:87" ht="15.4" customHeight="1">
      <c r="A39" s="12"/>
      <c r="B39" s="16"/>
      <c r="C39" s="1782" t="s">
        <v>175</v>
      </c>
      <c r="D39" s="1783"/>
      <c r="E39" s="1783"/>
      <c r="F39" s="1783"/>
      <c r="G39" s="1783"/>
      <c r="H39" s="1783"/>
      <c r="I39" s="1784"/>
      <c r="J39" s="1771"/>
      <c r="K39" s="1772"/>
      <c r="L39" s="1772"/>
      <c r="M39" s="1772"/>
      <c r="N39" s="1772"/>
      <c r="O39" s="1772"/>
      <c r="P39" s="1772"/>
      <c r="Q39" s="1772"/>
      <c r="R39" s="1772"/>
      <c r="S39" s="1772"/>
      <c r="T39" s="1772"/>
      <c r="U39" s="1772"/>
      <c r="V39" s="1772"/>
      <c r="W39" s="32" t="s">
        <v>176</v>
      </c>
      <c r="X39" s="1772"/>
      <c r="Y39" s="1772"/>
      <c r="Z39" s="1772"/>
      <c r="AA39" s="1772"/>
      <c r="AB39" s="1772"/>
      <c r="AC39" s="1772"/>
      <c r="AD39" s="1772"/>
      <c r="AE39" s="1772"/>
      <c r="AF39" s="1772"/>
      <c r="AG39" s="1772"/>
      <c r="AH39" s="1772"/>
      <c r="AI39" s="1772"/>
      <c r="AJ39" s="1773"/>
      <c r="AK39" s="16"/>
      <c r="AL39" s="16"/>
      <c r="AM39" s="12"/>
      <c r="AP39" s="24" t="s">
        <v>511</v>
      </c>
      <c r="AR39" s="12"/>
      <c r="AS39" s="16"/>
      <c r="AT39" s="1782" t="s">
        <v>175</v>
      </c>
      <c r="AU39" s="1783"/>
      <c r="AV39" s="1783"/>
      <c r="AW39" s="1783"/>
      <c r="AX39" s="1783"/>
      <c r="AY39" s="1783"/>
      <c r="AZ39" s="1784"/>
      <c r="BA39" s="1809" t="s">
        <v>787</v>
      </c>
      <c r="BB39" s="1810"/>
      <c r="BC39" s="1810"/>
      <c r="BD39" s="1810"/>
      <c r="BE39" s="1810"/>
      <c r="BF39" s="1810"/>
      <c r="BG39" s="1810"/>
      <c r="BH39" s="1810"/>
      <c r="BI39" s="1810"/>
      <c r="BJ39" s="1810"/>
      <c r="BK39" s="1810"/>
      <c r="BL39" s="1810"/>
      <c r="BM39" s="1810"/>
      <c r="BN39" s="1047" t="s">
        <v>176</v>
      </c>
      <c r="BO39" s="1810" t="s">
        <v>787</v>
      </c>
      <c r="BP39" s="1810"/>
      <c r="BQ39" s="1810"/>
      <c r="BR39" s="1810"/>
      <c r="BS39" s="1810"/>
      <c r="BT39" s="1810"/>
      <c r="BU39" s="1810"/>
      <c r="BV39" s="1810"/>
      <c r="BW39" s="1810"/>
      <c r="BX39" s="1810"/>
      <c r="BY39" s="1810"/>
      <c r="BZ39" s="1810"/>
      <c r="CA39" s="1811"/>
      <c r="CB39" s="1059" t="s">
        <v>151</v>
      </c>
      <c r="CC39" s="846" t="s">
        <v>177</v>
      </c>
      <c r="CG39" s="16"/>
      <c r="CH39" s="16"/>
      <c r="CI39" s="845"/>
    </row>
    <row r="40" spans="1:87" ht="16.5" customHeight="1">
      <c r="A40" s="12"/>
      <c r="B40" s="16"/>
      <c r="C40" s="20"/>
      <c r="D40" s="1706"/>
      <c r="E40" s="1706"/>
      <c r="F40" s="1706"/>
      <c r="G40" s="1706"/>
      <c r="H40" s="1706"/>
      <c r="I40" s="1706"/>
      <c r="J40" s="1706"/>
      <c r="K40" s="1706"/>
      <c r="L40" s="1706"/>
      <c r="M40" s="1706"/>
      <c r="N40" s="1706"/>
      <c r="O40" s="1706"/>
      <c r="P40" s="1706"/>
      <c r="Q40" s="1706"/>
      <c r="R40" s="1706"/>
      <c r="S40" s="1706"/>
      <c r="T40" s="1706"/>
      <c r="U40" s="1706"/>
      <c r="V40" s="1706"/>
      <c r="W40" s="1706"/>
      <c r="X40" s="1706"/>
      <c r="Y40" s="1706"/>
      <c r="Z40" s="1706"/>
      <c r="AA40" s="1706"/>
      <c r="AB40" s="1706"/>
      <c r="AC40" s="1706"/>
      <c r="AD40" s="1706"/>
      <c r="AE40" s="1706"/>
      <c r="AF40" s="1706"/>
      <c r="AG40" s="1706"/>
      <c r="AH40" s="1706"/>
      <c r="AI40" s="1706"/>
      <c r="AJ40" s="1706"/>
      <c r="AK40" s="1706"/>
      <c r="AL40" s="1706"/>
      <c r="AM40" s="12"/>
      <c r="AP40" s="24" t="s">
        <v>773</v>
      </c>
      <c r="AR40" s="12"/>
      <c r="AS40" s="16"/>
      <c r="AT40" s="20"/>
      <c r="AU40" s="1706"/>
      <c r="AV40" s="1706"/>
      <c r="AW40" s="1706"/>
      <c r="AX40" s="1706"/>
      <c r="AY40" s="1706"/>
      <c r="AZ40" s="1706"/>
      <c r="BA40" s="1706"/>
      <c r="BB40" s="1706"/>
      <c r="BC40" s="1706"/>
      <c r="BD40" s="1706"/>
      <c r="BE40" s="1706"/>
      <c r="BF40" s="1706"/>
      <c r="BG40" s="1706"/>
      <c r="BH40" s="1706"/>
      <c r="BI40" s="1706"/>
      <c r="BJ40" s="1706"/>
      <c r="BK40" s="1706"/>
      <c r="BL40" s="1706"/>
      <c r="BM40" s="1706"/>
      <c r="BN40" s="1706"/>
      <c r="BO40" s="1706"/>
      <c r="BP40" s="1706"/>
      <c r="BQ40" s="1706"/>
      <c r="BR40" s="1706"/>
      <c r="BS40" s="1706"/>
      <c r="BT40" s="1706"/>
      <c r="BU40" s="1706"/>
      <c r="BV40" s="1706"/>
      <c r="BW40" s="1706"/>
      <c r="BX40" s="1706"/>
      <c r="BY40" s="1706"/>
      <c r="BZ40" s="1706"/>
      <c r="CA40" s="1706"/>
      <c r="CB40" s="1706"/>
      <c r="CC40" s="1706"/>
      <c r="CD40" s="12"/>
      <c r="CG40" s="16"/>
      <c r="CH40" s="16"/>
      <c r="CI40" s="12"/>
    </row>
    <row r="41" spans="1:87" ht="15.4" customHeight="1">
      <c r="A41" s="12"/>
      <c r="B41" s="350" t="s">
        <v>771</v>
      </c>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2"/>
      <c r="AR41" s="12"/>
      <c r="AS41" s="350" t="s">
        <v>771</v>
      </c>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2"/>
      <c r="CI41" s="12"/>
    </row>
    <row r="42" spans="1:87" ht="15.4" customHeight="1">
      <c r="A42" s="12"/>
      <c r="B42" s="16"/>
      <c r="C42" s="2311" t="s">
        <v>1271</v>
      </c>
      <c r="D42" s="2311"/>
      <c r="E42" s="2311"/>
      <c r="F42" s="2311"/>
      <c r="G42" s="2311"/>
      <c r="H42" s="2311"/>
      <c r="I42" s="2311"/>
      <c r="J42" s="2311"/>
      <c r="K42" s="2311"/>
      <c r="L42" s="2311"/>
      <c r="M42" s="2311"/>
      <c r="N42" s="2311"/>
      <c r="O42" s="2311"/>
      <c r="P42" s="2311"/>
      <c r="Q42" s="2311"/>
      <c r="R42" s="2311"/>
      <c r="S42" s="2311"/>
      <c r="T42" s="2311"/>
      <c r="U42" s="2311"/>
      <c r="V42" s="2311"/>
      <c r="W42" s="2311"/>
      <c r="X42" s="2311"/>
      <c r="Y42" s="2311"/>
      <c r="Z42" s="2311"/>
      <c r="AA42" s="2311"/>
      <c r="AB42" s="2311"/>
      <c r="AC42" s="2311"/>
      <c r="AD42" s="2311"/>
      <c r="AE42" s="2311"/>
      <c r="AF42" s="2311"/>
      <c r="AG42" s="2311"/>
      <c r="AH42" s="2311"/>
      <c r="AI42" s="2311"/>
      <c r="AJ42" s="2311"/>
      <c r="AK42" s="2311"/>
      <c r="AL42" s="2311"/>
      <c r="AM42" s="12"/>
      <c r="AR42" s="12"/>
      <c r="AS42" s="16"/>
      <c r="AT42" s="1706" t="s">
        <v>788</v>
      </c>
      <c r="AU42" s="1706"/>
      <c r="AV42" s="1706"/>
      <c r="AW42" s="1706"/>
      <c r="AX42" s="1706"/>
      <c r="AY42" s="1706"/>
      <c r="AZ42" s="1706"/>
      <c r="BA42" s="1706"/>
      <c r="BB42" s="1706"/>
      <c r="BC42" s="1706"/>
      <c r="BD42" s="1706"/>
      <c r="BE42" s="1706"/>
      <c r="BF42" s="1706"/>
      <c r="BG42" s="1706"/>
      <c r="BH42" s="1706"/>
      <c r="BI42" s="1706"/>
      <c r="BJ42" s="1706"/>
      <c r="BK42" s="1706"/>
      <c r="BL42" s="1706"/>
      <c r="BM42" s="1706"/>
      <c r="BN42" s="1706"/>
      <c r="BO42" s="1706"/>
      <c r="BP42" s="1706"/>
      <c r="BQ42" s="1706"/>
      <c r="BR42" s="1706"/>
      <c r="BS42" s="1706"/>
      <c r="BT42" s="1706"/>
      <c r="BU42" s="1706"/>
      <c r="BV42" s="1706"/>
      <c r="BW42" s="1706"/>
      <c r="BX42" s="1706"/>
      <c r="BY42" s="1706"/>
      <c r="BZ42" s="1706"/>
      <c r="CA42" s="1706"/>
      <c r="CB42" s="1706"/>
      <c r="CC42" s="1706"/>
      <c r="CD42" s="12"/>
    </row>
    <row r="43" spans="1:87" ht="15.4" customHeight="1">
      <c r="A43" s="12"/>
      <c r="B43" s="16"/>
      <c r="C43" s="2311"/>
      <c r="D43" s="2311"/>
      <c r="E43" s="2311"/>
      <c r="F43" s="2311"/>
      <c r="G43" s="2311"/>
      <c r="H43" s="2311"/>
      <c r="I43" s="2311"/>
      <c r="J43" s="2311"/>
      <c r="K43" s="2311"/>
      <c r="L43" s="2311"/>
      <c r="M43" s="2311"/>
      <c r="N43" s="2311"/>
      <c r="O43" s="2311"/>
      <c r="P43" s="2311"/>
      <c r="Q43" s="2311"/>
      <c r="R43" s="2311"/>
      <c r="S43" s="2311"/>
      <c r="T43" s="2311"/>
      <c r="U43" s="2311"/>
      <c r="V43" s="2311"/>
      <c r="W43" s="2311"/>
      <c r="X43" s="2311"/>
      <c r="Y43" s="2311"/>
      <c r="Z43" s="2311"/>
      <c r="AA43" s="2311"/>
      <c r="AB43" s="2311"/>
      <c r="AC43" s="2311"/>
      <c r="AD43" s="2311"/>
      <c r="AE43" s="2311"/>
      <c r="AF43" s="2311"/>
      <c r="AG43" s="2311"/>
      <c r="AH43" s="2311"/>
      <c r="AI43" s="2311"/>
      <c r="AJ43" s="2311"/>
      <c r="AK43" s="2311"/>
      <c r="AL43" s="2311"/>
      <c r="AM43" s="12"/>
      <c r="AR43" s="12"/>
      <c r="AS43" s="16"/>
      <c r="AT43" s="1706"/>
      <c r="AU43" s="1706"/>
      <c r="AV43" s="1706"/>
      <c r="AW43" s="1706"/>
      <c r="AX43" s="1706"/>
      <c r="AY43" s="1706"/>
      <c r="AZ43" s="1706"/>
      <c r="BA43" s="1706"/>
      <c r="BB43" s="1706"/>
      <c r="BC43" s="1706"/>
      <c r="BD43" s="1706"/>
      <c r="BE43" s="1706"/>
      <c r="BF43" s="1706"/>
      <c r="BG43" s="1706"/>
      <c r="BH43" s="1706"/>
      <c r="BI43" s="1706"/>
      <c r="BJ43" s="1706"/>
      <c r="BK43" s="1706"/>
      <c r="BL43" s="1706"/>
      <c r="BM43" s="1706"/>
      <c r="BN43" s="1706"/>
      <c r="BO43" s="1706"/>
      <c r="BP43" s="1706"/>
      <c r="BQ43" s="1706"/>
      <c r="BR43" s="1706"/>
      <c r="BS43" s="1706"/>
      <c r="BT43" s="1706"/>
      <c r="BU43" s="1706"/>
      <c r="BV43" s="1706"/>
      <c r="BW43" s="1706"/>
      <c r="BX43" s="1706"/>
      <c r="BY43" s="1706"/>
      <c r="BZ43" s="1706"/>
      <c r="CA43" s="1706"/>
      <c r="CB43" s="1706"/>
      <c r="CC43" s="1706"/>
      <c r="CD43" s="12"/>
    </row>
    <row r="44" spans="1:87" ht="15.4" customHeight="1">
      <c r="A44" s="12"/>
      <c r="B44" s="16"/>
      <c r="C44" s="1782" t="s">
        <v>7</v>
      </c>
      <c r="D44" s="1783"/>
      <c r="E44" s="1783"/>
      <c r="F44" s="1783"/>
      <c r="G44" s="1783"/>
      <c r="H44" s="1783"/>
      <c r="I44" s="1784"/>
      <c r="J44" s="1771"/>
      <c r="K44" s="1772"/>
      <c r="L44" s="1772"/>
      <c r="M44" s="1772"/>
      <c r="N44" s="1772"/>
      <c r="O44" s="1772"/>
      <c r="P44" s="1772"/>
      <c r="Q44" s="1772"/>
      <c r="R44" s="1772"/>
      <c r="S44" s="1772"/>
      <c r="T44" s="1772"/>
      <c r="U44" s="1772"/>
      <c r="V44" s="1772"/>
      <c r="W44" s="1772"/>
      <c r="X44" s="1772"/>
      <c r="Y44" s="1772"/>
      <c r="Z44" s="1772"/>
      <c r="AA44" s="1772"/>
      <c r="AB44" s="1772"/>
      <c r="AC44" s="1772"/>
      <c r="AD44" s="1772"/>
      <c r="AE44" s="1772"/>
      <c r="AF44" s="1772"/>
      <c r="AG44" s="1772"/>
      <c r="AH44" s="1772"/>
      <c r="AI44" s="1772"/>
      <c r="AJ44" s="1773"/>
      <c r="AK44" s="16"/>
      <c r="AL44" s="16"/>
      <c r="AM44" s="12"/>
      <c r="AR44" s="12"/>
      <c r="AS44" s="16"/>
      <c r="AT44" s="1782" t="s">
        <v>7</v>
      </c>
      <c r="AU44" s="1783"/>
      <c r="AV44" s="1783"/>
      <c r="AW44" s="1783"/>
      <c r="AX44" s="1783"/>
      <c r="AY44" s="1783"/>
      <c r="AZ44" s="1784"/>
      <c r="BA44" s="1809" t="s">
        <v>228</v>
      </c>
      <c r="BB44" s="1810"/>
      <c r="BC44" s="1810"/>
      <c r="BD44" s="1810"/>
      <c r="BE44" s="1810"/>
      <c r="BF44" s="1810"/>
      <c r="BG44" s="1810"/>
      <c r="BH44" s="1810"/>
      <c r="BI44" s="1810"/>
      <c r="BJ44" s="1810"/>
      <c r="BK44" s="1810"/>
      <c r="BL44" s="1810"/>
      <c r="BM44" s="1810"/>
      <c r="BN44" s="1810"/>
      <c r="BO44" s="1810"/>
      <c r="BP44" s="1810"/>
      <c r="BQ44" s="1810"/>
      <c r="BR44" s="1810"/>
      <c r="BS44" s="1810"/>
      <c r="BT44" s="1810"/>
      <c r="BU44" s="1810"/>
      <c r="BV44" s="1810"/>
      <c r="BW44" s="1810"/>
      <c r="BX44" s="1810"/>
      <c r="BY44" s="1810"/>
      <c r="BZ44" s="1810"/>
      <c r="CA44" s="1811"/>
      <c r="CB44" s="16"/>
      <c r="CC44" s="1059" t="s">
        <v>151</v>
      </c>
      <c r="CD44" s="846" t="s">
        <v>229</v>
      </c>
      <c r="CE44" s="36"/>
    </row>
    <row r="45" spans="1:87" ht="15.4" customHeight="1">
      <c r="A45" s="12"/>
      <c r="B45" s="16"/>
      <c r="C45" s="1782" t="s">
        <v>230</v>
      </c>
      <c r="D45" s="1783"/>
      <c r="E45" s="1783"/>
      <c r="F45" s="1783"/>
      <c r="G45" s="1783"/>
      <c r="H45" s="1783"/>
      <c r="I45" s="1784"/>
      <c r="J45" s="1771"/>
      <c r="K45" s="1772"/>
      <c r="L45" s="1772"/>
      <c r="M45" s="1772"/>
      <c r="N45" s="1772"/>
      <c r="O45" s="1772"/>
      <c r="P45" s="1772"/>
      <c r="Q45" s="1772"/>
      <c r="R45" s="1772"/>
      <c r="S45" s="1772"/>
      <c r="T45" s="1772"/>
      <c r="U45" s="1772"/>
      <c r="V45" s="1772"/>
      <c r="W45" s="1772"/>
      <c r="X45" s="1772"/>
      <c r="Y45" s="1772"/>
      <c r="Z45" s="1772"/>
      <c r="AA45" s="1772"/>
      <c r="AB45" s="1772"/>
      <c r="AC45" s="1772"/>
      <c r="AD45" s="1772"/>
      <c r="AE45" s="1772"/>
      <c r="AF45" s="1772"/>
      <c r="AG45" s="1772"/>
      <c r="AH45" s="1772"/>
      <c r="AI45" s="1772"/>
      <c r="AJ45" s="1773"/>
      <c r="AK45" s="16"/>
      <c r="AL45" s="16"/>
      <c r="AM45" s="12"/>
      <c r="AR45" s="12"/>
      <c r="AS45" s="16"/>
      <c r="AT45" s="1782" t="s">
        <v>230</v>
      </c>
      <c r="AU45" s="1783"/>
      <c r="AV45" s="1783"/>
      <c r="AW45" s="1783"/>
      <c r="AX45" s="1783"/>
      <c r="AY45" s="1783"/>
      <c r="AZ45" s="1784"/>
      <c r="BA45" s="1809" t="s">
        <v>231</v>
      </c>
      <c r="BB45" s="1810"/>
      <c r="BC45" s="1810"/>
      <c r="BD45" s="1810"/>
      <c r="BE45" s="1810"/>
      <c r="BF45" s="1810"/>
      <c r="BG45" s="1810"/>
      <c r="BH45" s="1810"/>
      <c r="BI45" s="1810"/>
      <c r="BJ45" s="1810"/>
      <c r="BK45" s="1810"/>
      <c r="BL45" s="1810"/>
      <c r="BM45" s="1810"/>
      <c r="BN45" s="1810"/>
      <c r="BO45" s="1810"/>
      <c r="BP45" s="1810"/>
      <c r="BQ45" s="1810"/>
      <c r="BR45" s="1810"/>
      <c r="BS45" s="1810"/>
      <c r="BT45" s="1810"/>
      <c r="BU45" s="1810"/>
      <c r="BV45" s="1810"/>
      <c r="BW45" s="1810"/>
      <c r="BX45" s="1810"/>
      <c r="BY45" s="1810"/>
      <c r="BZ45" s="1810"/>
      <c r="CA45" s="1811"/>
      <c r="CB45" s="16"/>
      <c r="CC45" s="16"/>
      <c r="CD45" s="12"/>
    </row>
    <row r="46" spans="1:87" ht="15.4" customHeight="1">
      <c r="A46" s="12"/>
      <c r="B46" s="16"/>
      <c r="C46" s="1720" t="s">
        <v>216</v>
      </c>
      <c r="D46" s="1721"/>
      <c r="E46" s="1721"/>
      <c r="F46" s="1721"/>
      <c r="G46" s="1721"/>
      <c r="H46" s="1721"/>
      <c r="I46" s="1722"/>
      <c r="J46" s="1771"/>
      <c r="K46" s="1772"/>
      <c r="L46" s="1772"/>
      <c r="M46" s="1772"/>
      <c r="N46" s="1772"/>
      <c r="O46" s="1772"/>
      <c r="P46" s="1772"/>
      <c r="Q46" s="1772"/>
      <c r="R46" s="1772"/>
      <c r="S46" s="1772"/>
      <c r="T46" s="1772"/>
      <c r="U46" s="1772"/>
      <c r="V46" s="1772"/>
      <c r="W46" s="1772"/>
      <c r="X46" s="1772"/>
      <c r="Y46" s="1772"/>
      <c r="Z46" s="1772"/>
      <c r="AA46" s="1772"/>
      <c r="AB46" s="1772"/>
      <c r="AC46" s="1772"/>
      <c r="AD46" s="1772"/>
      <c r="AE46" s="1772"/>
      <c r="AF46" s="1772"/>
      <c r="AG46" s="1772"/>
      <c r="AH46" s="1772"/>
      <c r="AI46" s="1772"/>
      <c r="AJ46" s="1773"/>
      <c r="AK46" s="16"/>
      <c r="AL46" s="16"/>
      <c r="AM46" s="12"/>
      <c r="AR46" s="12"/>
      <c r="AS46" s="16"/>
      <c r="AT46" s="1720" t="s">
        <v>216</v>
      </c>
      <c r="AU46" s="1721"/>
      <c r="AV46" s="1721"/>
      <c r="AW46" s="1721"/>
      <c r="AX46" s="1721"/>
      <c r="AY46" s="1721"/>
      <c r="AZ46" s="1722"/>
      <c r="BA46" s="1809" t="s">
        <v>232</v>
      </c>
      <c r="BB46" s="1810"/>
      <c r="BC46" s="1810"/>
      <c r="BD46" s="1810"/>
      <c r="BE46" s="1810"/>
      <c r="BF46" s="1810"/>
      <c r="BG46" s="1810"/>
      <c r="BH46" s="1810"/>
      <c r="BI46" s="1810"/>
      <c r="BJ46" s="1810"/>
      <c r="BK46" s="1810"/>
      <c r="BL46" s="1810"/>
      <c r="BM46" s="1810"/>
      <c r="BN46" s="1810"/>
      <c r="BO46" s="1810"/>
      <c r="BP46" s="1810"/>
      <c r="BQ46" s="1810"/>
      <c r="BR46" s="1810"/>
      <c r="BS46" s="1810"/>
      <c r="BT46" s="1810"/>
      <c r="BU46" s="1810"/>
      <c r="BV46" s="1810"/>
      <c r="BW46" s="1810"/>
      <c r="BX46" s="1810"/>
      <c r="BY46" s="1810"/>
      <c r="BZ46" s="1810"/>
      <c r="CA46" s="1811"/>
      <c r="CB46" s="16"/>
      <c r="CC46" s="16"/>
      <c r="CD46" s="12"/>
    </row>
    <row r="47" spans="1:87" ht="15.4" customHeight="1">
      <c r="A47" s="12"/>
      <c r="B47" s="16"/>
      <c r="C47" s="1782" t="s">
        <v>233</v>
      </c>
      <c r="D47" s="1783"/>
      <c r="E47" s="1783"/>
      <c r="F47" s="1783"/>
      <c r="G47" s="1783"/>
      <c r="H47" s="1783"/>
      <c r="I47" s="1784"/>
      <c r="J47" s="1787"/>
      <c r="K47" s="1781"/>
      <c r="L47" s="1781"/>
      <c r="M47" s="1781"/>
      <c r="N47" s="1030" t="s">
        <v>234</v>
      </c>
      <c r="O47" s="1781"/>
      <c r="P47" s="1781"/>
      <c r="Q47" s="1781"/>
      <c r="R47" s="1781"/>
      <c r="S47" s="1030" t="s">
        <v>234</v>
      </c>
      <c r="T47" s="1781"/>
      <c r="U47" s="1781"/>
      <c r="V47" s="1781"/>
      <c r="W47" s="1781"/>
      <c r="X47" s="1785"/>
      <c r="Y47" s="1785"/>
      <c r="Z47" s="1785"/>
      <c r="AA47" s="1785"/>
      <c r="AB47" s="1785"/>
      <c r="AC47" s="1785"/>
      <c r="AD47" s="1785"/>
      <c r="AE47" s="1785"/>
      <c r="AF47" s="1785"/>
      <c r="AG47" s="1785"/>
      <c r="AH47" s="1785"/>
      <c r="AI47" s="1785"/>
      <c r="AJ47" s="1786"/>
      <c r="AK47" s="16"/>
      <c r="AL47" s="16"/>
      <c r="AM47" s="12"/>
      <c r="AR47" s="12"/>
      <c r="AS47" s="16"/>
      <c r="AT47" s="1782" t="s">
        <v>233</v>
      </c>
      <c r="AU47" s="1783"/>
      <c r="AV47" s="1783"/>
      <c r="AW47" s="1783"/>
      <c r="AX47" s="1783"/>
      <c r="AY47" s="1783"/>
      <c r="AZ47" s="1784"/>
      <c r="BA47" s="1812" t="s">
        <v>172</v>
      </c>
      <c r="BB47" s="1813"/>
      <c r="BC47" s="1813"/>
      <c r="BD47" s="1813"/>
      <c r="BE47" s="1046" t="s">
        <v>234</v>
      </c>
      <c r="BF47" s="1813" t="s">
        <v>172</v>
      </c>
      <c r="BG47" s="1813"/>
      <c r="BH47" s="1813"/>
      <c r="BI47" s="1813"/>
      <c r="BJ47" s="1046" t="s">
        <v>234</v>
      </c>
      <c r="BK47" s="1813" t="s">
        <v>173</v>
      </c>
      <c r="BL47" s="1813"/>
      <c r="BM47" s="1813"/>
      <c r="BN47" s="1813"/>
      <c r="BO47" s="1814"/>
      <c r="BP47" s="1814"/>
      <c r="BQ47" s="1814"/>
      <c r="BR47" s="1814"/>
      <c r="BS47" s="1814"/>
      <c r="BT47" s="1814"/>
      <c r="BU47" s="1814"/>
      <c r="BV47" s="1814"/>
      <c r="BW47" s="1814"/>
      <c r="BX47" s="1814"/>
      <c r="BY47" s="1814"/>
      <c r="BZ47" s="1814"/>
      <c r="CA47" s="1815"/>
      <c r="CB47" s="16"/>
      <c r="CC47" s="16"/>
      <c r="CD47" s="12"/>
    </row>
    <row r="48" spans="1:87" ht="15.4" customHeight="1">
      <c r="A48" s="12"/>
      <c r="B48" s="16"/>
      <c r="C48" s="1782" t="s">
        <v>175</v>
      </c>
      <c r="D48" s="1783"/>
      <c r="E48" s="1783"/>
      <c r="F48" s="1783"/>
      <c r="G48" s="1783"/>
      <c r="H48" s="1783"/>
      <c r="I48" s="1784"/>
      <c r="J48" s="1771"/>
      <c r="K48" s="1772"/>
      <c r="L48" s="1772"/>
      <c r="M48" s="1772"/>
      <c r="N48" s="1772"/>
      <c r="O48" s="1772"/>
      <c r="P48" s="1772"/>
      <c r="Q48" s="1772"/>
      <c r="R48" s="1772"/>
      <c r="S48" s="1772"/>
      <c r="T48" s="1772"/>
      <c r="U48" s="1772"/>
      <c r="V48" s="1772"/>
      <c r="W48" s="32" t="s">
        <v>176</v>
      </c>
      <c r="X48" s="1772"/>
      <c r="Y48" s="1772"/>
      <c r="Z48" s="1772"/>
      <c r="AA48" s="1772"/>
      <c r="AB48" s="1772"/>
      <c r="AC48" s="1772"/>
      <c r="AD48" s="1772"/>
      <c r="AE48" s="1772"/>
      <c r="AF48" s="1772"/>
      <c r="AG48" s="1772"/>
      <c r="AH48" s="1772"/>
      <c r="AI48" s="1772"/>
      <c r="AJ48" s="1773"/>
      <c r="AK48" s="16"/>
      <c r="AL48" s="16"/>
      <c r="AM48" s="12"/>
      <c r="AR48" s="12"/>
      <c r="AS48" s="16"/>
      <c r="AT48" s="1782" t="s">
        <v>175</v>
      </c>
      <c r="AU48" s="1783"/>
      <c r="AV48" s="1783"/>
      <c r="AW48" s="1783"/>
      <c r="AX48" s="1783"/>
      <c r="AY48" s="1783"/>
      <c r="AZ48" s="1784"/>
      <c r="BA48" s="1809" t="s">
        <v>173</v>
      </c>
      <c r="BB48" s="1810"/>
      <c r="BC48" s="1810"/>
      <c r="BD48" s="1810"/>
      <c r="BE48" s="1810"/>
      <c r="BF48" s="1810"/>
      <c r="BG48" s="1810"/>
      <c r="BH48" s="1810"/>
      <c r="BI48" s="1810"/>
      <c r="BJ48" s="1810"/>
      <c r="BK48" s="1810"/>
      <c r="BL48" s="1810"/>
      <c r="BM48" s="1810"/>
      <c r="BN48" s="1047" t="s">
        <v>176</v>
      </c>
      <c r="BO48" s="1810" t="s">
        <v>173</v>
      </c>
      <c r="BP48" s="1810"/>
      <c r="BQ48" s="1810"/>
      <c r="BR48" s="1810"/>
      <c r="BS48" s="1810"/>
      <c r="BT48" s="1810"/>
      <c r="BU48" s="1810"/>
      <c r="BV48" s="1810"/>
      <c r="BW48" s="1810"/>
      <c r="BX48" s="1810"/>
      <c r="BY48" s="1810"/>
      <c r="BZ48" s="1810"/>
      <c r="CA48" s="1811"/>
      <c r="CB48" s="840"/>
      <c r="CC48" s="846" t="s">
        <v>1233</v>
      </c>
      <c r="CD48" s="846" t="s">
        <v>1234</v>
      </c>
    </row>
    <row r="49" spans="1:82" ht="15.4" customHeight="1">
      <c r="A49" s="12"/>
      <c r="B49" s="16"/>
      <c r="C49" s="1782" t="s">
        <v>235</v>
      </c>
      <c r="D49" s="1783"/>
      <c r="E49" s="1783"/>
      <c r="F49" s="1783"/>
      <c r="G49" s="1783"/>
      <c r="H49" s="1783"/>
      <c r="I49" s="1784"/>
      <c r="J49" s="1771"/>
      <c r="K49" s="1772"/>
      <c r="L49" s="1772"/>
      <c r="M49" s="1772"/>
      <c r="N49" s="1772"/>
      <c r="O49" s="1772"/>
      <c r="P49" s="1772"/>
      <c r="Q49" s="1772"/>
      <c r="R49" s="1772"/>
      <c r="S49" s="1772"/>
      <c r="T49" s="1772"/>
      <c r="U49" s="1772"/>
      <c r="V49" s="1772"/>
      <c r="W49" s="1772"/>
      <c r="X49" s="1772"/>
      <c r="Y49" s="1772"/>
      <c r="Z49" s="1772"/>
      <c r="AA49" s="1772"/>
      <c r="AB49" s="1772"/>
      <c r="AC49" s="1772"/>
      <c r="AD49" s="1772"/>
      <c r="AE49" s="1772"/>
      <c r="AF49" s="1772"/>
      <c r="AG49" s="1772"/>
      <c r="AH49" s="1772"/>
      <c r="AI49" s="1772"/>
      <c r="AJ49" s="1773"/>
      <c r="AK49" s="16"/>
      <c r="AL49" s="16"/>
      <c r="AM49" s="12"/>
      <c r="AR49" s="12"/>
      <c r="AS49" s="16"/>
      <c r="AT49" s="1782" t="s">
        <v>235</v>
      </c>
      <c r="AU49" s="1783"/>
      <c r="AV49" s="1783"/>
      <c r="AW49" s="1783"/>
      <c r="AX49" s="1783"/>
      <c r="AY49" s="1783"/>
      <c r="AZ49" s="1784"/>
      <c r="BA49" s="1809" t="s">
        <v>236</v>
      </c>
      <c r="BB49" s="1810"/>
      <c r="BC49" s="1810"/>
      <c r="BD49" s="1810"/>
      <c r="BE49" s="1810"/>
      <c r="BF49" s="1810"/>
      <c r="BG49" s="1810"/>
      <c r="BH49" s="1810"/>
      <c r="BI49" s="1810"/>
      <c r="BJ49" s="1810"/>
      <c r="BK49" s="1810"/>
      <c r="BL49" s="1810"/>
      <c r="BM49" s="1810"/>
      <c r="BN49" s="1810"/>
      <c r="BO49" s="1810"/>
      <c r="BP49" s="1810"/>
      <c r="BQ49" s="1810"/>
      <c r="BR49" s="1810"/>
      <c r="BS49" s="1810"/>
      <c r="BT49" s="1810"/>
      <c r="BU49" s="1810"/>
      <c r="BV49" s="1810"/>
      <c r="BW49" s="1810"/>
      <c r="BX49" s="1810"/>
      <c r="BY49" s="1810"/>
      <c r="BZ49" s="1810"/>
      <c r="CA49" s="1811"/>
      <c r="CB49" s="16"/>
      <c r="CC49" s="16"/>
      <c r="CD49" s="12"/>
    </row>
    <row r="50" spans="1:82" ht="14.45" customHeight="1">
      <c r="A50" s="12"/>
      <c r="B50" s="16"/>
      <c r="C50" s="19" t="s">
        <v>219</v>
      </c>
      <c r="D50" s="1706" t="s">
        <v>1240</v>
      </c>
      <c r="E50" s="1706"/>
      <c r="F50" s="1706"/>
      <c r="G50" s="1706"/>
      <c r="H50" s="1706"/>
      <c r="I50" s="1706"/>
      <c r="J50" s="1706"/>
      <c r="K50" s="1706"/>
      <c r="L50" s="1706"/>
      <c r="M50" s="1706"/>
      <c r="N50" s="1706"/>
      <c r="O50" s="1706"/>
      <c r="P50" s="1706"/>
      <c r="Q50" s="1706"/>
      <c r="R50" s="1706"/>
      <c r="S50" s="1706"/>
      <c r="T50" s="1706"/>
      <c r="U50" s="1706"/>
      <c r="V50" s="1706"/>
      <c r="W50" s="1706"/>
      <c r="X50" s="1706"/>
      <c r="Y50" s="1706"/>
      <c r="Z50" s="1706"/>
      <c r="AA50" s="1706"/>
      <c r="AB50" s="1706"/>
      <c r="AC50" s="1706"/>
      <c r="AD50" s="1706"/>
      <c r="AE50" s="1706"/>
      <c r="AF50" s="1706"/>
      <c r="AG50" s="1706"/>
      <c r="AH50" s="1706"/>
      <c r="AI50" s="1706"/>
      <c r="AJ50" s="1706"/>
      <c r="AK50" s="1706"/>
      <c r="AL50" s="1706"/>
      <c r="AM50" s="1706"/>
      <c r="AR50" s="12"/>
      <c r="AS50" s="16"/>
      <c r="AT50" s="19" t="s">
        <v>219</v>
      </c>
      <c r="AU50" s="1706" t="s">
        <v>774</v>
      </c>
      <c r="AV50" s="1706"/>
      <c r="AW50" s="1706"/>
      <c r="AX50" s="1706"/>
      <c r="AY50" s="1706"/>
      <c r="AZ50" s="1706"/>
      <c r="BA50" s="1706"/>
      <c r="BB50" s="1706"/>
      <c r="BC50" s="1706"/>
      <c r="BD50" s="1706"/>
      <c r="BE50" s="1706"/>
      <c r="BF50" s="1706"/>
      <c r="BG50" s="1706"/>
      <c r="BH50" s="1706"/>
      <c r="BI50" s="1706"/>
      <c r="BJ50" s="1706"/>
      <c r="BK50" s="1706"/>
      <c r="BL50" s="1706"/>
      <c r="BM50" s="1706"/>
      <c r="BN50" s="1706"/>
      <c r="BO50" s="1706"/>
      <c r="BP50" s="1706"/>
      <c r="BQ50" s="1706"/>
      <c r="BR50" s="1706"/>
      <c r="BS50" s="1706"/>
      <c r="BT50" s="1706"/>
      <c r="BU50" s="1706"/>
      <c r="BV50" s="1706"/>
      <c r="BW50" s="1706"/>
      <c r="BX50" s="1706"/>
      <c r="BY50" s="1706"/>
      <c r="BZ50" s="1706"/>
      <c r="CA50" s="1706"/>
      <c r="CB50" s="1706"/>
      <c r="CC50" s="1706"/>
      <c r="CD50" s="1706"/>
    </row>
    <row r="51" spans="1:82" ht="14.45" customHeight="1">
      <c r="A51" s="12"/>
      <c r="B51" s="16"/>
      <c r="C51" s="16"/>
      <c r="D51" s="1706"/>
      <c r="E51" s="1706"/>
      <c r="F51" s="1706"/>
      <c r="G51" s="1706"/>
      <c r="H51" s="1706"/>
      <c r="I51" s="1706"/>
      <c r="J51" s="1706"/>
      <c r="K51" s="1706"/>
      <c r="L51" s="1706"/>
      <c r="M51" s="1706"/>
      <c r="N51" s="1706"/>
      <c r="O51" s="1706"/>
      <c r="P51" s="1706"/>
      <c r="Q51" s="1706"/>
      <c r="R51" s="1706"/>
      <c r="S51" s="1706"/>
      <c r="T51" s="1706"/>
      <c r="U51" s="1706"/>
      <c r="V51" s="1706"/>
      <c r="W51" s="1706"/>
      <c r="X51" s="1706"/>
      <c r="Y51" s="1706"/>
      <c r="Z51" s="1706"/>
      <c r="AA51" s="1706"/>
      <c r="AB51" s="1706"/>
      <c r="AC51" s="1706"/>
      <c r="AD51" s="1706"/>
      <c r="AE51" s="1706"/>
      <c r="AF51" s="1706"/>
      <c r="AG51" s="1706"/>
      <c r="AH51" s="1706"/>
      <c r="AI51" s="1706"/>
      <c r="AJ51" s="1706"/>
      <c r="AK51" s="1706"/>
      <c r="AL51" s="1706"/>
      <c r="AM51" s="1706"/>
      <c r="AR51" s="12"/>
      <c r="AS51" s="16"/>
      <c r="AT51" s="16"/>
      <c r="AU51" s="1706"/>
      <c r="AV51" s="1706"/>
      <c r="AW51" s="1706"/>
      <c r="AX51" s="1706"/>
      <c r="AY51" s="1706"/>
      <c r="AZ51" s="1706"/>
      <c r="BA51" s="1706"/>
      <c r="BB51" s="1706"/>
      <c r="BC51" s="1706"/>
      <c r="BD51" s="1706"/>
      <c r="BE51" s="1706"/>
      <c r="BF51" s="1706"/>
      <c r="BG51" s="1706"/>
      <c r="BH51" s="1706"/>
      <c r="BI51" s="1706"/>
      <c r="BJ51" s="1706"/>
      <c r="BK51" s="1706"/>
      <c r="BL51" s="1706"/>
      <c r="BM51" s="1706"/>
      <c r="BN51" s="1706"/>
      <c r="BO51" s="1706"/>
      <c r="BP51" s="1706"/>
      <c r="BQ51" s="1706"/>
      <c r="BR51" s="1706"/>
      <c r="BS51" s="1706"/>
      <c r="BT51" s="1706"/>
      <c r="BU51" s="1706"/>
      <c r="BV51" s="1706"/>
      <c r="BW51" s="1706"/>
      <c r="BX51" s="1706"/>
      <c r="BY51" s="1706"/>
      <c r="BZ51" s="1706"/>
      <c r="CA51" s="1706"/>
      <c r="CB51" s="1706"/>
      <c r="CC51" s="1706"/>
      <c r="CD51" s="1706"/>
    </row>
    <row r="52" spans="1:82" ht="14.45" customHeight="1">
      <c r="A52" s="12"/>
      <c r="B52" s="16"/>
      <c r="C52" s="16"/>
      <c r="D52" s="1706"/>
      <c r="E52" s="1706"/>
      <c r="F52" s="1706"/>
      <c r="G52" s="1706"/>
      <c r="H52" s="1706"/>
      <c r="I52" s="1706"/>
      <c r="J52" s="1706"/>
      <c r="K52" s="1706"/>
      <c r="L52" s="1706"/>
      <c r="M52" s="1706"/>
      <c r="N52" s="1706"/>
      <c r="O52" s="1706"/>
      <c r="P52" s="1706"/>
      <c r="Q52" s="1706"/>
      <c r="R52" s="1706"/>
      <c r="S52" s="1706"/>
      <c r="T52" s="1706"/>
      <c r="U52" s="1706"/>
      <c r="V52" s="1706"/>
      <c r="W52" s="1706"/>
      <c r="X52" s="1706"/>
      <c r="Y52" s="1706"/>
      <c r="Z52" s="1706"/>
      <c r="AA52" s="1706"/>
      <c r="AB52" s="1706"/>
      <c r="AC52" s="1706"/>
      <c r="AD52" s="1706"/>
      <c r="AE52" s="1706"/>
      <c r="AF52" s="1706"/>
      <c r="AG52" s="1706"/>
      <c r="AH52" s="1706"/>
      <c r="AI52" s="1706"/>
      <c r="AJ52" s="1706"/>
      <c r="AK52" s="1706"/>
      <c r="AL52" s="1706"/>
      <c r="AM52" s="1706"/>
      <c r="AR52" s="12"/>
      <c r="AS52" s="16"/>
      <c r="AT52" s="16"/>
      <c r="AU52" s="1706"/>
      <c r="AV52" s="1706"/>
      <c r="AW52" s="1706"/>
      <c r="AX52" s="1706"/>
      <c r="AY52" s="1706"/>
      <c r="AZ52" s="1706"/>
      <c r="BA52" s="1706"/>
      <c r="BB52" s="1706"/>
      <c r="BC52" s="1706"/>
      <c r="BD52" s="1706"/>
      <c r="BE52" s="1706"/>
      <c r="BF52" s="1706"/>
      <c r="BG52" s="1706"/>
      <c r="BH52" s="1706"/>
      <c r="BI52" s="1706"/>
      <c r="BJ52" s="1706"/>
      <c r="BK52" s="1706"/>
      <c r="BL52" s="1706"/>
      <c r="BM52" s="1706"/>
      <c r="BN52" s="1706"/>
      <c r="BO52" s="1706"/>
      <c r="BP52" s="1706"/>
      <c r="BQ52" s="1706"/>
      <c r="BR52" s="1706"/>
      <c r="BS52" s="1706"/>
      <c r="BT52" s="1706"/>
      <c r="BU52" s="1706"/>
      <c r="BV52" s="1706"/>
      <c r="BW52" s="1706"/>
      <c r="BX52" s="1706"/>
      <c r="BY52" s="1706"/>
      <c r="BZ52" s="1706"/>
      <c r="CA52" s="1706"/>
      <c r="CB52" s="1706"/>
      <c r="CC52" s="1706"/>
      <c r="CD52" s="1706"/>
    </row>
    <row r="53" spans="1:82" ht="18" customHeight="1">
      <c r="A53" s="3"/>
      <c r="B53" s="2"/>
      <c r="C53" s="2"/>
      <c r="D53" s="2"/>
      <c r="E53" s="2"/>
      <c r="F53" s="2"/>
      <c r="G53" s="2"/>
      <c r="H53" s="2"/>
      <c r="I53" s="2"/>
      <c r="J53" s="2"/>
      <c r="AR53" s="3"/>
      <c r="AS53" s="2"/>
      <c r="AT53" s="2"/>
      <c r="AU53" s="2"/>
      <c r="AV53" s="2"/>
      <c r="AW53" s="2"/>
      <c r="AX53" s="2"/>
      <c r="AY53" s="2"/>
      <c r="AZ53" s="2"/>
      <c r="BA53" s="2"/>
    </row>
    <row r="54" spans="1:82" ht="18" customHeight="1">
      <c r="A54" s="3"/>
      <c r="B54" s="2"/>
      <c r="C54" s="2"/>
      <c r="D54" s="2"/>
      <c r="E54" s="2"/>
      <c r="F54" s="2"/>
      <c r="G54" s="2"/>
      <c r="H54" s="2"/>
      <c r="I54" s="2"/>
      <c r="J54" s="2"/>
      <c r="AR54" s="3"/>
      <c r="AS54" s="2"/>
      <c r="AT54" s="2"/>
      <c r="AU54" s="2"/>
      <c r="AV54" s="2"/>
      <c r="AW54" s="2"/>
      <c r="AX54" s="2"/>
      <c r="AY54" s="2"/>
      <c r="AZ54" s="2"/>
      <c r="BA54" s="2"/>
    </row>
    <row r="55" spans="1:82" ht="18" customHeight="1">
      <c r="A55" s="3"/>
      <c r="B55" s="2"/>
      <c r="C55" s="2"/>
      <c r="D55" s="2"/>
      <c r="E55" s="2"/>
      <c r="F55" s="2"/>
      <c r="G55" s="2"/>
      <c r="H55" s="2"/>
      <c r="I55" s="2"/>
      <c r="J55" s="2"/>
      <c r="AR55" s="3"/>
      <c r="AS55" s="2"/>
      <c r="AT55" s="2"/>
      <c r="AU55" s="2"/>
      <c r="AV55" s="2"/>
      <c r="AW55" s="2"/>
      <c r="AX55" s="2"/>
      <c r="AY55" s="2"/>
      <c r="AZ55" s="2"/>
      <c r="BA55" s="2"/>
    </row>
    <row r="56" spans="1:82" ht="18" customHeight="1">
      <c r="A56" s="3"/>
      <c r="B56" s="2"/>
      <c r="C56" s="2"/>
      <c r="D56" s="2"/>
      <c r="E56" s="2"/>
      <c r="F56" s="2"/>
      <c r="G56" s="2"/>
      <c r="H56" s="2"/>
      <c r="I56" s="2"/>
      <c r="J56" s="2"/>
      <c r="AR56" s="3"/>
      <c r="AS56" s="2"/>
      <c r="AT56" s="2"/>
      <c r="AU56" s="2"/>
      <c r="AV56" s="2"/>
      <c r="AW56" s="2"/>
      <c r="AX56" s="2"/>
      <c r="AY56" s="2"/>
      <c r="AZ56" s="2"/>
      <c r="BA56" s="2"/>
    </row>
    <row r="57" spans="1:82" ht="18" customHeight="1">
      <c r="A57" s="3"/>
      <c r="B57" s="2"/>
      <c r="C57" s="2"/>
      <c r="D57" s="2"/>
      <c r="E57" s="2"/>
      <c r="F57" s="2"/>
      <c r="G57" s="2"/>
      <c r="H57" s="2"/>
      <c r="I57" s="2"/>
      <c r="J57" s="2"/>
      <c r="AR57" s="3"/>
      <c r="AS57" s="2"/>
      <c r="AT57" s="2"/>
      <c r="AU57" s="2"/>
      <c r="AV57" s="2"/>
      <c r="AW57" s="2"/>
      <c r="AX57" s="2"/>
      <c r="AY57" s="2"/>
      <c r="AZ57" s="2"/>
      <c r="BA57" s="2"/>
    </row>
    <row r="58" spans="1:82" ht="18" customHeight="1">
      <c r="A58" s="3"/>
      <c r="B58" s="2"/>
      <c r="C58" s="2"/>
      <c r="D58" s="2"/>
      <c r="E58" s="2"/>
      <c r="F58" s="2"/>
      <c r="G58" s="2"/>
      <c r="H58" s="2"/>
      <c r="I58" s="2"/>
      <c r="J58" s="2"/>
      <c r="AR58" s="3"/>
      <c r="AS58" s="2"/>
      <c r="AT58" s="2"/>
      <c r="AU58" s="2"/>
      <c r="AV58" s="2"/>
      <c r="AW58" s="2"/>
      <c r="AX58" s="2"/>
      <c r="AY58" s="2"/>
      <c r="AZ58" s="2"/>
      <c r="BA58" s="2"/>
    </row>
    <row r="59" spans="1:82" ht="18" customHeight="1">
      <c r="A59" s="3"/>
      <c r="B59" s="2"/>
      <c r="C59" s="2"/>
      <c r="D59" s="2"/>
      <c r="E59" s="2"/>
      <c r="F59" s="2"/>
      <c r="G59" s="2"/>
      <c r="H59" s="2"/>
      <c r="I59" s="2"/>
      <c r="J59" s="2"/>
      <c r="AR59" s="3"/>
      <c r="AS59" s="2"/>
      <c r="AT59" s="2"/>
      <c r="AU59" s="2"/>
      <c r="AV59" s="2"/>
      <c r="AW59" s="2"/>
      <c r="AX59" s="2"/>
      <c r="AY59" s="2"/>
      <c r="AZ59" s="2"/>
      <c r="BA59" s="2"/>
    </row>
    <row r="60" spans="1:82" ht="18" customHeight="1">
      <c r="A60" s="3"/>
      <c r="B60" s="2"/>
      <c r="C60" s="2"/>
      <c r="D60" s="2"/>
      <c r="E60" s="2"/>
      <c r="F60" s="2"/>
      <c r="G60" s="2"/>
      <c r="H60" s="2"/>
      <c r="I60" s="2"/>
      <c r="J60" s="2"/>
      <c r="AR60" s="3"/>
      <c r="AS60" s="2"/>
      <c r="AT60" s="2"/>
      <c r="AU60" s="2"/>
      <c r="AV60" s="2"/>
      <c r="AW60" s="2"/>
      <c r="AX60" s="2"/>
      <c r="AY60" s="2"/>
      <c r="AZ60" s="2"/>
      <c r="BA60" s="2"/>
    </row>
    <row r="61" spans="1:82" ht="18" customHeight="1">
      <c r="A61" s="3"/>
      <c r="B61" s="2"/>
      <c r="C61" s="2"/>
      <c r="D61" s="2"/>
      <c r="E61" s="2"/>
      <c r="F61" s="2"/>
      <c r="G61" s="2"/>
      <c r="H61" s="2"/>
      <c r="I61" s="2"/>
      <c r="J61" s="2"/>
      <c r="AR61" s="3"/>
      <c r="AS61" s="2"/>
      <c r="AT61" s="2"/>
      <c r="AU61" s="2"/>
      <c r="AV61" s="2"/>
      <c r="AW61" s="2"/>
      <c r="AX61" s="2"/>
      <c r="AY61" s="2"/>
      <c r="AZ61" s="2"/>
      <c r="BA61" s="2"/>
    </row>
    <row r="62" spans="1:82" ht="18" customHeight="1">
      <c r="A62" s="3"/>
      <c r="B62" s="2"/>
      <c r="C62" s="2"/>
      <c r="D62" s="2"/>
      <c r="E62" s="2"/>
      <c r="F62" s="2"/>
      <c r="G62" s="2"/>
      <c r="H62" s="2"/>
      <c r="I62" s="2"/>
      <c r="J62" s="2"/>
      <c r="AR62" s="3"/>
      <c r="AS62" s="2"/>
      <c r="AT62" s="2"/>
      <c r="AU62" s="2"/>
      <c r="AV62" s="2"/>
      <c r="AW62" s="2"/>
      <c r="AX62" s="2"/>
      <c r="AY62" s="2"/>
      <c r="AZ62" s="2"/>
      <c r="BA62" s="2"/>
    </row>
    <row r="63" spans="1:82" ht="18" customHeight="1">
      <c r="A63" s="3"/>
      <c r="B63" s="2"/>
      <c r="C63" s="2"/>
      <c r="D63" s="2"/>
      <c r="E63" s="2"/>
      <c r="F63" s="2"/>
      <c r="G63" s="2"/>
      <c r="H63" s="2"/>
      <c r="I63" s="2"/>
      <c r="J63" s="2"/>
      <c r="AR63" s="3"/>
      <c r="AS63" s="2"/>
      <c r="AT63" s="2"/>
      <c r="AU63" s="2"/>
      <c r="AV63" s="2"/>
      <c r="AW63" s="2"/>
      <c r="AX63" s="2"/>
      <c r="AY63" s="2"/>
      <c r="AZ63" s="2"/>
      <c r="BA63" s="2"/>
    </row>
    <row r="64" spans="1:82" ht="18" customHeight="1">
      <c r="A64" s="3"/>
      <c r="B64" s="2"/>
      <c r="C64" s="2"/>
      <c r="D64" s="2"/>
      <c r="E64" s="2"/>
      <c r="F64" s="2"/>
      <c r="G64" s="2"/>
      <c r="H64" s="2"/>
      <c r="I64" s="2"/>
      <c r="J64" s="2"/>
      <c r="AR64" s="3"/>
      <c r="AS64" s="2"/>
      <c r="AT64" s="2"/>
      <c r="AU64" s="2"/>
      <c r="AV64" s="2"/>
      <c r="AW64" s="2"/>
      <c r="AX64" s="2"/>
      <c r="AY64" s="2"/>
      <c r="AZ64" s="2"/>
      <c r="BA64" s="2"/>
    </row>
    <row r="65" spans="1:53" ht="18" customHeight="1">
      <c r="A65" s="3"/>
      <c r="B65" s="2"/>
      <c r="C65" s="2"/>
      <c r="D65" s="2"/>
      <c r="E65" s="2"/>
      <c r="F65" s="2"/>
      <c r="G65" s="2"/>
      <c r="H65" s="2"/>
      <c r="I65" s="2"/>
      <c r="J65" s="2"/>
      <c r="AR65" s="3"/>
      <c r="AS65" s="2"/>
      <c r="AT65" s="2"/>
      <c r="AU65" s="2"/>
      <c r="AV65" s="2"/>
      <c r="AW65" s="2"/>
      <c r="AX65" s="2"/>
      <c r="AY65" s="2"/>
      <c r="AZ65" s="2"/>
      <c r="BA65" s="2"/>
    </row>
    <row r="66" spans="1:53" ht="18" customHeight="1">
      <c r="A66" s="3"/>
      <c r="B66" s="2"/>
      <c r="C66" s="2"/>
      <c r="D66" s="2"/>
      <c r="E66" s="2"/>
      <c r="F66" s="2"/>
      <c r="G66" s="2"/>
      <c r="H66" s="2"/>
      <c r="I66" s="2"/>
      <c r="J66" s="2"/>
      <c r="AR66" s="3"/>
      <c r="AS66" s="2"/>
      <c r="AT66" s="2"/>
      <c r="AU66" s="2"/>
      <c r="AV66" s="2"/>
      <c r="AW66" s="2"/>
      <c r="AX66" s="2"/>
      <c r="AY66" s="2"/>
      <c r="AZ66" s="2"/>
      <c r="BA66" s="2"/>
    </row>
    <row r="67" spans="1:53" ht="18" customHeight="1">
      <c r="A67" s="3"/>
      <c r="B67" s="2"/>
      <c r="C67" s="2"/>
      <c r="D67" s="2"/>
      <c r="E67" s="2"/>
      <c r="F67" s="2"/>
      <c r="G67" s="2"/>
      <c r="H67" s="2"/>
      <c r="I67" s="2"/>
      <c r="J67" s="2"/>
      <c r="AR67" s="3"/>
      <c r="AS67" s="2"/>
      <c r="AT67" s="2"/>
      <c r="AU67" s="2"/>
      <c r="AV67" s="2"/>
      <c r="AW67" s="2"/>
      <c r="AX67" s="2"/>
      <c r="AY67" s="2"/>
      <c r="AZ67" s="2"/>
      <c r="BA67" s="2"/>
    </row>
    <row r="68" spans="1:53" ht="18" customHeight="1">
      <c r="A68" s="3"/>
      <c r="B68" s="2"/>
      <c r="C68" s="2"/>
      <c r="D68" s="2"/>
      <c r="E68" s="2"/>
      <c r="F68" s="2"/>
      <c r="G68" s="2"/>
      <c r="H68" s="2"/>
      <c r="I68" s="2"/>
      <c r="J68" s="2"/>
      <c r="AR68" s="3"/>
      <c r="AS68" s="2"/>
      <c r="AT68" s="2"/>
      <c r="AU68" s="2"/>
      <c r="AV68" s="2"/>
      <c r="AW68" s="2"/>
      <c r="AX68" s="2"/>
      <c r="AY68" s="2"/>
      <c r="AZ68" s="2"/>
      <c r="BA68" s="2"/>
    </row>
    <row r="69" spans="1:53" ht="18" customHeight="1">
      <c r="A69" s="3"/>
      <c r="B69" s="2"/>
      <c r="C69" s="2"/>
      <c r="D69" s="2"/>
      <c r="E69" s="2"/>
      <c r="F69" s="2"/>
      <c r="G69" s="2"/>
      <c r="H69" s="2"/>
      <c r="I69" s="2"/>
      <c r="J69" s="2"/>
      <c r="AR69" s="3"/>
      <c r="AS69" s="2"/>
      <c r="AT69" s="2"/>
      <c r="AU69" s="2"/>
      <c r="AV69" s="2"/>
      <c r="AW69" s="2"/>
      <c r="AX69" s="2"/>
      <c r="AY69" s="2"/>
      <c r="AZ69" s="2"/>
      <c r="BA69" s="2"/>
    </row>
    <row r="70" spans="1:53" ht="18" customHeight="1">
      <c r="A70" s="3"/>
      <c r="B70" s="2"/>
      <c r="C70" s="2"/>
      <c r="D70" s="2"/>
      <c r="E70" s="2"/>
      <c r="F70" s="2"/>
      <c r="G70" s="2"/>
      <c r="H70" s="2"/>
      <c r="I70" s="2"/>
      <c r="J70" s="2"/>
      <c r="AR70" s="3"/>
      <c r="AS70" s="2"/>
      <c r="AT70" s="2"/>
      <c r="AU70" s="2"/>
      <c r="AV70" s="2"/>
      <c r="AW70" s="2"/>
      <c r="AX70" s="2"/>
      <c r="AY70" s="2"/>
      <c r="AZ70" s="2"/>
      <c r="BA70" s="2"/>
    </row>
    <row r="71" spans="1:53" ht="18" customHeight="1">
      <c r="A71" s="3"/>
      <c r="B71" s="2"/>
      <c r="C71" s="2"/>
      <c r="D71" s="2"/>
      <c r="E71" s="2"/>
      <c r="F71" s="2"/>
      <c r="G71" s="2"/>
      <c r="H71" s="2"/>
      <c r="I71" s="2"/>
      <c r="J71" s="2"/>
      <c r="AR71" s="3"/>
      <c r="AS71" s="2"/>
      <c r="AT71" s="2"/>
      <c r="AU71" s="2"/>
      <c r="AV71" s="2"/>
      <c r="AW71" s="2"/>
      <c r="AX71" s="2"/>
      <c r="AY71" s="2"/>
      <c r="AZ71" s="2"/>
      <c r="BA71" s="2"/>
    </row>
    <row r="72" spans="1:53" ht="18" customHeight="1">
      <c r="A72" s="3"/>
      <c r="B72" s="2"/>
      <c r="C72" s="2"/>
      <c r="D72" s="2"/>
      <c r="E72" s="2"/>
      <c r="F72" s="2"/>
      <c r="G72" s="2"/>
      <c r="H72" s="2"/>
      <c r="I72" s="2"/>
      <c r="J72" s="2"/>
      <c r="AR72" s="3"/>
      <c r="AS72" s="2"/>
      <c r="AT72" s="2"/>
      <c r="AU72" s="2"/>
      <c r="AV72" s="2"/>
      <c r="AW72" s="2"/>
      <c r="AX72" s="2"/>
      <c r="AY72" s="2"/>
      <c r="AZ72" s="2"/>
      <c r="BA72" s="2"/>
    </row>
    <row r="73" spans="1:53" ht="18" customHeight="1">
      <c r="A73" s="3"/>
      <c r="B73" s="2"/>
      <c r="C73" s="2"/>
      <c r="D73" s="2"/>
      <c r="E73" s="2"/>
      <c r="F73" s="2"/>
      <c r="G73" s="2"/>
      <c r="H73" s="2"/>
      <c r="I73" s="2"/>
      <c r="J73" s="2"/>
      <c r="AR73" s="3"/>
      <c r="AS73" s="2"/>
      <c r="AT73" s="2"/>
      <c r="AU73" s="2"/>
      <c r="AV73" s="2"/>
      <c r="AW73" s="2"/>
      <c r="AX73" s="2"/>
      <c r="AY73" s="2"/>
      <c r="AZ73" s="2"/>
      <c r="BA73" s="2"/>
    </row>
    <row r="74" spans="1:53" ht="18" customHeight="1">
      <c r="A74" s="3"/>
      <c r="B74" s="2"/>
      <c r="C74" s="2"/>
      <c r="D74" s="2"/>
      <c r="E74" s="2"/>
      <c r="F74" s="2"/>
      <c r="G74" s="2"/>
      <c r="H74" s="2"/>
      <c r="I74" s="2"/>
      <c r="J74" s="2"/>
      <c r="AR74" s="3"/>
      <c r="AS74" s="2"/>
      <c r="AT74" s="2"/>
      <c r="AU74" s="2"/>
      <c r="AV74" s="2"/>
      <c r="AW74" s="2"/>
      <c r="AX74" s="2"/>
      <c r="AY74" s="2"/>
      <c r="AZ74" s="2"/>
      <c r="BA74" s="2"/>
    </row>
    <row r="75" spans="1:53" ht="18" customHeight="1">
      <c r="A75" s="3"/>
      <c r="B75" s="2"/>
      <c r="C75" s="2"/>
      <c r="D75" s="2"/>
      <c r="E75" s="2"/>
      <c r="F75" s="2"/>
      <c r="G75" s="2"/>
      <c r="H75" s="2"/>
      <c r="I75" s="2"/>
      <c r="J75" s="2"/>
      <c r="AR75" s="3"/>
      <c r="AS75" s="2"/>
      <c r="AT75" s="2"/>
      <c r="AU75" s="2"/>
      <c r="AV75" s="2"/>
      <c r="AW75" s="2"/>
      <c r="AX75" s="2"/>
      <c r="AY75" s="2"/>
      <c r="AZ75" s="2"/>
      <c r="BA75" s="2"/>
    </row>
    <row r="76" spans="1:53" ht="18" customHeight="1">
      <c r="A76" s="3"/>
      <c r="B76" s="2"/>
      <c r="C76" s="2"/>
      <c r="D76" s="2"/>
      <c r="E76" s="2"/>
      <c r="F76" s="2"/>
      <c r="G76" s="2"/>
      <c r="H76" s="2"/>
      <c r="I76" s="2"/>
      <c r="J76" s="2"/>
      <c r="AR76" s="3"/>
      <c r="AS76" s="2"/>
      <c r="AT76" s="2"/>
      <c r="AU76" s="2"/>
      <c r="AV76" s="2"/>
      <c r="AW76" s="2"/>
      <c r="AX76" s="2"/>
      <c r="AY76" s="2"/>
      <c r="AZ76" s="2"/>
      <c r="BA76" s="2"/>
    </row>
    <row r="77" spans="1:53" ht="18" customHeight="1">
      <c r="A77" s="3"/>
      <c r="B77" s="2"/>
      <c r="C77" s="2"/>
      <c r="D77" s="2"/>
      <c r="E77" s="2"/>
      <c r="F77" s="2"/>
      <c r="G77" s="2"/>
      <c r="H77" s="2"/>
      <c r="I77" s="2"/>
      <c r="J77" s="2"/>
      <c r="AR77" s="3"/>
      <c r="AS77" s="2"/>
      <c r="AT77" s="2"/>
      <c r="AU77" s="2"/>
      <c r="AV77" s="2"/>
      <c r="AW77" s="2"/>
      <c r="AX77" s="2"/>
      <c r="AY77" s="2"/>
      <c r="AZ77" s="2"/>
      <c r="BA77" s="2"/>
    </row>
    <row r="78" spans="1:53" ht="18" customHeight="1">
      <c r="A78" s="3"/>
      <c r="B78" s="2"/>
      <c r="C78" s="2"/>
      <c r="D78" s="2"/>
      <c r="E78" s="2"/>
      <c r="F78" s="2"/>
      <c r="G78" s="2"/>
      <c r="H78" s="2"/>
      <c r="I78" s="2"/>
      <c r="J78" s="2"/>
      <c r="AR78" s="3"/>
      <c r="AS78" s="2"/>
      <c r="AT78" s="2"/>
      <c r="AU78" s="2"/>
      <c r="AV78" s="2"/>
      <c r="AW78" s="2"/>
      <c r="AX78" s="2"/>
      <c r="AY78" s="2"/>
      <c r="AZ78" s="2"/>
      <c r="BA78" s="2"/>
    </row>
    <row r="79" spans="1:53" ht="18" customHeight="1">
      <c r="A79" s="3"/>
      <c r="B79" s="2"/>
      <c r="C79" s="2"/>
      <c r="D79" s="2"/>
      <c r="E79" s="2"/>
      <c r="F79" s="2"/>
      <c r="G79" s="2"/>
      <c r="H79" s="2"/>
      <c r="I79" s="2"/>
      <c r="J79" s="2"/>
      <c r="AR79" s="3"/>
      <c r="AS79" s="2"/>
      <c r="AT79" s="2"/>
      <c r="AU79" s="2"/>
      <c r="AV79" s="2"/>
      <c r="AW79" s="2"/>
      <c r="AX79" s="2"/>
      <c r="AY79" s="2"/>
      <c r="AZ79" s="2"/>
      <c r="BA79" s="2"/>
    </row>
    <row r="80" spans="1:53" ht="18" customHeight="1">
      <c r="A80" s="3"/>
      <c r="B80" s="2"/>
      <c r="C80" s="2"/>
      <c r="D80" s="2"/>
      <c r="E80" s="2"/>
      <c r="F80" s="2"/>
      <c r="G80" s="2"/>
      <c r="H80" s="2"/>
      <c r="I80" s="2"/>
      <c r="J80" s="2"/>
      <c r="AR80" s="3"/>
      <c r="AS80" s="2"/>
      <c r="AT80" s="2"/>
      <c r="AU80" s="2"/>
      <c r="AV80" s="2"/>
      <c r="AW80" s="2"/>
      <c r="AX80" s="2"/>
      <c r="AY80" s="2"/>
      <c r="AZ80" s="2"/>
      <c r="BA80" s="2"/>
    </row>
    <row r="81" spans="1:53" ht="18" customHeight="1">
      <c r="A81" s="3"/>
      <c r="B81" s="2"/>
      <c r="C81" s="2"/>
      <c r="D81" s="2"/>
      <c r="E81" s="2"/>
      <c r="F81" s="2"/>
      <c r="G81" s="2"/>
      <c r="H81" s="2"/>
      <c r="I81" s="2"/>
      <c r="J81" s="2"/>
      <c r="AR81" s="3"/>
      <c r="AS81" s="2"/>
      <c r="AT81" s="2"/>
      <c r="AU81" s="2"/>
      <c r="AV81" s="2"/>
      <c r="AW81" s="2"/>
      <c r="AX81" s="2"/>
      <c r="AY81" s="2"/>
      <c r="AZ81" s="2"/>
      <c r="BA81" s="2"/>
    </row>
    <row r="82" spans="1:53" ht="18" customHeight="1">
      <c r="A82" s="3"/>
      <c r="B82" s="2"/>
      <c r="C82" s="2"/>
      <c r="D82" s="2"/>
      <c r="E82" s="2"/>
      <c r="F82" s="2"/>
      <c r="G82" s="2"/>
      <c r="H82" s="2"/>
      <c r="I82" s="2"/>
      <c r="J82" s="2"/>
      <c r="AR82" s="3"/>
      <c r="AS82" s="2"/>
      <c r="AT82" s="2"/>
      <c r="AU82" s="2"/>
      <c r="AV82" s="2"/>
      <c r="AW82" s="2"/>
      <c r="AX82" s="2"/>
      <c r="AY82" s="2"/>
      <c r="AZ82" s="2"/>
      <c r="BA82" s="2"/>
    </row>
    <row r="83" spans="1:53" ht="18" customHeight="1">
      <c r="A83" s="3"/>
      <c r="B83" s="2"/>
      <c r="C83" s="2"/>
      <c r="D83" s="2"/>
      <c r="E83" s="2"/>
      <c r="F83" s="2"/>
      <c r="G83" s="2"/>
      <c r="H83" s="2"/>
      <c r="I83" s="2"/>
      <c r="J83" s="2"/>
      <c r="AR83" s="3"/>
      <c r="AS83" s="2"/>
      <c r="AT83" s="2"/>
      <c r="AU83" s="2"/>
      <c r="AV83" s="2"/>
      <c r="AW83" s="2"/>
      <c r="AX83" s="2"/>
      <c r="AY83" s="2"/>
      <c r="AZ83" s="2"/>
      <c r="BA83" s="2"/>
    </row>
    <row r="84" spans="1:53" ht="18" customHeight="1">
      <c r="A84" s="3"/>
      <c r="B84" s="2"/>
      <c r="C84" s="2"/>
      <c r="D84" s="2"/>
      <c r="E84" s="2"/>
      <c r="F84" s="2"/>
      <c r="G84" s="2"/>
      <c r="H84" s="2"/>
      <c r="I84" s="2"/>
      <c r="J84" s="2"/>
      <c r="AR84" s="3"/>
      <c r="AS84" s="2"/>
      <c r="AT84" s="2"/>
      <c r="AU84" s="2"/>
      <c r="AV84" s="2"/>
      <c r="AW84" s="2"/>
      <c r="AX84" s="2"/>
      <c r="AY84" s="2"/>
      <c r="AZ84" s="2"/>
      <c r="BA84" s="2"/>
    </row>
    <row r="85" spans="1:53" ht="18" customHeight="1">
      <c r="A85" s="3"/>
      <c r="B85" s="2"/>
      <c r="C85" s="2"/>
      <c r="D85" s="2"/>
      <c r="E85" s="2"/>
      <c r="F85" s="2"/>
      <c r="G85" s="2"/>
      <c r="H85" s="2"/>
      <c r="I85" s="2"/>
      <c r="J85" s="2"/>
      <c r="AR85" s="3"/>
      <c r="AS85" s="2"/>
      <c r="AT85" s="2"/>
      <c r="AU85" s="2"/>
      <c r="AV85" s="2"/>
      <c r="AW85" s="2"/>
      <c r="AX85" s="2"/>
      <c r="AY85" s="2"/>
      <c r="AZ85" s="2"/>
      <c r="BA85" s="2"/>
    </row>
    <row r="86" spans="1:53" ht="18" customHeight="1">
      <c r="A86" s="3"/>
      <c r="B86" s="2"/>
      <c r="C86" s="2"/>
      <c r="D86" s="2"/>
      <c r="E86" s="2"/>
      <c r="F86" s="2"/>
      <c r="G86" s="2"/>
      <c r="H86" s="2"/>
      <c r="I86" s="2"/>
      <c r="J86" s="2"/>
      <c r="AR86" s="3"/>
      <c r="AS86" s="2"/>
      <c r="AT86" s="2"/>
      <c r="AU86" s="2"/>
      <c r="AV86" s="2"/>
      <c r="AW86" s="2"/>
      <c r="AX86" s="2"/>
      <c r="AY86" s="2"/>
      <c r="AZ86" s="2"/>
      <c r="BA86" s="2"/>
    </row>
    <row r="87" spans="1:53" ht="18" customHeight="1">
      <c r="A87" s="3"/>
      <c r="B87" s="2"/>
      <c r="C87" s="2"/>
      <c r="D87" s="2"/>
      <c r="E87" s="2"/>
      <c r="F87" s="2"/>
      <c r="G87" s="2"/>
      <c r="H87" s="2"/>
      <c r="I87" s="2"/>
      <c r="J87" s="2"/>
      <c r="AR87" s="3"/>
      <c r="AS87" s="2"/>
      <c r="AT87" s="2"/>
      <c r="AU87" s="2"/>
      <c r="AV87" s="2"/>
      <c r="AW87" s="2"/>
      <c r="AX87" s="2"/>
      <c r="AY87" s="2"/>
      <c r="AZ87" s="2"/>
      <c r="BA87" s="2"/>
    </row>
    <row r="88" spans="1:53" ht="18" customHeight="1">
      <c r="A88" s="3"/>
      <c r="B88" s="2"/>
      <c r="C88" s="2"/>
      <c r="D88" s="2"/>
      <c r="E88" s="2"/>
      <c r="F88" s="2"/>
      <c r="G88" s="2"/>
      <c r="H88" s="2"/>
      <c r="I88" s="2"/>
      <c r="J88" s="2"/>
      <c r="AR88" s="3"/>
      <c r="AS88" s="2"/>
      <c r="AT88" s="2"/>
      <c r="AU88" s="2"/>
      <c r="AV88" s="2"/>
      <c r="AW88" s="2"/>
      <c r="AX88" s="2"/>
      <c r="AY88" s="2"/>
      <c r="AZ88" s="2"/>
      <c r="BA88" s="2"/>
    </row>
    <row r="89" spans="1:53" ht="18" customHeight="1">
      <c r="A89" s="3"/>
      <c r="B89" s="2"/>
      <c r="C89" s="2"/>
      <c r="D89" s="2"/>
      <c r="E89" s="2"/>
      <c r="F89" s="2"/>
      <c r="G89" s="2"/>
      <c r="H89" s="2"/>
      <c r="I89" s="2"/>
      <c r="J89" s="2"/>
      <c r="AR89" s="3"/>
      <c r="AS89" s="2"/>
      <c r="AT89" s="2"/>
      <c r="AU89" s="2"/>
      <c r="AV89" s="2"/>
      <c r="AW89" s="2"/>
      <c r="AX89" s="2"/>
      <c r="AY89" s="2"/>
      <c r="AZ89" s="2"/>
      <c r="BA89" s="2"/>
    </row>
    <row r="90" spans="1:53" ht="18" customHeight="1">
      <c r="A90" s="3"/>
      <c r="B90" s="2"/>
      <c r="C90" s="2"/>
      <c r="D90" s="2"/>
      <c r="E90" s="2"/>
      <c r="F90" s="2"/>
      <c r="G90" s="2"/>
      <c r="H90" s="2"/>
      <c r="I90" s="2"/>
      <c r="J90" s="2"/>
      <c r="AR90" s="3"/>
      <c r="AS90" s="2"/>
      <c r="AT90" s="2"/>
      <c r="AU90" s="2"/>
      <c r="AV90" s="2"/>
      <c r="AW90" s="2"/>
      <c r="AX90" s="2"/>
      <c r="AY90" s="2"/>
      <c r="AZ90" s="2"/>
      <c r="BA90" s="2"/>
    </row>
    <row r="91" spans="1:53" ht="18" customHeight="1">
      <c r="A91" s="3"/>
      <c r="B91" s="2"/>
      <c r="C91" s="2"/>
      <c r="D91" s="2"/>
      <c r="E91" s="2"/>
      <c r="F91" s="2"/>
      <c r="G91" s="2"/>
      <c r="H91" s="2"/>
      <c r="I91" s="2"/>
      <c r="J91" s="2"/>
      <c r="AR91" s="3"/>
      <c r="AS91" s="2"/>
      <c r="AT91" s="2"/>
      <c r="AU91" s="2"/>
      <c r="AV91" s="2"/>
      <c r="AW91" s="2"/>
      <c r="AX91" s="2"/>
      <c r="AY91" s="2"/>
      <c r="AZ91" s="2"/>
      <c r="BA91" s="2"/>
    </row>
    <row r="92" spans="1:53" ht="18" customHeight="1">
      <c r="A92" s="3"/>
      <c r="B92" s="2"/>
      <c r="C92" s="2"/>
      <c r="D92" s="2"/>
      <c r="E92" s="2"/>
      <c r="F92" s="2"/>
      <c r="G92" s="2"/>
      <c r="H92" s="2"/>
      <c r="I92" s="2"/>
      <c r="J92" s="2"/>
      <c r="AR92" s="3"/>
      <c r="AS92" s="2"/>
      <c r="AT92" s="2"/>
      <c r="AU92" s="2"/>
      <c r="AV92" s="2"/>
      <c r="AW92" s="2"/>
      <c r="AX92" s="2"/>
      <c r="AY92" s="2"/>
      <c r="AZ92" s="2"/>
      <c r="BA92" s="2"/>
    </row>
    <row r="93" spans="1:53" ht="18" customHeight="1">
      <c r="A93" s="3"/>
      <c r="B93" s="2"/>
      <c r="C93" s="2"/>
      <c r="D93" s="2"/>
      <c r="E93" s="2"/>
      <c r="F93" s="2"/>
      <c r="G93" s="2"/>
      <c r="H93" s="2"/>
      <c r="I93" s="2"/>
      <c r="J93" s="2"/>
      <c r="AR93" s="3"/>
      <c r="AS93" s="2"/>
      <c r="AT93" s="2"/>
      <c r="AU93" s="2"/>
      <c r="AV93" s="2"/>
      <c r="AW93" s="2"/>
      <c r="AX93" s="2"/>
      <c r="AY93" s="2"/>
      <c r="AZ93" s="2"/>
      <c r="BA93" s="2"/>
    </row>
    <row r="94" spans="1:53" ht="18" customHeight="1">
      <c r="A94" s="3"/>
      <c r="B94" s="2"/>
      <c r="C94" s="2"/>
      <c r="D94" s="2"/>
      <c r="E94" s="2"/>
      <c r="F94" s="2"/>
      <c r="G94" s="2"/>
      <c r="H94" s="2"/>
      <c r="I94" s="2"/>
      <c r="J94" s="2"/>
      <c r="AR94" s="3"/>
      <c r="AS94" s="2"/>
      <c r="AT94" s="2"/>
      <c r="AU94" s="2"/>
      <c r="AV94" s="2"/>
      <c r="AW94" s="2"/>
      <c r="AX94" s="2"/>
      <c r="AY94" s="2"/>
      <c r="AZ94" s="2"/>
      <c r="BA94" s="2"/>
    </row>
    <row r="95" spans="1:53" ht="18" customHeight="1">
      <c r="A95" s="3"/>
      <c r="B95" s="2"/>
      <c r="C95" s="2"/>
      <c r="D95" s="2"/>
      <c r="E95" s="2"/>
      <c r="F95" s="2"/>
      <c r="G95" s="2"/>
      <c r="H95" s="2"/>
      <c r="I95" s="2"/>
      <c r="J95" s="2"/>
      <c r="AR95" s="3"/>
      <c r="AS95" s="2"/>
      <c r="AT95" s="2"/>
      <c r="AU95" s="2"/>
      <c r="AV95" s="2"/>
      <c r="AW95" s="2"/>
      <c r="AX95" s="2"/>
      <c r="AY95" s="2"/>
      <c r="AZ95" s="2"/>
      <c r="BA95" s="2"/>
    </row>
    <row r="96" spans="1:53" ht="18" customHeight="1">
      <c r="A96" s="3"/>
      <c r="B96" s="2"/>
      <c r="C96" s="2"/>
      <c r="D96" s="2"/>
      <c r="E96" s="2"/>
      <c r="F96" s="2"/>
      <c r="G96" s="2"/>
      <c r="H96" s="2"/>
      <c r="I96" s="2"/>
      <c r="J96" s="2"/>
      <c r="AR96" s="3"/>
      <c r="AS96" s="2"/>
      <c r="AT96" s="2"/>
      <c r="AU96" s="2"/>
      <c r="AV96" s="2"/>
      <c r="AW96" s="2"/>
      <c r="AX96" s="2"/>
      <c r="AY96" s="2"/>
      <c r="AZ96" s="2"/>
      <c r="BA96" s="2"/>
    </row>
    <row r="97" spans="1:53" ht="18" customHeight="1">
      <c r="A97" s="3"/>
      <c r="B97" s="2"/>
      <c r="C97" s="2"/>
      <c r="D97" s="2"/>
      <c r="E97" s="2"/>
      <c r="F97" s="2"/>
      <c r="G97" s="2"/>
      <c r="H97" s="2"/>
      <c r="I97" s="2"/>
      <c r="J97" s="2"/>
      <c r="AR97" s="3"/>
      <c r="AS97" s="2"/>
      <c r="AT97" s="2"/>
      <c r="AU97" s="2"/>
      <c r="AV97" s="2"/>
      <c r="AW97" s="2"/>
      <c r="AX97" s="2"/>
      <c r="AY97" s="2"/>
      <c r="AZ97" s="2"/>
      <c r="BA97" s="2"/>
    </row>
    <row r="98" spans="1:53" ht="18" customHeight="1">
      <c r="A98" s="3"/>
      <c r="B98" s="2"/>
      <c r="C98" s="2"/>
      <c r="D98" s="2"/>
      <c r="E98" s="2"/>
      <c r="F98" s="2"/>
      <c r="G98" s="2"/>
      <c r="H98" s="2"/>
      <c r="I98" s="2"/>
      <c r="J98" s="2"/>
      <c r="AR98" s="3"/>
      <c r="AS98" s="2"/>
      <c r="AT98" s="2"/>
      <c r="AU98" s="2"/>
      <c r="AV98" s="2"/>
      <c r="AW98" s="2"/>
      <c r="AX98" s="2"/>
      <c r="AY98" s="2"/>
      <c r="AZ98" s="2"/>
      <c r="BA98" s="2"/>
    </row>
    <row r="99" spans="1:53" ht="18" customHeight="1">
      <c r="A99" s="3"/>
      <c r="B99" s="2"/>
      <c r="C99" s="2"/>
      <c r="D99" s="2"/>
      <c r="E99" s="2"/>
      <c r="F99" s="2"/>
      <c r="G99" s="2"/>
      <c r="H99" s="2"/>
      <c r="I99" s="2"/>
      <c r="J99" s="2"/>
      <c r="AR99" s="3"/>
      <c r="AS99" s="2"/>
      <c r="AT99" s="2"/>
      <c r="AU99" s="2"/>
      <c r="AV99" s="2"/>
      <c r="AW99" s="2"/>
      <c r="AX99" s="2"/>
      <c r="AY99" s="2"/>
      <c r="AZ99" s="2"/>
      <c r="BA99" s="2"/>
    </row>
    <row r="100" spans="1:53" ht="18" customHeight="1">
      <c r="A100" s="3"/>
      <c r="B100" s="2"/>
      <c r="C100" s="2"/>
      <c r="D100" s="2"/>
      <c r="E100" s="2"/>
      <c r="F100" s="2"/>
      <c r="G100" s="2"/>
      <c r="H100" s="2"/>
      <c r="I100" s="2"/>
      <c r="J100" s="2"/>
      <c r="AR100" s="3"/>
      <c r="AS100" s="2"/>
      <c r="AT100" s="2"/>
      <c r="AU100" s="2"/>
      <c r="AV100" s="2"/>
      <c r="AW100" s="2"/>
      <c r="AX100" s="2"/>
      <c r="AY100" s="2"/>
      <c r="AZ100" s="2"/>
      <c r="BA100" s="2"/>
    </row>
    <row r="101" spans="1:53" ht="18" customHeight="1">
      <c r="A101" s="3"/>
      <c r="B101" s="2"/>
      <c r="C101" s="2"/>
      <c r="D101" s="2"/>
      <c r="E101" s="2"/>
      <c r="F101" s="2"/>
      <c r="G101" s="2"/>
      <c r="H101" s="2"/>
      <c r="I101" s="2"/>
      <c r="J101" s="2"/>
      <c r="AR101" s="3"/>
      <c r="AS101" s="2"/>
      <c r="AT101" s="2"/>
      <c r="AU101" s="2"/>
      <c r="AV101" s="2"/>
      <c r="AW101" s="2"/>
      <c r="AX101" s="2"/>
      <c r="AY101" s="2"/>
      <c r="AZ101" s="2"/>
      <c r="BA101" s="2"/>
    </row>
    <row r="102" spans="1:53" ht="18" customHeight="1">
      <c r="A102" s="3"/>
      <c r="B102" s="2"/>
      <c r="C102" s="2"/>
      <c r="D102" s="2"/>
      <c r="E102" s="2"/>
      <c r="F102" s="2"/>
      <c r="G102" s="2"/>
      <c r="H102" s="2"/>
      <c r="I102" s="2"/>
      <c r="J102" s="2"/>
      <c r="AR102" s="3"/>
      <c r="AS102" s="2"/>
      <c r="AT102" s="2"/>
      <c r="AU102" s="2"/>
      <c r="AV102" s="2"/>
      <c r="AW102" s="2"/>
      <c r="AX102" s="2"/>
      <c r="AY102" s="2"/>
      <c r="AZ102" s="2"/>
      <c r="BA102" s="2"/>
    </row>
    <row r="103" spans="1:53" ht="18" customHeight="1">
      <c r="A103" s="3"/>
      <c r="B103" s="2"/>
      <c r="C103" s="2"/>
      <c r="D103" s="2"/>
      <c r="E103" s="2"/>
      <c r="F103" s="2"/>
      <c r="G103" s="2"/>
      <c r="H103" s="2"/>
      <c r="I103" s="2"/>
      <c r="J103" s="2"/>
      <c r="AR103" s="3"/>
      <c r="AS103" s="2"/>
      <c r="AT103" s="2"/>
      <c r="AU103" s="2"/>
      <c r="AV103" s="2"/>
      <c r="AW103" s="2"/>
      <c r="AX103" s="2"/>
      <c r="AY103" s="2"/>
      <c r="AZ103" s="2"/>
      <c r="BA103" s="2"/>
    </row>
    <row r="104" spans="1:53" ht="18" customHeight="1">
      <c r="A104" s="3"/>
      <c r="B104" s="2"/>
      <c r="C104" s="2"/>
      <c r="D104" s="2"/>
      <c r="E104" s="2"/>
      <c r="F104" s="2"/>
      <c r="G104" s="2"/>
      <c r="H104" s="2"/>
      <c r="I104" s="2"/>
      <c r="J104" s="2"/>
      <c r="AR104" s="3"/>
      <c r="AS104" s="2"/>
      <c r="AT104" s="2"/>
      <c r="AU104" s="2"/>
      <c r="AV104" s="2"/>
      <c r="AW104" s="2"/>
      <c r="AX104" s="2"/>
      <c r="AY104" s="2"/>
      <c r="AZ104" s="2"/>
      <c r="BA104" s="2"/>
    </row>
    <row r="105" spans="1:53" ht="18" customHeight="1">
      <c r="A105" s="3"/>
      <c r="B105" s="2"/>
      <c r="C105" s="2"/>
      <c r="D105" s="2"/>
      <c r="E105" s="2"/>
      <c r="F105" s="2"/>
      <c r="G105" s="2"/>
      <c r="H105" s="2"/>
      <c r="I105" s="2"/>
      <c r="J105" s="2"/>
      <c r="AR105" s="3"/>
      <c r="AS105" s="2"/>
      <c r="AT105" s="2"/>
      <c r="AU105" s="2"/>
      <c r="AV105" s="2"/>
      <c r="AW105" s="2"/>
      <c r="AX105" s="2"/>
      <c r="AY105" s="2"/>
      <c r="AZ105" s="2"/>
      <c r="BA105" s="2"/>
    </row>
    <row r="106" spans="1:53" ht="18" customHeight="1">
      <c r="A106" s="3"/>
      <c r="B106" s="2"/>
      <c r="C106" s="2"/>
      <c r="D106" s="2"/>
      <c r="E106" s="2"/>
      <c r="F106" s="2"/>
      <c r="G106" s="2"/>
      <c r="H106" s="2"/>
      <c r="I106" s="2"/>
      <c r="J106" s="2"/>
      <c r="AR106" s="3"/>
      <c r="AS106" s="2"/>
      <c r="AT106" s="2"/>
      <c r="AU106" s="2"/>
      <c r="AV106" s="2"/>
      <c r="AW106" s="2"/>
      <c r="AX106" s="2"/>
      <c r="AY106" s="2"/>
      <c r="AZ106" s="2"/>
      <c r="BA106" s="2"/>
    </row>
    <row r="107" spans="1:53" ht="18" customHeight="1">
      <c r="A107" s="3"/>
      <c r="B107" s="2"/>
      <c r="C107" s="2"/>
      <c r="D107" s="2"/>
      <c r="E107" s="2"/>
      <c r="F107" s="2"/>
      <c r="G107" s="2"/>
      <c r="H107" s="2"/>
      <c r="I107" s="2"/>
      <c r="J107" s="2"/>
      <c r="AR107" s="3"/>
      <c r="AS107" s="2"/>
      <c r="AT107" s="2"/>
      <c r="AU107" s="2"/>
      <c r="AV107" s="2"/>
      <c r="AW107" s="2"/>
      <c r="AX107" s="2"/>
      <c r="AY107" s="2"/>
      <c r="AZ107" s="2"/>
      <c r="BA107" s="2"/>
    </row>
    <row r="108" spans="1:53" ht="18" customHeight="1">
      <c r="A108" s="3"/>
      <c r="B108" s="2"/>
      <c r="C108" s="2"/>
      <c r="D108" s="2"/>
      <c r="E108" s="2"/>
      <c r="F108" s="2"/>
      <c r="G108" s="2"/>
      <c r="H108" s="2"/>
      <c r="I108" s="2"/>
      <c r="J108" s="2"/>
      <c r="AR108" s="3"/>
      <c r="AS108" s="2"/>
      <c r="AT108" s="2"/>
      <c r="AU108" s="2"/>
      <c r="AV108" s="2"/>
      <c r="AW108" s="2"/>
      <c r="AX108" s="2"/>
      <c r="AY108" s="2"/>
      <c r="AZ108" s="2"/>
      <c r="BA108" s="2"/>
    </row>
    <row r="109" spans="1:53" ht="18" customHeight="1">
      <c r="A109" s="3"/>
      <c r="B109" s="2"/>
      <c r="C109" s="2"/>
      <c r="D109" s="2"/>
      <c r="E109" s="2"/>
      <c r="F109" s="2"/>
      <c r="G109" s="2"/>
      <c r="H109" s="2"/>
      <c r="I109" s="2"/>
      <c r="J109" s="2"/>
      <c r="AR109" s="3"/>
      <c r="AS109" s="2"/>
      <c r="AT109" s="2"/>
      <c r="AU109" s="2"/>
      <c r="AV109" s="2"/>
      <c r="AW109" s="2"/>
      <c r="AX109" s="2"/>
      <c r="AY109" s="2"/>
      <c r="AZ109" s="2"/>
      <c r="BA109" s="2"/>
    </row>
    <row r="110" spans="1:53" ht="18" customHeight="1">
      <c r="A110" s="3"/>
      <c r="B110" s="2"/>
      <c r="C110" s="2"/>
      <c r="D110" s="2"/>
      <c r="E110" s="2"/>
      <c r="F110" s="2"/>
      <c r="G110" s="2"/>
      <c r="H110" s="2"/>
      <c r="I110" s="2"/>
      <c r="J110" s="2"/>
      <c r="AR110" s="3"/>
      <c r="AS110" s="2"/>
      <c r="AT110" s="2"/>
      <c r="AU110" s="2"/>
      <c r="AV110" s="2"/>
      <c r="AW110" s="2"/>
      <c r="AX110" s="2"/>
      <c r="AY110" s="2"/>
      <c r="AZ110" s="2"/>
      <c r="BA110" s="2"/>
    </row>
    <row r="111" spans="1:53" ht="18" customHeight="1">
      <c r="A111" s="3"/>
      <c r="B111" s="2"/>
      <c r="C111" s="2"/>
      <c r="D111" s="2"/>
      <c r="E111" s="2"/>
      <c r="F111" s="2"/>
      <c r="G111" s="2"/>
      <c r="H111" s="2"/>
      <c r="I111" s="2"/>
      <c r="J111" s="2"/>
      <c r="AR111" s="3"/>
      <c r="AS111" s="2"/>
      <c r="AT111" s="2"/>
      <c r="AU111" s="2"/>
      <c r="AV111" s="2"/>
      <c r="AW111" s="2"/>
      <c r="AX111" s="2"/>
      <c r="AY111" s="2"/>
      <c r="AZ111" s="2"/>
      <c r="BA111" s="2"/>
    </row>
    <row r="112" spans="1:53" ht="18" customHeight="1">
      <c r="A112" s="3"/>
      <c r="B112" s="2"/>
      <c r="C112" s="2"/>
      <c r="D112" s="2"/>
      <c r="E112" s="2"/>
      <c r="F112" s="2"/>
      <c r="G112" s="2"/>
      <c r="H112" s="2"/>
      <c r="I112" s="2"/>
      <c r="J112" s="2"/>
      <c r="AR112" s="3"/>
      <c r="AS112" s="2"/>
      <c r="AT112" s="2"/>
      <c r="AU112" s="2"/>
      <c r="AV112" s="2"/>
      <c r="AW112" s="2"/>
      <c r="AX112" s="2"/>
      <c r="AY112" s="2"/>
      <c r="AZ112" s="2"/>
      <c r="BA112" s="2"/>
    </row>
    <row r="113" spans="1:53" ht="18" customHeight="1">
      <c r="A113" s="3"/>
      <c r="B113" s="2"/>
      <c r="C113" s="2"/>
      <c r="D113" s="2"/>
      <c r="E113" s="2"/>
      <c r="F113" s="2"/>
      <c r="G113" s="2"/>
      <c r="H113" s="2"/>
      <c r="I113" s="2"/>
      <c r="J113" s="2"/>
      <c r="AR113" s="3"/>
      <c r="AS113" s="2"/>
      <c r="AT113" s="2"/>
      <c r="AU113" s="2"/>
      <c r="AV113" s="2"/>
      <c r="AW113" s="2"/>
      <c r="AX113" s="2"/>
      <c r="AY113" s="2"/>
      <c r="AZ113" s="2"/>
      <c r="BA113" s="2"/>
    </row>
    <row r="114" spans="1:53" ht="18" customHeight="1">
      <c r="A114" s="3"/>
      <c r="B114" s="2"/>
      <c r="C114" s="2"/>
      <c r="D114" s="2"/>
      <c r="E114" s="2"/>
      <c r="F114" s="2"/>
      <c r="G114" s="2"/>
      <c r="H114" s="2"/>
      <c r="I114" s="2"/>
      <c r="J114" s="2"/>
      <c r="AR114" s="3"/>
      <c r="AS114" s="2"/>
      <c r="AT114" s="2"/>
      <c r="AU114" s="2"/>
      <c r="AV114" s="2"/>
      <c r="AW114" s="2"/>
      <c r="AX114" s="2"/>
      <c r="AY114" s="2"/>
      <c r="AZ114" s="2"/>
      <c r="BA114" s="2"/>
    </row>
    <row r="115" spans="1:53" ht="18" customHeight="1">
      <c r="A115" s="3"/>
      <c r="B115" s="2"/>
      <c r="C115" s="2"/>
      <c r="D115" s="2"/>
      <c r="E115" s="2"/>
      <c r="F115" s="2"/>
      <c r="G115" s="2"/>
      <c r="H115" s="2"/>
      <c r="I115" s="2"/>
      <c r="J115" s="2"/>
      <c r="AR115" s="3"/>
      <c r="AS115" s="2"/>
      <c r="AT115" s="2"/>
      <c r="AU115" s="2"/>
      <c r="AV115" s="2"/>
      <c r="AW115" s="2"/>
      <c r="AX115" s="2"/>
      <c r="AY115" s="2"/>
      <c r="AZ115" s="2"/>
      <c r="BA115" s="2"/>
    </row>
    <row r="116" spans="1:53" ht="18" customHeight="1">
      <c r="A116" s="3"/>
      <c r="B116" s="2"/>
      <c r="C116" s="2"/>
      <c r="D116" s="2"/>
      <c r="E116" s="2"/>
      <c r="F116" s="2"/>
      <c r="G116" s="2"/>
      <c r="H116" s="2"/>
      <c r="I116" s="2"/>
      <c r="J116" s="2"/>
      <c r="AR116" s="3"/>
      <c r="AS116" s="2"/>
      <c r="AT116" s="2"/>
      <c r="AU116" s="2"/>
      <c r="AV116" s="2"/>
      <c r="AW116" s="2"/>
      <c r="AX116" s="2"/>
      <c r="AY116" s="2"/>
      <c r="AZ116" s="2"/>
      <c r="BA116" s="2"/>
    </row>
    <row r="117" spans="1:53" ht="18" customHeight="1">
      <c r="A117" s="3"/>
      <c r="B117" s="2"/>
      <c r="C117" s="2"/>
      <c r="D117" s="2"/>
      <c r="E117" s="2"/>
      <c r="F117" s="2"/>
      <c r="G117" s="2"/>
      <c r="H117" s="2"/>
      <c r="I117" s="2"/>
      <c r="J117" s="2"/>
      <c r="AR117" s="3"/>
      <c r="AS117" s="2"/>
      <c r="AT117" s="2"/>
      <c r="AU117" s="2"/>
      <c r="AV117" s="2"/>
      <c r="AW117" s="2"/>
      <c r="AX117" s="2"/>
      <c r="AY117" s="2"/>
      <c r="AZ117" s="2"/>
      <c r="BA117" s="2"/>
    </row>
    <row r="118" spans="1:53" ht="18" customHeight="1">
      <c r="A118" s="3"/>
      <c r="B118" s="2"/>
      <c r="C118" s="2"/>
      <c r="D118" s="2"/>
      <c r="E118" s="2"/>
      <c r="F118" s="2"/>
      <c r="G118" s="2"/>
      <c r="H118" s="2"/>
      <c r="I118" s="2"/>
      <c r="J118" s="2"/>
      <c r="AR118" s="3"/>
      <c r="AS118" s="2"/>
      <c r="AT118" s="2"/>
      <c r="AU118" s="2"/>
      <c r="AV118" s="2"/>
      <c r="AW118" s="2"/>
      <c r="AX118" s="2"/>
      <c r="AY118" s="2"/>
      <c r="AZ118" s="2"/>
      <c r="BA118" s="2"/>
    </row>
    <row r="119" spans="1:53" ht="18" customHeight="1">
      <c r="A119" s="3"/>
      <c r="B119" s="2"/>
      <c r="C119" s="2"/>
      <c r="D119" s="2"/>
      <c r="E119" s="2"/>
      <c r="F119" s="2"/>
      <c r="G119" s="2"/>
      <c r="H119" s="2"/>
      <c r="I119" s="2"/>
      <c r="J119" s="2"/>
      <c r="AR119" s="3"/>
      <c r="AS119" s="2"/>
      <c r="AT119" s="2"/>
      <c r="AU119" s="2"/>
      <c r="AV119" s="2"/>
      <c r="AW119" s="2"/>
      <c r="AX119" s="2"/>
      <c r="AY119" s="2"/>
      <c r="AZ119" s="2"/>
      <c r="BA119" s="2"/>
    </row>
    <row r="120" spans="1:53" ht="18" customHeight="1">
      <c r="A120" s="3"/>
      <c r="B120" s="2"/>
      <c r="C120" s="2"/>
      <c r="D120" s="2"/>
      <c r="E120" s="2"/>
      <c r="F120" s="2"/>
      <c r="G120" s="2"/>
      <c r="H120" s="2"/>
      <c r="I120" s="2"/>
      <c r="J120" s="2"/>
      <c r="AR120" s="3"/>
      <c r="AS120" s="2"/>
      <c r="AT120" s="2"/>
      <c r="AU120" s="2"/>
      <c r="AV120" s="2"/>
      <c r="AW120" s="2"/>
      <c r="AX120" s="2"/>
      <c r="AY120" s="2"/>
      <c r="AZ120" s="2"/>
      <c r="BA120" s="2"/>
    </row>
    <row r="121" spans="1:53" ht="18" customHeight="1">
      <c r="A121" s="3"/>
      <c r="B121" s="2"/>
      <c r="C121" s="2"/>
      <c r="D121" s="2"/>
      <c r="E121" s="2"/>
      <c r="F121" s="2"/>
      <c r="G121" s="2"/>
      <c r="H121" s="2"/>
      <c r="I121" s="2"/>
      <c r="J121" s="2"/>
      <c r="AR121" s="3"/>
      <c r="AS121" s="2"/>
      <c r="AT121" s="2"/>
      <c r="AU121" s="2"/>
      <c r="AV121" s="2"/>
      <c r="AW121" s="2"/>
      <c r="AX121" s="2"/>
      <c r="AY121" s="2"/>
      <c r="AZ121" s="2"/>
      <c r="BA121" s="2"/>
    </row>
    <row r="122" spans="1:53" ht="18" customHeight="1">
      <c r="A122" s="3"/>
      <c r="B122" s="2"/>
      <c r="C122" s="2"/>
      <c r="D122" s="2"/>
      <c r="E122" s="2"/>
      <c r="F122" s="2"/>
      <c r="G122" s="2"/>
      <c r="H122" s="2"/>
      <c r="I122" s="2"/>
      <c r="J122" s="2"/>
      <c r="AR122" s="3"/>
      <c r="AS122" s="2"/>
      <c r="AT122" s="2"/>
      <c r="AU122" s="2"/>
      <c r="AV122" s="2"/>
      <c r="AW122" s="2"/>
      <c r="AX122" s="2"/>
      <c r="AY122" s="2"/>
      <c r="AZ122" s="2"/>
      <c r="BA122" s="2"/>
    </row>
    <row r="123" spans="1:53" ht="18" customHeight="1">
      <c r="A123" s="3"/>
      <c r="B123" s="2"/>
      <c r="C123" s="2"/>
      <c r="D123" s="2"/>
      <c r="E123" s="2"/>
      <c r="F123" s="2"/>
      <c r="G123" s="2"/>
      <c r="H123" s="2"/>
      <c r="I123" s="2"/>
      <c r="J123" s="2"/>
      <c r="AR123" s="3"/>
      <c r="AS123" s="2"/>
      <c r="AT123" s="2"/>
      <c r="AU123" s="2"/>
      <c r="AV123" s="2"/>
      <c r="AW123" s="2"/>
      <c r="AX123" s="2"/>
      <c r="AY123" s="2"/>
      <c r="AZ123" s="2"/>
      <c r="BA123" s="2"/>
    </row>
    <row r="124" spans="1:53" ht="18" customHeight="1">
      <c r="A124" s="3"/>
      <c r="B124" s="2"/>
      <c r="C124" s="2"/>
      <c r="D124" s="2"/>
      <c r="E124" s="2"/>
      <c r="F124" s="2"/>
      <c r="G124" s="2"/>
      <c r="H124" s="2"/>
      <c r="I124" s="2"/>
      <c r="J124" s="2"/>
      <c r="AR124" s="3"/>
      <c r="AS124" s="2"/>
      <c r="AT124" s="2"/>
      <c r="AU124" s="2"/>
      <c r="AV124" s="2"/>
      <c r="AW124" s="2"/>
      <c r="AX124" s="2"/>
      <c r="AY124" s="2"/>
      <c r="AZ124" s="2"/>
      <c r="BA124" s="2"/>
    </row>
    <row r="125" spans="1:53" ht="18" customHeight="1">
      <c r="A125" s="3"/>
      <c r="B125" s="2"/>
      <c r="C125" s="2"/>
      <c r="D125" s="2"/>
      <c r="E125" s="2"/>
      <c r="F125" s="2"/>
      <c r="G125" s="2"/>
      <c r="H125" s="2"/>
      <c r="I125" s="2"/>
      <c r="J125" s="2"/>
      <c r="AR125" s="3"/>
      <c r="AS125" s="2"/>
      <c r="AT125" s="2"/>
      <c r="AU125" s="2"/>
      <c r="AV125" s="2"/>
      <c r="AW125" s="2"/>
      <c r="AX125" s="2"/>
      <c r="AY125" s="2"/>
      <c r="AZ125" s="2"/>
      <c r="BA125" s="2"/>
    </row>
    <row r="126" spans="1:53" ht="18" customHeight="1">
      <c r="A126" s="3"/>
      <c r="B126" s="2"/>
      <c r="C126" s="2"/>
      <c r="D126" s="2"/>
      <c r="E126" s="2"/>
      <c r="F126" s="2"/>
      <c r="G126" s="2"/>
      <c r="H126" s="2"/>
      <c r="I126" s="2"/>
      <c r="J126" s="2"/>
      <c r="AR126" s="3"/>
      <c r="AS126" s="2"/>
      <c r="AT126" s="2"/>
      <c r="AU126" s="2"/>
      <c r="AV126" s="2"/>
      <c r="AW126" s="2"/>
      <c r="AX126" s="2"/>
      <c r="AY126" s="2"/>
      <c r="AZ126" s="2"/>
      <c r="BA126" s="2"/>
    </row>
    <row r="127" spans="1:53" ht="18" customHeight="1">
      <c r="A127" s="3"/>
      <c r="B127" s="2"/>
      <c r="C127" s="2"/>
      <c r="D127" s="2"/>
      <c r="E127" s="2"/>
      <c r="F127" s="2"/>
      <c r="G127" s="2"/>
      <c r="H127" s="2"/>
      <c r="I127" s="2"/>
      <c r="J127" s="2"/>
      <c r="AR127" s="3"/>
      <c r="AS127" s="2"/>
      <c r="AT127" s="2"/>
      <c r="AU127" s="2"/>
      <c r="AV127" s="2"/>
      <c r="AW127" s="2"/>
      <c r="AX127" s="2"/>
      <c r="AY127" s="2"/>
      <c r="AZ127" s="2"/>
      <c r="BA127" s="2"/>
    </row>
    <row r="128" spans="1:53" ht="18" customHeight="1">
      <c r="A128" s="3"/>
      <c r="B128" s="2"/>
      <c r="C128" s="2"/>
      <c r="D128" s="2"/>
      <c r="E128" s="2"/>
      <c r="F128" s="2"/>
      <c r="G128" s="2"/>
      <c r="H128" s="2"/>
      <c r="I128" s="2"/>
      <c r="J128" s="2"/>
      <c r="AR128" s="3"/>
      <c r="AS128" s="2"/>
      <c r="AT128" s="2"/>
      <c r="AU128" s="2"/>
      <c r="AV128" s="2"/>
      <c r="AW128" s="2"/>
      <c r="AX128" s="2"/>
      <c r="AY128" s="2"/>
      <c r="AZ128" s="2"/>
      <c r="BA128" s="2"/>
    </row>
    <row r="129" spans="1:53" ht="18" customHeight="1">
      <c r="A129" s="3"/>
      <c r="B129" s="2"/>
      <c r="C129" s="2"/>
      <c r="D129" s="2"/>
      <c r="E129" s="2"/>
      <c r="F129" s="2"/>
      <c r="G129" s="2"/>
      <c r="H129" s="2"/>
      <c r="I129" s="2"/>
      <c r="J129" s="2"/>
      <c r="AR129" s="3"/>
      <c r="AS129" s="2"/>
      <c r="AT129" s="2"/>
      <c r="AU129" s="2"/>
      <c r="AV129" s="2"/>
      <c r="AW129" s="2"/>
      <c r="AX129" s="2"/>
      <c r="AY129" s="2"/>
      <c r="AZ129" s="2"/>
      <c r="BA129" s="2"/>
    </row>
    <row r="130" spans="1:53" ht="18" customHeight="1">
      <c r="A130" s="3"/>
      <c r="B130" s="2"/>
      <c r="C130" s="2"/>
      <c r="D130" s="2"/>
      <c r="E130" s="2"/>
      <c r="F130" s="2"/>
      <c r="G130" s="2"/>
      <c r="H130" s="2"/>
      <c r="I130" s="2"/>
      <c r="J130" s="2"/>
      <c r="AR130" s="3"/>
      <c r="AS130" s="2"/>
      <c r="AT130" s="2"/>
      <c r="AU130" s="2"/>
      <c r="AV130" s="2"/>
      <c r="AW130" s="2"/>
      <c r="AX130" s="2"/>
      <c r="AY130" s="2"/>
      <c r="AZ130" s="2"/>
      <c r="BA130" s="2"/>
    </row>
    <row r="131" spans="1:53" ht="18" customHeight="1">
      <c r="A131" s="3"/>
      <c r="B131" s="2"/>
      <c r="C131" s="2"/>
      <c r="D131" s="2"/>
      <c r="E131" s="2"/>
      <c r="F131" s="2"/>
      <c r="G131" s="2"/>
      <c r="H131" s="2"/>
      <c r="I131" s="2"/>
      <c r="J131" s="2"/>
      <c r="AR131" s="3"/>
      <c r="AS131" s="2"/>
      <c r="AT131" s="2"/>
      <c r="AU131" s="2"/>
      <c r="AV131" s="2"/>
      <c r="AW131" s="2"/>
      <c r="AX131" s="2"/>
      <c r="AY131" s="2"/>
      <c r="AZ131" s="2"/>
      <c r="BA131" s="2"/>
    </row>
    <row r="132" spans="1:53" ht="18" customHeight="1">
      <c r="A132" s="3"/>
      <c r="B132" s="2"/>
      <c r="C132" s="2"/>
      <c r="D132" s="2"/>
      <c r="E132" s="2"/>
      <c r="F132" s="2"/>
      <c r="G132" s="2"/>
      <c r="H132" s="2"/>
      <c r="I132" s="2"/>
      <c r="J132" s="2"/>
      <c r="AR132" s="3"/>
      <c r="AS132" s="2"/>
      <c r="AT132" s="2"/>
      <c r="AU132" s="2"/>
      <c r="AV132" s="2"/>
      <c r="AW132" s="2"/>
      <c r="AX132" s="2"/>
      <c r="AY132" s="2"/>
      <c r="AZ132" s="2"/>
      <c r="BA132" s="2"/>
    </row>
    <row r="133" spans="1:53" ht="18" customHeight="1">
      <c r="A133" s="3"/>
      <c r="B133" s="2"/>
      <c r="C133" s="2"/>
      <c r="D133" s="2"/>
      <c r="E133" s="2"/>
      <c r="F133" s="2"/>
      <c r="G133" s="2"/>
      <c r="H133" s="2"/>
      <c r="I133" s="2"/>
      <c r="J133" s="2"/>
      <c r="AR133" s="3"/>
      <c r="AS133" s="2"/>
      <c r="AT133" s="2"/>
      <c r="AU133" s="2"/>
      <c r="AV133" s="2"/>
      <c r="AW133" s="2"/>
      <c r="AX133" s="2"/>
      <c r="AY133" s="2"/>
      <c r="AZ133" s="2"/>
      <c r="BA133" s="2"/>
    </row>
    <row r="134" spans="1:53" ht="18" customHeight="1">
      <c r="A134" s="3"/>
      <c r="B134" s="2"/>
      <c r="C134" s="2"/>
      <c r="D134" s="2"/>
      <c r="E134" s="2"/>
      <c r="F134" s="2"/>
      <c r="G134" s="2"/>
      <c r="H134" s="2"/>
      <c r="I134" s="2"/>
      <c r="J134" s="2"/>
      <c r="AR134" s="3"/>
      <c r="AS134" s="2"/>
      <c r="AT134" s="2"/>
      <c r="AU134" s="2"/>
      <c r="AV134" s="2"/>
      <c r="AW134" s="2"/>
      <c r="AX134" s="2"/>
      <c r="AY134" s="2"/>
      <c r="AZ134" s="2"/>
      <c r="BA134" s="2"/>
    </row>
    <row r="135" spans="1:53" ht="18" customHeight="1">
      <c r="A135" s="3"/>
      <c r="B135" s="2"/>
      <c r="C135" s="2"/>
      <c r="D135" s="2"/>
      <c r="E135" s="2"/>
      <c r="F135" s="2"/>
      <c r="G135" s="2"/>
      <c r="H135" s="2"/>
      <c r="I135" s="2"/>
      <c r="J135" s="2"/>
      <c r="AR135" s="3"/>
      <c r="AS135" s="2"/>
      <c r="AT135" s="2"/>
      <c r="AU135" s="2"/>
      <c r="AV135" s="2"/>
      <c r="AW135" s="2"/>
      <c r="AX135" s="2"/>
      <c r="AY135" s="2"/>
      <c r="AZ135" s="2"/>
      <c r="BA135" s="2"/>
    </row>
    <row r="136" spans="1:53" ht="18" customHeight="1">
      <c r="A136" s="3"/>
      <c r="B136" s="2"/>
      <c r="C136" s="2"/>
      <c r="D136" s="2"/>
      <c r="E136" s="2"/>
      <c r="F136" s="2"/>
      <c r="G136" s="2"/>
      <c r="H136" s="2"/>
      <c r="I136" s="2"/>
      <c r="J136" s="2"/>
      <c r="AR136" s="3"/>
      <c r="AS136" s="2"/>
      <c r="AT136" s="2"/>
      <c r="AU136" s="2"/>
      <c r="AV136" s="2"/>
      <c r="AW136" s="2"/>
      <c r="AX136" s="2"/>
      <c r="AY136" s="2"/>
      <c r="AZ136" s="2"/>
      <c r="BA136" s="2"/>
    </row>
    <row r="137" spans="1:53" ht="18" customHeight="1">
      <c r="A137" s="3"/>
      <c r="B137" s="2"/>
      <c r="C137" s="2"/>
      <c r="D137" s="2"/>
      <c r="E137" s="2"/>
      <c r="F137" s="2"/>
      <c r="G137" s="2"/>
      <c r="H137" s="2"/>
      <c r="I137" s="2"/>
      <c r="J137" s="2"/>
      <c r="AR137" s="3"/>
      <c r="AS137" s="2"/>
      <c r="AT137" s="2"/>
      <c r="AU137" s="2"/>
      <c r="AV137" s="2"/>
      <c r="AW137" s="2"/>
      <c r="AX137" s="2"/>
      <c r="AY137" s="2"/>
      <c r="AZ137" s="2"/>
      <c r="BA137" s="2"/>
    </row>
    <row r="138" spans="1:53" ht="18" customHeight="1">
      <c r="A138" s="3"/>
      <c r="B138" s="2"/>
      <c r="C138" s="2"/>
      <c r="D138" s="2"/>
      <c r="E138" s="2"/>
      <c r="F138" s="2"/>
      <c r="G138" s="2"/>
      <c r="H138" s="2"/>
      <c r="I138" s="2"/>
      <c r="J138" s="2"/>
      <c r="AR138" s="3"/>
      <c r="AS138" s="2"/>
      <c r="AT138" s="2"/>
      <c r="AU138" s="2"/>
      <c r="AV138" s="2"/>
      <c r="AW138" s="2"/>
      <c r="AX138" s="2"/>
      <c r="AY138" s="2"/>
      <c r="AZ138" s="2"/>
      <c r="BA138" s="2"/>
    </row>
    <row r="139" spans="1:53" ht="18" customHeight="1">
      <c r="A139" s="3"/>
      <c r="B139" s="2"/>
      <c r="C139" s="2"/>
      <c r="D139" s="2"/>
      <c r="E139" s="2"/>
      <c r="F139" s="2"/>
      <c r="G139" s="2"/>
      <c r="H139" s="2"/>
      <c r="I139" s="2"/>
      <c r="J139" s="2"/>
      <c r="AR139" s="3"/>
      <c r="AS139" s="2"/>
      <c r="AT139" s="2"/>
      <c r="AU139" s="2"/>
      <c r="AV139" s="2"/>
      <c r="AW139" s="2"/>
      <c r="AX139" s="2"/>
      <c r="AY139" s="2"/>
      <c r="AZ139" s="2"/>
      <c r="BA139" s="2"/>
    </row>
    <row r="140" spans="1:53" ht="18" customHeight="1">
      <c r="A140" s="3"/>
      <c r="B140" s="2"/>
      <c r="C140" s="2"/>
      <c r="D140" s="2"/>
      <c r="E140" s="2"/>
      <c r="F140" s="2"/>
      <c r="G140" s="2"/>
      <c r="H140" s="2"/>
      <c r="I140" s="2"/>
      <c r="J140" s="2"/>
      <c r="AR140" s="3"/>
      <c r="AS140" s="2"/>
      <c r="AT140" s="2"/>
      <c r="AU140" s="2"/>
      <c r="AV140" s="2"/>
      <c r="AW140" s="2"/>
      <c r="AX140" s="2"/>
      <c r="AY140" s="2"/>
      <c r="AZ140" s="2"/>
      <c r="BA140" s="2"/>
    </row>
    <row r="141" spans="1:53" ht="18" customHeight="1">
      <c r="A141" s="3"/>
      <c r="B141" s="2"/>
      <c r="C141" s="2"/>
      <c r="D141" s="2"/>
      <c r="E141" s="2"/>
      <c r="F141" s="2"/>
      <c r="G141" s="2"/>
      <c r="H141" s="2"/>
      <c r="I141" s="2"/>
      <c r="J141" s="2"/>
      <c r="AR141" s="3"/>
      <c r="AS141" s="2"/>
      <c r="AT141" s="2"/>
      <c r="AU141" s="2"/>
      <c r="AV141" s="2"/>
      <c r="AW141" s="2"/>
      <c r="AX141" s="2"/>
      <c r="AY141" s="2"/>
      <c r="AZ141" s="2"/>
      <c r="BA141" s="2"/>
    </row>
    <row r="142" spans="1:53" ht="18" customHeight="1">
      <c r="A142" s="3"/>
      <c r="B142" s="2"/>
      <c r="C142" s="2"/>
      <c r="D142" s="2"/>
      <c r="E142" s="2"/>
      <c r="F142" s="2"/>
      <c r="G142" s="2"/>
      <c r="H142" s="2"/>
      <c r="I142" s="2"/>
      <c r="J142" s="2"/>
      <c r="AR142" s="3"/>
      <c r="AS142" s="2"/>
      <c r="AT142" s="2"/>
      <c r="AU142" s="2"/>
      <c r="AV142" s="2"/>
      <c r="AW142" s="2"/>
      <c r="AX142" s="2"/>
      <c r="AY142" s="2"/>
      <c r="AZ142" s="2"/>
      <c r="BA142" s="2"/>
    </row>
    <row r="143" spans="1:53" ht="18" customHeight="1">
      <c r="A143" s="3"/>
      <c r="B143" s="2"/>
      <c r="C143" s="2"/>
      <c r="D143" s="2"/>
      <c r="E143" s="2"/>
      <c r="F143" s="2"/>
      <c r="G143" s="2"/>
      <c r="H143" s="2"/>
      <c r="I143" s="2"/>
      <c r="J143" s="2"/>
      <c r="AR143" s="3"/>
      <c r="AS143" s="2"/>
      <c r="AT143" s="2"/>
      <c r="AU143" s="2"/>
      <c r="AV143" s="2"/>
      <c r="AW143" s="2"/>
      <c r="AX143" s="2"/>
      <c r="AY143" s="2"/>
      <c r="AZ143" s="2"/>
      <c r="BA143" s="2"/>
    </row>
    <row r="144" spans="1:53" ht="18" customHeight="1">
      <c r="A144" s="3"/>
      <c r="B144" s="2"/>
      <c r="C144" s="2"/>
      <c r="D144" s="2"/>
      <c r="E144" s="2"/>
      <c r="F144" s="2"/>
      <c r="G144" s="2"/>
      <c r="H144" s="2"/>
      <c r="I144" s="2"/>
      <c r="J144" s="2"/>
      <c r="AR144" s="3"/>
      <c r="AS144" s="2"/>
      <c r="AT144" s="2"/>
      <c r="AU144" s="2"/>
      <c r="AV144" s="2"/>
      <c r="AW144" s="2"/>
      <c r="AX144" s="2"/>
      <c r="AY144" s="2"/>
      <c r="AZ144" s="2"/>
      <c r="BA144" s="2"/>
    </row>
    <row r="145" spans="1:53" ht="18" customHeight="1">
      <c r="A145" s="3"/>
      <c r="B145" s="2"/>
      <c r="C145" s="2"/>
      <c r="D145" s="2"/>
      <c r="E145" s="2"/>
      <c r="F145" s="2"/>
      <c r="G145" s="2"/>
      <c r="H145" s="2"/>
      <c r="I145" s="2"/>
      <c r="J145" s="2"/>
      <c r="AR145" s="3"/>
      <c r="AS145" s="2"/>
      <c r="AT145" s="2"/>
      <c r="AU145" s="2"/>
      <c r="AV145" s="2"/>
      <c r="AW145" s="2"/>
      <c r="AX145" s="2"/>
      <c r="AY145" s="2"/>
      <c r="AZ145" s="2"/>
      <c r="BA145" s="2"/>
    </row>
    <row r="146" spans="1:53" ht="18" customHeight="1">
      <c r="A146" s="3"/>
      <c r="B146" s="2"/>
      <c r="C146" s="2"/>
      <c r="D146" s="2"/>
      <c r="E146" s="2"/>
      <c r="F146" s="2"/>
      <c r="G146" s="2"/>
      <c r="H146" s="2"/>
      <c r="I146" s="2"/>
      <c r="J146" s="2"/>
      <c r="AR146" s="3"/>
      <c r="AS146" s="2"/>
      <c r="AT146" s="2"/>
      <c r="AU146" s="2"/>
      <c r="AV146" s="2"/>
      <c r="AW146" s="2"/>
      <c r="AX146" s="2"/>
      <c r="AY146" s="2"/>
      <c r="AZ146" s="2"/>
      <c r="BA146" s="2"/>
    </row>
    <row r="147" spans="1:53" ht="18" customHeight="1">
      <c r="A147" s="3"/>
      <c r="B147" s="2"/>
      <c r="C147" s="2"/>
      <c r="D147" s="2"/>
      <c r="E147" s="2"/>
      <c r="F147" s="2"/>
      <c r="G147" s="2"/>
      <c r="H147" s="2"/>
      <c r="I147" s="2"/>
      <c r="J147" s="2"/>
      <c r="AR147" s="3"/>
      <c r="AS147" s="2"/>
      <c r="AT147" s="2"/>
      <c r="AU147" s="2"/>
      <c r="AV147" s="2"/>
      <c r="AW147" s="2"/>
      <c r="AX147" s="2"/>
      <c r="AY147" s="2"/>
      <c r="AZ147" s="2"/>
      <c r="BA147" s="2"/>
    </row>
    <row r="148" spans="1:53" ht="18" customHeight="1">
      <c r="A148" s="3"/>
      <c r="B148" s="2"/>
      <c r="C148" s="2"/>
      <c r="D148" s="2"/>
      <c r="E148" s="2"/>
      <c r="F148" s="2"/>
      <c r="G148" s="2"/>
      <c r="H148" s="2"/>
      <c r="I148" s="2"/>
      <c r="J148" s="2"/>
      <c r="AR148" s="3"/>
      <c r="AS148" s="2"/>
      <c r="AT148" s="2"/>
      <c r="AU148" s="2"/>
      <c r="AV148" s="2"/>
      <c r="AW148" s="2"/>
      <c r="AX148" s="2"/>
      <c r="AY148" s="2"/>
      <c r="AZ148" s="2"/>
      <c r="BA148" s="2"/>
    </row>
    <row r="149" spans="1:53" ht="18" customHeight="1">
      <c r="A149" s="3"/>
      <c r="B149" s="2"/>
      <c r="C149" s="2"/>
      <c r="D149" s="2"/>
      <c r="E149" s="2"/>
      <c r="F149" s="2"/>
      <c r="G149" s="2"/>
      <c r="H149" s="2"/>
      <c r="I149" s="2"/>
      <c r="J149" s="2"/>
      <c r="AR149" s="3"/>
      <c r="AS149" s="2"/>
      <c r="AT149" s="2"/>
      <c r="AU149" s="2"/>
      <c r="AV149" s="2"/>
      <c r="AW149" s="2"/>
      <c r="AX149" s="2"/>
      <c r="AY149" s="2"/>
      <c r="AZ149" s="2"/>
      <c r="BA149" s="2"/>
    </row>
    <row r="150" spans="1:53" ht="18" customHeight="1">
      <c r="A150" s="3"/>
      <c r="B150" s="2"/>
      <c r="C150" s="2"/>
      <c r="D150" s="2"/>
      <c r="E150" s="2"/>
      <c r="F150" s="2"/>
      <c r="G150" s="2"/>
      <c r="H150" s="2"/>
      <c r="I150" s="2"/>
      <c r="J150" s="2"/>
      <c r="AR150" s="3"/>
      <c r="AS150" s="2"/>
      <c r="AT150" s="2"/>
      <c r="AU150" s="2"/>
      <c r="AV150" s="2"/>
      <c r="AW150" s="2"/>
      <c r="AX150" s="2"/>
      <c r="AY150" s="2"/>
      <c r="AZ150" s="2"/>
      <c r="BA150" s="2"/>
    </row>
    <row r="151" spans="1:53" ht="18" customHeight="1">
      <c r="A151" s="3"/>
      <c r="B151" s="2"/>
      <c r="C151" s="2"/>
      <c r="D151" s="2"/>
      <c r="E151" s="2"/>
      <c r="F151" s="2"/>
      <c r="G151" s="2"/>
      <c r="H151" s="2"/>
      <c r="I151" s="2"/>
      <c r="J151" s="2"/>
      <c r="AR151" s="3"/>
      <c r="AS151" s="2"/>
      <c r="AT151" s="2"/>
      <c r="AU151" s="2"/>
      <c r="AV151" s="2"/>
      <c r="AW151" s="2"/>
      <c r="AX151" s="2"/>
      <c r="AY151" s="2"/>
      <c r="AZ151" s="2"/>
      <c r="BA151" s="2"/>
    </row>
    <row r="152" spans="1:53" ht="18" customHeight="1">
      <c r="A152" s="3"/>
      <c r="B152" s="2"/>
      <c r="C152" s="2"/>
      <c r="D152" s="2"/>
      <c r="E152" s="2"/>
      <c r="F152" s="2"/>
      <c r="G152" s="2"/>
      <c r="H152" s="2"/>
      <c r="I152" s="2"/>
      <c r="J152" s="2"/>
      <c r="AR152" s="3"/>
      <c r="AS152" s="2"/>
      <c r="AT152" s="2"/>
      <c r="AU152" s="2"/>
      <c r="AV152" s="2"/>
      <c r="AW152" s="2"/>
      <c r="AX152" s="2"/>
      <c r="AY152" s="2"/>
      <c r="AZ152" s="2"/>
      <c r="BA152" s="2"/>
    </row>
    <row r="153" spans="1:53" ht="18" customHeight="1">
      <c r="A153" s="3"/>
      <c r="B153" s="2"/>
      <c r="C153" s="2"/>
      <c r="D153" s="2"/>
      <c r="E153" s="2"/>
      <c r="F153" s="2"/>
      <c r="G153" s="2"/>
      <c r="H153" s="2"/>
      <c r="I153" s="2"/>
      <c r="J153" s="2"/>
      <c r="AR153" s="3"/>
      <c r="AS153" s="2"/>
      <c r="AT153" s="2"/>
      <c r="AU153" s="2"/>
      <c r="AV153" s="2"/>
      <c r="AW153" s="2"/>
      <c r="AX153" s="2"/>
      <c r="AY153" s="2"/>
      <c r="AZ153" s="2"/>
      <c r="BA153" s="2"/>
    </row>
    <row r="154" spans="1:53" ht="18" customHeight="1">
      <c r="A154" s="3"/>
      <c r="B154" s="2"/>
      <c r="C154" s="2"/>
      <c r="D154" s="2"/>
      <c r="E154" s="2"/>
      <c r="F154" s="2"/>
      <c r="G154" s="2"/>
      <c r="H154" s="2"/>
      <c r="I154" s="2"/>
      <c r="J154" s="2"/>
      <c r="AR154" s="3"/>
      <c r="AS154" s="2"/>
      <c r="AT154" s="2"/>
      <c r="AU154" s="2"/>
      <c r="AV154" s="2"/>
      <c r="AW154" s="2"/>
      <c r="AX154" s="2"/>
      <c r="AY154" s="2"/>
      <c r="AZ154" s="2"/>
      <c r="BA154" s="2"/>
    </row>
    <row r="155" spans="1:53" ht="18" customHeight="1">
      <c r="A155" s="3"/>
      <c r="B155" s="2"/>
      <c r="C155" s="2"/>
      <c r="D155" s="2"/>
      <c r="E155" s="2"/>
      <c r="F155" s="2"/>
      <c r="G155" s="2"/>
      <c r="H155" s="2"/>
      <c r="I155" s="2"/>
      <c r="J155" s="2"/>
      <c r="AR155" s="3"/>
      <c r="AS155" s="2"/>
      <c r="AT155" s="2"/>
      <c r="AU155" s="2"/>
      <c r="AV155" s="2"/>
      <c r="AW155" s="2"/>
      <c r="AX155" s="2"/>
      <c r="AY155" s="2"/>
      <c r="AZ155" s="2"/>
      <c r="BA155" s="2"/>
    </row>
    <row r="156" spans="1:53" ht="18" customHeight="1">
      <c r="A156" s="3"/>
      <c r="B156" s="2"/>
      <c r="C156" s="2"/>
      <c r="D156" s="2"/>
      <c r="E156" s="2"/>
      <c r="F156" s="2"/>
      <c r="G156" s="2"/>
      <c r="H156" s="2"/>
      <c r="I156" s="2"/>
      <c r="J156" s="2"/>
      <c r="AR156" s="3"/>
      <c r="AS156" s="2"/>
      <c r="AT156" s="2"/>
      <c r="AU156" s="2"/>
      <c r="AV156" s="2"/>
      <c r="AW156" s="2"/>
      <c r="AX156" s="2"/>
      <c r="AY156" s="2"/>
      <c r="AZ156" s="2"/>
      <c r="BA156" s="2"/>
    </row>
    <row r="157" spans="1:53" ht="18" customHeight="1">
      <c r="A157" s="3"/>
      <c r="B157" s="2"/>
      <c r="C157" s="2"/>
      <c r="D157" s="2"/>
      <c r="E157" s="2"/>
      <c r="F157" s="2"/>
      <c r="G157" s="2"/>
      <c r="H157" s="2"/>
      <c r="I157" s="2"/>
      <c r="J157" s="2"/>
      <c r="AR157" s="3"/>
      <c r="AS157" s="2"/>
      <c r="AT157" s="2"/>
      <c r="AU157" s="2"/>
      <c r="AV157" s="2"/>
      <c r="AW157" s="2"/>
      <c r="AX157" s="2"/>
      <c r="AY157" s="2"/>
      <c r="AZ157" s="2"/>
      <c r="BA157" s="2"/>
    </row>
    <row r="158" spans="1:53" ht="18" customHeight="1">
      <c r="A158" s="3"/>
      <c r="B158" s="2"/>
      <c r="C158" s="2"/>
      <c r="D158" s="2"/>
      <c r="E158" s="2"/>
      <c r="F158" s="2"/>
      <c r="G158" s="2"/>
      <c r="H158" s="2"/>
      <c r="I158" s="2"/>
      <c r="J158" s="2"/>
      <c r="AR158" s="3"/>
      <c r="AS158" s="2"/>
      <c r="AT158" s="2"/>
      <c r="AU158" s="2"/>
      <c r="AV158" s="2"/>
      <c r="AW158" s="2"/>
      <c r="AX158" s="2"/>
      <c r="AY158" s="2"/>
      <c r="AZ158" s="2"/>
      <c r="BA158" s="2"/>
    </row>
    <row r="159" spans="1:53" ht="18" customHeight="1">
      <c r="A159" s="3"/>
      <c r="B159" s="2"/>
      <c r="C159" s="2"/>
      <c r="D159" s="2"/>
      <c r="E159" s="2"/>
      <c r="F159" s="2"/>
      <c r="G159" s="2"/>
      <c r="H159" s="2"/>
      <c r="I159" s="2"/>
      <c r="J159" s="2"/>
      <c r="AR159" s="3"/>
      <c r="AS159" s="2"/>
      <c r="AT159" s="2"/>
      <c r="AU159" s="2"/>
      <c r="AV159" s="2"/>
      <c r="AW159" s="2"/>
      <c r="AX159" s="2"/>
      <c r="AY159" s="2"/>
      <c r="AZ159" s="2"/>
      <c r="BA159" s="2"/>
    </row>
    <row r="160" spans="1:53" ht="18" customHeight="1">
      <c r="A160" s="3"/>
      <c r="B160" s="2"/>
      <c r="C160" s="2"/>
      <c r="D160" s="2"/>
      <c r="E160" s="2"/>
      <c r="F160" s="2"/>
      <c r="G160" s="2"/>
      <c r="H160" s="2"/>
      <c r="I160" s="2"/>
      <c r="J160" s="2"/>
      <c r="AR160" s="3"/>
      <c r="AS160" s="2"/>
      <c r="AT160" s="2"/>
      <c r="AU160" s="2"/>
      <c r="AV160" s="2"/>
      <c r="AW160" s="2"/>
      <c r="AX160" s="2"/>
      <c r="AY160" s="2"/>
      <c r="AZ160" s="2"/>
      <c r="BA160" s="2"/>
    </row>
    <row r="161" spans="1:53" ht="18" customHeight="1">
      <c r="A161" s="3"/>
      <c r="B161" s="2"/>
      <c r="C161" s="2"/>
      <c r="D161" s="2"/>
      <c r="E161" s="2"/>
      <c r="F161" s="2"/>
      <c r="G161" s="2"/>
      <c r="H161" s="2"/>
      <c r="I161" s="2"/>
      <c r="J161" s="2"/>
      <c r="AR161" s="3"/>
      <c r="AS161" s="2"/>
      <c r="AT161" s="2"/>
      <c r="AU161" s="2"/>
      <c r="AV161" s="2"/>
      <c r="AW161" s="2"/>
      <c r="AX161" s="2"/>
      <c r="AY161" s="2"/>
      <c r="AZ161" s="2"/>
      <c r="BA161" s="2"/>
    </row>
    <row r="162" spans="1:53" ht="18" customHeight="1">
      <c r="A162" s="3"/>
      <c r="B162" s="2"/>
      <c r="C162" s="2"/>
      <c r="D162" s="2"/>
      <c r="E162" s="2"/>
      <c r="F162" s="2"/>
      <c r="G162" s="2"/>
      <c r="H162" s="2"/>
      <c r="I162" s="2"/>
      <c r="J162" s="2"/>
      <c r="AR162" s="3"/>
      <c r="AS162" s="2"/>
      <c r="AT162" s="2"/>
      <c r="AU162" s="2"/>
      <c r="AV162" s="2"/>
      <c r="AW162" s="2"/>
      <c r="AX162" s="2"/>
      <c r="AY162" s="2"/>
      <c r="AZ162" s="2"/>
      <c r="BA162" s="2"/>
    </row>
    <row r="163" spans="1:53" ht="18" customHeight="1">
      <c r="A163" s="3"/>
      <c r="B163" s="2"/>
      <c r="C163" s="2"/>
      <c r="D163" s="2"/>
      <c r="E163" s="2"/>
      <c r="F163" s="2"/>
      <c r="G163" s="2"/>
      <c r="H163" s="2"/>
      <c r="I163" s="2"/>
      <c r="J163" s="2"/>
      <c r="AR163" s="3"/>
      <c r="AS163" s="2"/>
      <c r="AT163" s="2"/>
      <c r="AU163" s="2"/>
      <c r="AV163" s="2"/>
      <c r="AW163" s="2"/>
      <c r="AX163" s="2"/>
      <c r="AY163" s="2"/>
      <c r="AZ163" s="2"/>
      <c r="BA163" s="2"/>
    </row>
    <row r="164" spans="1:53" ht="18" customHeight="1">
      <c r="A164" s="3"/>
      <c r="B164" s="2"/>
      <c r="C164" s="2"/>
      <c r="D164" s="2"/>
      <c r="E164" s="2"/>
      <c r="F164" s="2"/>
      <c r="G164" s="2"/>
      <c r="H164" s="2"/>
      <c r="I164" s="2"/>
      <c r="J164" s="2"/>
      <c r="AR164" s="3"/>
      <c r="AS164" s="2"/>
      <c r="AT164" s="2"/>
      <c r="AU164" s="2"/>
      <c r="AV164" s="2"/>
      <c r="AW164" s="2"/>
      <c r="AX164" s="2"/>
      <c r="AY164" s="2"/>
      <c r="AZ164" s="2"/>
      <c r="BA164" s="2"/>
    </row>
    <row r="165" spans="1:53" ht="18" customHeight="1">
      <c r="A165" s="3"/>
      <c r="B165" s="2"/>
      <c r="C165" s="2"/>
      <c r="D165" s="2"/>
      <c r="E165" s="2"/>
      <c r="F165" s="2"/>
      <c r="G165" s="2"/>
      <c r="H165" s="2"/>
      <c r="I165" s="2"/>
      <c r="J165" s="2"/>
      <c r="AR165" s="3"/>
      <c r="AS165" s="2"/>
      <c r="AT165" s="2"/>
      <c r="AU165" s="2"/>
      <c r="AV165" s="2"/>
      <c r="AW165" s="2"/>
      <c r="AX165" s="2"/>
      <c r="AY165" s="2"/>
      <c r="AZ165" s="2"/>
      <c r="BA165" s="2"/>
    </row>
    <row r="166" spans="1:53" ht="18" customHeight="1">
      <c r="A166" s="3"/>
      <c r="B166" s="2"/>
      <c r="C166" s="2"/>
      <c r="D166" s="2"/>
      <c r="E166" s="2"/>
      <c r="F166" s="2"/>
      <c r="G166" s="2"/>
      <c r="H166" s="2"/>
      <c r="I166" s="2"/>
      <c r="J166" s="2"/>
      <c r="AR166" s="3"/>
      <c r="AS166" s="2"/>
      <c r="AT166" s="2"/>
      <c r="AU166" s="2"/>
      <c r="AV166" s="2"/>
      <c r="AW166" s="2"/>
      <c r="AX166" s="2"/>
      <c r="AY166" s="2"/>
      <c r="AZ166" s="2"/>
      <c r="BA166" s="2"/>
    </row>
    <row r="167" spans="1:53" ht="18" customHeight="1">
      <c r="A167" s="3"/>
      <c r="B167" s="2"/>
      <c r="C167" s="2"/>
      <c r="D167" s="2"/>
      <c r="E167" s="2"/>
      <c r="F167" s="2"/>
      <c r="G167" s="2"/>
      <c r="H167" s="2"/>
      <c r="I167" s="2"/>
      <c r="J167" s="2"/>
      <c r="AR167" s="3"/>
      <c r="AS167" s="2"/>
      <c r="AT167" s="2"/>
      <c r="AU167" s="2"/>
      <c r="AV167" s="2"/>
      <c r="AW167" s="2"/>
      <c r="AX167" s="2"/>
      <c r="AY167" s="2"/>
      <c r="AZ167" s="2"/>
      <c r="BA167" s="2"/>
    </row>
    <row r="168" spans="1:53" ht="18" customHeight="1">
      <c r="A168" s="3"/>
      <c r="B168" s="2"/>
      <c r="C168" s="2"/>
      <c r="D168" s="2"/>
      <c r="E168" s="2"/>
      <c r="F168" s="2"/>
      <c r="G168" s="2"/>
      <c r="H168" s="2"/>
      <c r="I168" s="2"/>
      <c r="J168" s="2"/>
      <c r="AR168" s="3"/>
      <c r="AS168" s="2"/>
      <c r="AT168" s="2"/>
      <c r="AU168" s="2"/>
      <c r="AV168" s="2"/>
      <c r="AW168" s="2"/>
      <c r="AX168" s="2"/>
      <c r="AY168" s="2"/>
      <c r="AZ168" s="2"/>
      <c r="BA168" s="2"/>
    </row>
    <row r="169" spans="1:53" ht="18" customHeight="1">
      <c r="A169" s="3"/>
      <c r="B169" s="2"/>
      <c r="C169" s="2"/>
      <c r="D169" s="2"/>
      <c r="E169" s="2"/>
      <c r="F169" s="2"/>
      <c r="G169" s="2"/>
      <c r="H169" s="2"/>
      <c r="I169" s="2"/>
      <c r="J169" s="2"/>
      <c r="AR169" s="3"/>
      <c r="AS169" s="2"/>
      <c r="AT169" s="2"/>
      <c r="AU169" s="2"/>
      <c r="AV169" s="2"/>
      <c r="AW169" s="2"/>
      <c r="AX169" s="2"/>
      <c r="AY169" s="2"/>
      <c r="AZ169" s="2"/>
      <c r="BA169" s="2"/>
    </row>
    <row r="170" spans="1:53" ht="18" customHeight="1">
      <c r="A170" s="3"/>
      <c r="B170" s="2"/>
      <c r="C170" s="2"/>
      <c r="D170" s="2"/>
      <c r="E170" s="2"/>
      <c r="F170" s="2"/>
      <c r="G170" s="2"/>
      <c r="H170" s="2"/>
      <c r="I170" s="2"/>
      <c r="J170" s="2"/>
      <c r="AR170" s="3"/>
      <c r="AS170" s="2"/>
      <c r="AT170" s="2"/>
      <c r="AU170" s="2"/>
      <c r="AV170" s="2"/>
      <c r="AW170" s="2"/>
      <c r="AX170" s="2"/>
      <c r="AY170" s="2"/>
      <c r="AZ170" s="2"/>
      <c r="BA170" s="2"/>
    </row>
    <row r="171" spans="1:53" ht="18" customHeight="1">
      <c r="A171" s="3"/>
      <c r="B171" s="2"/>
      <c r="C171" s="2"/>
      <c r="D171" s="2"/>
      <c r="E171" s="2"/>
      <c r="F171" s="2"/>
      <c r="G171" s="2"/>
      <c r="H171" s="2"/>
      <c r="I171" s="2"/>
      <c r="J171" s="2"/>
      <c r="AR171" s="3"/>
      <c r="AS171" s="2"/>
      <c r="AT171" s="2"/>
      <c r="AU171" s="2"/>
      <c r="AV171" s="2"/>
      <c r="AW171" s="2"/>
      <c r="AX171" s="2"/>
      <c r="AY171" s="2"/>
      <c r="AZ171" s="2"/>
      <c r="BA171" s="2"/>
    </row>
    <row r="172" spans="1:53" ht="18" customHeight="1">
      <c r="A172" s="3"/>
      <c r="B172" s="2"/>
      <c r="C172" s="2"/>
      <c r="D172" s="2"/>
      <c r="E172" s="2"/>
      <c r="F172" s="2"/>
      <c r="G172" s="2"/>
      <c r="H172" s="2"/>
      <c r="I172" s="2"/>
      <c r="J172" s="2"/>
      <c r="AR172" s="3"/>
      <c r="AS172" s="2"/>
      <c r="AT172" s="2"/>
      <c r="AU172" s="2"/>
      <c r="AV172" s="2"/>
      <c r="AW172" s="2"/>
      <c r="AX172" s="2"/>
      <c r="AY172" s="2"/>
      <c r="AZ172" s="2"/>
      <c r="BA172" s="2"/>
    </row>
    <row r="173" spans="1:53" ht="18" customHeight="1">
      <c r="A173" s="3"/>
      <c r="B173" s="2"/>
      <c r="C173" s="2"/>
      <c r="D173" s="2"/>
      <c r="E173" s="2"/>
      <c r="F173" s="2"/>
      <c r="G173" s="2"/>
      <c r="H173" s="2"/>
      <c r="I173" s="2"/>
      <c r="J173" s="2"/>
      <c r="AR173" s="3"/>
      <c r="AS173" s="2"/>
      <c r="AT173" s="2"/>
      <c r="AU173" s="2"/>
      <c r="AV173" s="2"/>
      <c r="AW173" s="2"/>
      <c r="AX173" s="2"/>
      <c r="AY173" s="2"/>
      <c r="AZ173" s="2"/>
      <c r="BA173" s="2"/>
    </row>
    <row r="174" spans="1:53" ht="18" customHeight="1">
      <c r="A174" s="3"/>
      <c r="B174" s="2"/>
      <c r="C174" s="2"/>
      <c r="D174" s="2"/>
      <c r="E174" s="2"/>
      <c r="F174" s="2"/>
      <c r="G174" s="2"/>
      <c r="H174" s="2"/>
      <c r="I174" s="2"/>
      <c r="J174" s="2"/>
      <c r="AR174" s="3"/>
      <c r="AS174" s="2"/>
      <c r="AT174" s="2"/>
      <c r="AU174" s="2"/>
      <c r="AV174" s="2"/>
      <c r="AW174" s="2"/>
      <c r="AX174" s="2"/>
      <c r="AY174" s="2"/>
      <c r="AZ174" s="2"/>
      <c r="BA174" s="2"/>
    </row>
    <row r="175" spans="1:53" ht="18" customHeight="1">
      <c r="A175" s="3"/>
      <c r="B175" s="2"/>
      <c r="C175" s="2"/>
      <c r="D175" s="2"/>
      <c r="E175" s="2"/>
      <c r="F175" s="2"/>
      <c r="G175" s="2"/>
      <c r="H175" s="2"/>
      <c r="I175" s="2"/>
      <c r="J175" s="2"/>
      <c r="AR175" s="3"/>
      <c r="AS175" s="2"/>
      <c r="AT175" s="2"/>
      <c r="AU175" s="2"/>
      <c r="AV175" s="2"/>
      <c r="AW175" s="2"/>
      <c r="AX175" s="2"/>
      <c r="AY175" s="2"/>
      <c r="AZ175" s="2"/>
      <c r="BA175" s="2"/>
    </row>
    <row r="176" spans="1:53" ht="18" customHeight="1">
      <c r="A176" s="3"/>
      <c r="B176" s="2"/>
      <c r="C176" s="2"/>
      <c r="D176" s="2"/>
      <c r="E176" s="2"/>
      <c r="F176" s="2"/>
      <c r="G176" s="2"/>
      <c r="H176" s="2"/>
      <c r="I176" s="2"/>
      <c r="J176" s="2"/>
      <c r="AR176" s="3"/>
      <c r="AS176" s="2"/>
      <c r="AT176" s="2"/>
      <c r="AU176" s="2"/>
      <c r="AV176" s="2"/>
      <c r="AW176" s="2"/>
      <c r="AX176" s="2"/>
      <c r="AY176" s="2"/>
      <c r="AZ176" s="2"/>
      <c r="BA176" s="2"/>
    </row>
    <row r="177" spans="1:53" ht="18" customHeight="1">
      <c r="A177" s="3"/>
      <c r="B177" s="2"/>
      <c r="C177" s="2"/>
      <c r="D177" s="2"/>
      <c r="E177" s="2"/>
      <c r="F177" s="2"/>
      <c r="G177" s="2"/>
      <c r="H177" s="2"/>
      <c r="I177" s="2"/>
      <c r="J177" s="2"/>
      <c r="AR177" s="3"/>
      <c r="AS177" s="2"/>
      <c r="AT177" s="2"/>
      <c r="AU177" s="2"/>
      <c r="AV177" s="2"/>
      <c r="AW177" s="2"/>
      <c r="AX177" s="2"/>
      <c r="AY177" s="2"/>
      <c r="AZ177" s="2"/>
      <c r="BA177" s="2"/>
    </row>
    <row r="178" spans="1:53" ht="18" customHeight="1">
      <c r="A178" s="3"/>
      <c r="B178" s="2"/>
      <c r="C178" s="2"/>
      <c r="D178" s="2"/>
      <c r="E178" s="2"/>
      <c r="F178" s="2"/>
      <c r="G178" s="2"/>
      <c r="H178" s="2"/>
      <c r="I178" s="2"/>
      <c r="J178" s="2"/>
      <c r="AR178" s="3"/>
      <c r="AS178" s="2"/>
      <c r="AT178" s="2"/>
      <c r="AU178" s="2"/>
      <c r="AV178" s="2"/>
      <c r="AW178" s="2"/>
      <c r="AX178" s="2"/>
      <c r="AY178" s="2"/>
      <c r="AZ178" s="2"/>
      <c r="BA178" s="2"/>
    </row>
    <row r="179" spans="1:53" ht="18" customHeight="1">
      <c r="A179" s="3"/>
      <c r="B179" s="2"/>
      <c r="C179" s="2"/>
      <c r="D179" s="2"/>
      <c r="E179" s="2"/>
      <c r="F179" s="2"/>
      <c r="G179" s="2"/>
      <c r="H179" s="2"/>
      <c r="I179" s="2"/>
      <c r="J179" s="2"/>
      <c r="AR179" s="3"/>
      <c r="AS179" s="2"/>
      <c r="AT179" s="2"/>
      <c r="AU179" s="2"/>
      <c r="AV179" s="2"/>
      <c r="AW179" s="2"/>
      <c r="AX179" s="2"/>
      <c r="AY179" s="2"/>
      <c r="AZ179" s="2"/>
      <c r="BA179" s="2"/>
    </row>
    <row r="180" spans="1:53" ht="18" customHeight="1">
      <c r="A180" s="3"/>
      <c r="B180" s="2"/>
      <c r="C180" s="2"/>
      <c r="D180" s="2"/>
      <c r="E180" s="2"/>
      <c r="F180" s="2"/>
      <c r="G180" s="2"/>
      <c r="H180" s="2"/>
      <c r="I180" s="2"/>
      <c r="J180" s="2"/>
      <c r="AR180" s="3"/>
      <c r="AS180" s="2"/>
      <c r="AT180" s="2"/>
      <c r="AU180" s="2"/>
      <c r="AV180" s="2"/>
      <c r="AW180" s="2"/>
      <c r="AX180" s="2"/>
      <c r="AY180" s="2"/>
      <c r="AZ180" s="2"/>
      <c r="BA180" s="2"/>
    </row>
    <row r="181" spans="1:53" ht="18" customHeight="1">
      <c r="A181" s="3"/>
      <c r="B181" s="2"/>
      <c r="C181" s="2"/>
      <c r="D181" s="2"/>
      <c r="E181" s="2"/>
      <c r="F181" s="2"/>
      <c r="G181" s="2"/>
      <c r="H181" s="2"/>
      <c r="I181" s="2"/>
      <c r="J181" s="2"/>
      <c r="AR181" s="3"/>
      <c r="AS181" s="2"/>
      <c r="AT181" s="2"/>
      <c r="AU181" s="2"/>
      <c r="AV181" s="2"/>
      <c r="AW181" s="2"/>
      <c r="AX181" s="2"/>
      <c r="AY181" s="2"/>
      <c r="AZ181" s="2"/>
      <c r="BA181" s="2"/>
    </row>
    <row r="182" spans="1:53" ht="18" customHeight="1">
      <c r="A182" s="3"/>
      <c r="B182" s="2"/>
      <c r="C182" s="2"/>
      <c r="D182" s="2"/>
      <c r="E182" s="2"/>
      <c r="F182" s="2"/>
      <c r="G182" s="2"/>
      <c r="H182" s="2"/>
      <c r="I182" s="2"/>
      <c r="J182" s="2"/>
      <c r="AR182" s="3"/>
      <c r="AS182" s="2"/>
      <c r="AT182" s="2"/>
      <c r="AU182" s="2"/>
      <c r="AV182" s="2"/>
      <c r="AW182" s="2"/>
      <c r="AX182" s="2"/>
      <c r="AY182" s="2"/>
      <c r="AZ182" s="2"/>
      <c r="BA182" s="2"/>
    </row>
    <row r="183" spans="1:53" ht="18" customHeight="1">
      <c r="A183" s="3"/>
      <c r="B183" s="2"/>
      <c r="C183" s="2"/>
      <c r="D183" s="2"/>
      <c r="E183" s="2"/>
      <c r="F183" s="2"/>
      <c r="G183" s="2"/>
      <c r="H183" s="2"/>
      <c r="I183" s="2"/>
      <c r="J183" s="2"/>
      <c r="AR183" s="3"/>
      <c r="AS183" s="2"/>
      <c r="AT183" s="2"/>
      <c r="AU183" s="2"/>
      <c r="AV183" s="2"/>
      <c r="AW183" s="2"/>
      <c r="AX183" s="2"/>
      <c r="AY183" s="2"/>
      <c r="AZ183" s="2"/>
      <c r="BA183" s="2"/>
    </row>
    <row r="184" spans="1:53" ht="18" customHeight="1">
      <c r="A184" s="3"/>
      <c r="B184" s="2"/>
      <c r="C184" s="2"/>
      <c r="D184" s="2"/>
      <c r="E184" s="2"/>
      <c r="F184" s="2"/>
      <c r="G184" s="2"/>
      <c r="H184" s="2"/>
      <c r="I184" s="2"/>
      <c r="J184" s="2"/>
      <c r="AR184" s="3"/>
      <c r="AS184" s="2"/>
      <c r="AT184" s="2"/>
      <c r="AU184" s="2"/>
      <c r="AV184" s="2"/>
      <c r="AW184" s="2"/>
      <c r="AX184" s="2"/>
      <c r="AY184" s="2"/>
      <c r="AZ184" s="2"/>
      <c r="BA184" s="2"/>
    </row>
    <row r="185" spans="1:53" ht="18" customHeight="1">
      <c r="A185" s="3"/>
      <c r="B185" s="2"/>
      <c r="C185" s="2"/>
      <c r="D185" s="2"/>
      <c r="E185" s="2"/>
      <c r="F185" s="2"/>
      <c r="G185" s="2"/>
      <c r="H185" s="2"/>
      <c r="I185" s="2"/>
      <c r="J185" s="2"/>
      <c r="AR185" s="3"/>
      <c r="AS185" s="2"/>
      <c r="AT185" s="2"/>
      <c r="AU185" s="2"/>
      <c r="AV185" s="2"/>
      <c r="AW185" s="2"/>
      <c r="AX185" s="2"/>
      <c r="AY185" s="2"/>
      <c r="AZ185" s="2"/>
      <c r="BA185" s="2"/>
    </row>
    <row r="186" spans="1:53" ht="18" customHeight="1">
      <c r="A186" s="3"/>
      <c r="B186" s="2"/>
      <c r="C186" s="2"/>
      <c r="D186" s="2"/>
      <c r="E186" s="2"/>
      <c r="F186" s="2"/>
      <c r="G186" s="2"/>
      <c r="H186" s="2"/>
      <c r="I186" s="2"/>
      <c r="J186" s="2"/>
      <c r="AR186" s="3"/>
      <c r="AS186" s="2"/>
      <c r="AT186" s="2"/>
      <c r="AU186" s="2"/>
      <c r="AV186" s="2"/>
      <c r="AW186" s="2"/>
      <c r="AX186" s="2"/>
      <c r="AY186" s="2"/>
      <c r="AZ186" s="2"/>
      <c r="BA186" s="2"/>
    </row>
    <row r="187" spans="1:53" ht="18" customHeight="1">
      <c r="A187" s="3"/>
      <c r="B187" s="2"/>
      <c r="C187" s="2"/>
      <c r="D187" s="2"/>
      <c r="E187" s="2"/>
      <c r="F187" s="2"/>
      <c r="G187" s="2"/>
      <c r="H187" s="2"/>
      <c r="I187" s="2"/>
      <c r="J187" s="2"/>
      <c r="AR187" s="3"/>
      <c r="AS187" s="2"/>
      <c r="AT187" s="2"/>
      <c r="AU187" s="2"/>
      <c r="AV187" s="2"/>
      <c r="AW187" s="2"/>
      <c r="AX187" s="2"/>
      <c r="AY187" s="2"/>
      <c r="AZ187" s="2"/>
      <c r="BA187" s="2"/>
    </row>
    <row r="188" spans="1:53" ht="18" customHeight="1">
      <c r="A188" s="3"/>
      <c r="B188" s="2"/>
      <c r="C188" s="2"/>
      <c r="D188" s="2"/>
      <c r="E188" s="2"/>
      <c r="F188" s="2"/>
      <c r="G188" s="2"/>
      <c r="H188" s="2"/>
      <c r="I188" s="2"/>
      <c r="J188" s="2"/>
      <c r="AR188" s="3"/>
      <c r="AS188" s="2"/>
      <c r="AT188" s="2"/>
      <c r="AU188" s="2"/>
      <c r="AV188" s="2"/>
      <c r="AW188" s="2"/>
      <c r="AX188" s="2"/>
      <c r="AY188" s="2"/>
      <c r="AZ188" s="2"/>
      <c r="BA188" s="2"/>
    </row>
    <row r="189" spans="1:53" ht="18" customHeight="1">
      <c r="A189" s="3"/>
      <c r="B189" s="2"/>
      <c r="C189" s="2"/>
      <c r="D189" s="2"/>
      <c r="E189" s="2"/>
      <c r="F189" s="2"/>
      <c r="G189" s="2"/>
      <c r="H189" s="2"/>
      <c r="I189" s="2"/>
      <c r="J189" s="2"/>
      <c r="AR189" s="3"/>
      <c r="AS189" s="2"/>
      <c r="AT189" s="2"/>
      <c r="AU189" s="2"/>
      <c r="AV189" s="2"/>
      <c r="AW189" s="2"/>
      <c r="AX189" s="2"/>
      <c r="AY189" s="2"/>
      <c r="AZ189" s="2"/>
      <c r="BA189" s="2"/>
    </row>
    <row r="190" spans="1:53" ht="18" customHeight="1">
      <c r="A190" s="3"/>
      <c r="B190" s="2"/>
      <c r="C190" s="2"/>
      <c r="D190" s="2"/>
      <c r="E190" s="2"/>
      <c r="F190" s="2"/>
      <c r="G190" s="2"/>
      <c r="H190" s="2"/>
      <c r="I190" s="2"/>
      <c r="J190" s="2"/>
      <c r="AR190" s="3"/>
      <c r="AS190" s="2"/>
      <c r="AT190" s="2"/>
      <c r="AU190" s="2"/>
      <c r="AV190" s="2"/>
      <c r="AW190" s="2"/>
      <c r="AX190" s="2"/>
      <c r="AY190" s="2"/>
      <c r="AZ190" s="2"/>
      <c r="BA190" s="2"/>
    </row>
    <row r="191" spans="1:53" ht="18" customHeight="1">
      <c r="A191" s="3"/>
      <c r="B191" s="2"/>
      <c r="C191" s="2"/>
      <c r="D191" s="2"/>
      <c r="E191" s="2"/>
      <c r="F191" s="2"/>
      <c r="G191" s="2"/>
      <c r="H191" s="2"/>
      <c r="I191" s="2"/>
      <c r="J191" s="2"/>
      <c r="AR191" s="3"/>
      <c r="AS191" s="2"/>
      <c r="AT191" s="2"/>
      <c r="AU191" s="2"/>
      <c r="AV191" s="2"/>
      <c r="AW191" s="2"/>
      <c r="AX191" s="2"/>
      <c r="AY191" s="2"/>
      <c r="AZ191" s="2"/>
      <c r="BA191" s="2"/>
    </row>
    <row r="192" spans="1:53" ht="18" customHeight="1">
      <c r="A192" s="3"/>
      <c r="B192" s="2"/>
      <c r="C192" s="2"/>
      <c r="D192" s="2"/>
      <c r="E192" s="2"/>
      <c r="F192" s="2"/>
      <c r="G192" s="2"/>
      <c r="H192" s="2"/>
      <c r="I192" s="2"/>
      <c r="J192" s="2"/>
      <c r="AR192" s="3"/>
      <c r="AS192" s="2"/>
      <c r="AT192" s="2"/>
      <c r="AU192" s="2"/>
      <c r="AV192" s="2"/>
      <c r="AW192" s="2"/>
      <c r="AX192" s="2"/>
      <c r="AY192" s="2"/>
      <c r="AZ192" s="2"/>
      <c r="BA192" s="2"/>
    </row>
    <row r="193" spans="1:53" ht="18" customHeight="1">
      <c r="A193" s="3"/>
      <c r="B193" s="2"/>
      <c r="C193" s="2"/>
      <c r="D193" s="2"/>
      <c r="E193" s="2"/>
      <c r="F193" s="2"/>
      <c r="G193" s="2"/>
      <c r="H193" s="2"/>
      <c r="I193" s="2"/>
      <c r="J193" s="2"/>
      <c r="AR193" s="3"/>
      <c r="AS193" s="2"/>
      <c r="AT193" s="2"/>
      <c r="AU193" s="2"/>
      <c r="AV193" s="2"/>
      <c r="AW193" s="2"/>
      <c r="AX193" s="2"/>
      <c r="AY193" s="2"/>
      <c r="AZ193" s="2"/>
      <c r="BA193" s="2"/>
    </row>
    <row r="194" spans="1:53" ht="18" customHeight="1">
      <c r="A194" s="3"/>
      <c r="B194" s="2"/>
      <c r="C194" s="2"/>
      <c r="D194" s="2"/>
      <c r="E194" s="2"/>
      <c r="F194" s="2"/>
      <c r="G194" s="2"/>
      <c r="H194" s="2"/>
      <c r="I194" s="2"/>
      <c r="J194" s="2"/>
      <c r="AR194" s="3"/>
      <c r="AS194" s="2"/>
      <c r="AT194" s="2"/>
      <c r="AU194" s="2"/>
      <c r="AV194" s="2"/>
      <c r="AW194" s="2"/>
      <c r="AX194" s="2"/>
      <c r="AY194" s="2"/>
      <c r="AZ194" s="2"/>
      <c r="BA194" s="2"/>
    </row>
    <row r="195" spans="1:53" ht="18" customHeight="1">
      <c r="A195" s="3"/>
      <c r="B195" s="2"/>
      <c r="C195" s="2"/>
      <c r="D195" s="2"/>
      <c r="E195" s="2"/>
      <c r="F195" s="2"/>
      <c r="G195" s="2"/>
      <c r="H195" s="2"/>
      <c r="I195" s="2"/>
      <c r="J195" s="2"/>
      <c r="AR195" s="3"/>
      <c r="AS195" s="2"/>
      <c r="AT195" s="2"/>
      <c r="AU195" s="2"/>
      <c r="AV195" s="2"/>
      <c r="AW195" s="2"/>
      <c r="AX195" s="2"/>
      <c r="AY195" s="2"/>
      <c r="AZ195" s="2"/>
      <c r="BA195" s="2"/>
    </row>
    <row r="196" spans="1:53" ht="18" customHeight="1">
      <c r="A196" s="3"/>
      <c r="B196" s="2"/>
      <c r="C196" s="2"/>
      <c r="D196" s="2"/>
      <c r="E196" s="2"/>
      <c r="F196" s="2"/>
      <c r="G196" s="2"/>
      <c r="H196" s="2"/>
      <c r="I196" s="2"/>
      <c r="J196" s="2"/>
      <c r="AR196" s="3"/>
      <c r="AS196" s="2"/>
      <c r="AT196" s="2"/>
      <c r="AU196" s="2"/>
      <c r="AV196" s="2"/>
      <c r="AW196" s="2"/>
      <c r="AX196" s="2"/>
      <c r="AY196" s="2"/>
      <c r="AZ196" s="2"/>
      <c r="BA196" s="2"/>
    </row>
    <row r="197" spans="1:53" ht="18" customHeight="1">
      <c r="A197" s="3"/>
      <c r="B197" s="2"/>
      <c r="C197" s="2"/>
      <c r="D197" s="2"/>
      <c r="E197" s="2"/>
      <c r="F197" s="2"/>
      <c r="G197" s="2"/>
      <c r="H197" s="2"/>
      <c r="I197" s="2"/>
      <c r="J197" s="2"/>
      <c r="AR197" s="3"/>
      <c r="AS197" s="2"/>
      <c r="AT197" s="2"/>
      <c r="AU197" s="2"/>
      <c r="AV197" s="2"/>
      <c r="AW197" s="2"/>
      <c r="AX197" s="2"/>
      <c r="AY197" s="2"/>
      <c r="AZ197" s="2"/>
      <c r="BA197" s="2"/>
    </row>
    <row r="198" spans="1:53" ht="18" customHeight="1">
      <c r="A198" s="3"/>
      <c r="B198" s="2"/>
      <c r="C198" s="2"/>
      <c r="D198" s="2"/>
      <c r="E198" s="2"/>
      <c r="F198" s="2"/>
      <c r="G198" s="2"/>
      <c r="H198" s="2"/>
      <c r="I198" s="2"/>
      <c r="J198" s="2"/>
      <c r="AR198" s="3"/>
      <c r="AS198" s="2"/>
      <c r="AT198" s="2"/>
      <c r="AU198" s="2"/>
      <c r="AV198" s="2"/>
      <c r="AW198" s="2"/>
      <c r="AX198" s="2"/>
      <c r="AY198" s="2"/>
      <c r="AZ198" s="2"/>
      <c r="BA198" s="2"/>
    </row>
    <row r="199" spans="1:53" ht="18" customHeight="1">
      <c r="A199" s="3"/>
      <c r="B199" s="2"/>
      <c r="C199" s="2"/>
      <c r="D199" s="2"/>
      <c r="E199" s="2"/>
      <c r="F199" s="2"/>
      <c r="G199" s="2"/>
      <c r="H199" s="2"/>
      <c r="I199" s="2"/>
      <c r="J199" s="2"/>
      <c r="AR199" s="3"/>
      <c r="AS199" s="2"/>
      <c r="AT199" s="2"/>
      <c r="AU199" s="2"/>
      <c r="AV199" s="2"/>
      <c r="AW199" s="2"/>
      <c r="AX199" s="2"/>
      <c r="AY199" s="2"/>
      <c r="AZ199" s="2"/>
      <c r="BA199" s="2"/>
    </row>
    <row r="200" spans="1:53" ht="18" customHeight="1">
      <c r="A200" s="3"/>
      <c r="B200" s="2"/>
      <c r="C200" s="2"/>
      <c r="D200" s="2"/>
      <c r="E200" s="2"/>
      <c r="F200" s="2"/>
      <c r="G200" s="2"/>
      <c r="H200" s="2"/>
      <c r="I200" s="2"/>
      <c r="J200" s="2"/>
      <c r="AR200" s="3"/>
      <c r="AS200" s="2"/>
      <c r="AT200" s="2"/>
      <c r="AU200" s="2"/>
      <c r="AV200" s="2"/>
      <c r="AW200" s="2"/>
      <c r="AX200" s="2"/>
      <c r="AY200" s="2"/>
      <c r="AZ200" s="2"/>
      <c r="BA200" s="2"/>
    </row>
    <row r="201" spans="1:53" ht="18" customHeight="1">
      <c r="A201" s="3"/>
      <c r="B201" s="2"/>
      <c r="C201" s="2"/>
      <c r="D201" s="2"/>
      <c r="E201" s="2"/>
      <c r="F201" s="2"/>
      <c r="G201" s="2"/>
      <c r="H201" s="2"/>
      <c r="I201" s="2"/>
      <c r="J201" s="2"/>
      <c r="AR201" s="3"/>
      <c r="AS201" s="2"/>
      <c r="AT201" s="2"/>
      <c r="AU201" s="2"/>
      <c r="AV201" s="2"/>
      <c r="AW201" s="2"/>
      <c r="AX201" s="2"/>
      <c r="AY201" s="2"/>
      <c r="AZ201" s="2"/>
      <c r="BA201" s="2"/>
    </row>
    <row r="202" spans="1:53" ht="18" customHeight="1">
      <c r="A202" s="3"/>
      <c r="B202" s="2"/>
      <c r="C202" s="2"/>
      <c r="D202" s="2"/>
      <c r="E202" s="2"/>
      <c r="F202" s="2"/>
      <c r="G202" s="2"/>
      <c r="H202" s="2"/>
      <c r="I202" s="2"/>
      <c r="J202" s="2"/>
      <c r="AR202" s="3"/>
      <c r="AS202" s="2"/>
      <c r="AT202" s="2"/>
      <c r="AU202" s="2"/>
      <c r="AV202" s="2"/>
      <c r="AW202" s="2"/>
      <c r="AX202" s="2"/>
      <c r="AY202" s="2"/>
      <c r="AZ202" s="2"/>
      <c r="BA202" s="2"/>
    </row>
    <row r="203" spans="1:53" ht="18" customHeight="1">
      <c r="A203" s="3"/>
      <c r="B203" s="2"/>
      <c r="C203" s="2"/>
      <c r="D203" s="2"/>
      <c r="E203" s="2"/>
      <c r="F203" s="2"/>
      <c r="G203" s="2"/>
      <c r="H203" s="2"/>
      <c r="I203" s="2"/>
      <c r="J203" s="2"/>
      <c r="AR203" s="3"/>
      <c r="AS203" s="2"/>
      <c r="AT203" s="2"/>
      <c r="AU203" s="2"/>
      <c r="AV203" s="2"/>
      <c r="AW203" s="2"/>
      <c r="AX203" s="2"/>
      <c r="AY203" s="2"/>
      <c r="AZ203" s="2"/>
      <c r="BA203" s="2"/>
    </row>
    <row r="204" spans="1:53" ht="18" customHeight="1">
      <c r="A204" s="3"/>
      <c r="B204" s="2"/>
      <c r="C204" s="2"/>
      <c r="D204" s="2"/>
      <c r="E204" s="2"/>
      <c r="F204" s="2"/>
      <c r="G204" s="2"/>
      <c r="H204" s="2"/>
      <c r="I204" s="2"/>
      <c r="J204" s="2"/>
      <c r="AR204" s="3"/>
      <c r="AS204" s="2"/>
      <c r="AT204" s="2"/>
      <c r="AU204" s="2"/>
      <c r="AV204" s="2"/>
      <c r="AW204" s="2"/>
      <c r="AX204" s="2"/>
      <c r="AY204" s="2"/>
      <c r="AZ204" s="2"/>
      <c r="BA204" s="2"/>
    </row>
    <row r="205" spans="1:53" ht="18" customHeight="1">
      <c r="A205" s="3"/>
      <c r="B205" s="2"/>
      <c r="C205" s="2"/>
      <c r="D205" s="2"/>
      <c r="E205" s="2"/>
      <c r="F205" s="2"/>
      <c r="G205" s="2"/>
      <c r="H205" s="2"/>
      <c r="I205" s="2"/>
      <c r="J205" s="2"/>
      <c r="AR205" s="3"/>
      <c r="AS205" s="2"/>
      <c r="AT205" s="2"/>
      <c r="AU205" s="2"/>
      <c r="AV205" s="2"/>
      <c r="AW205" s="2"/>
      <c r="AX205" s="2"/>
      <c r="AY205" s="2"/>
      <c r="AZ205" s="2"/>
      <c r="BA205" s="2"/>
    </row>
    <row r="206" spans="1:53" ht="18" customHeight="1">
      <c r="A206" s="3"/>
      <c r="B206" s="2"/>
      <c r="C206" s="2"/>
      <c r="D206" s="2"/>
      <c r="E206" s="2"/>
      <c r="F206" s="2"/>
      <c r="G206" s="2"/>
      <c r="H206" s="2"/>
      <c r="I206" s="2"/>
      <c r="J206" s="2"/>
      <c r="AR206" s="3"/>
      <c r="AS206" s="2"/>
      <c r="AT206" s="2"/>
      <c r="AU206" s="2"/>
      <c r="AV206" s="2"/>
      <c r="AW206" s="2"/>
      <c r="AX206" s="2"/>
      <c r="AY206" s="2"/>
      <c r="AZ206" s="2"/>
      <c r="BA206" s="2"/>
    </row>
    <row r="207" spans="1:53" ht="18" customHeight="1">
      <c r="A207" s="3"/>
      <c r="B207" s="2"/>
      <c r="C207" s="2"/>
      <c r="D207" s="2"/>
      <c r="E207" s="2"/>
      <c r="F207" s="2"/>
      <c r="G207" s="2"/>
      <c r="H207" s="2"/>
      <c r="I207" s="2"/>
      <c r="J207" s="2"/>
      <c r="AR207" s="3"/>
      <c r="AS207" s="2"/>
      <c r="AT207" s="2"/>
      <c r="AU207" s="2"/>
      <c r="AV207" s="2"/>
      <c r="AW207" s="2"/>
      <c r="AX207" s="2"/>
      <c r="AY207" s="2"/>
      <c r="AZ207" s="2"/>
      <c r="BA207" s="2"/>
    </row>
    <row r="208" spans="1:53" ht="18" customHeight="1"/>
  </sheetData>
  <sheetProtection algorithmName="SHA-512" hashValue="pfqtBmBAI9hkYed76DjuQCDViNBqHxA8xtnVIJn9ZaG+telqrJMQkqwMqUqqrhz0weNNlZeIiZ2c8S6w1iNWww==" saltValue="fqUo3LAgxIwHLky68LfUYA==" spinCount="100000" sheet="1" objects="1" scenarios="1"/>
  <protectedRanges>
    <protectedRange sqref="B7:T16 Z5:AL5 X8:AL11 X13:AL14 AA15:AC15 AI15:AL15 AE15:AG15 AG16:AL16 AA16:AE16 D27:AE31 J35:AJ37 J38:M38 O38:R38 T38:W38 J39:V39 X39:AJ39 J44:AJ46 J47:M47 O47:R47 T47:W47" name="範囲1"/>
  </protectedRanges>
  <mergeCells count="157">
    <mergeCell ref="BT27:CI27"/>
    <mergeCell ref="AU50:CD52"/>
    <mergeCell ref="BO9:CA9"/>
    <mergeCell ref="BO10:BT10"/>
    <mergeCell ref="BV10:CB10"/>
    <mergeCell ref="BI26:BS26"/>
    <mergeCell ref="BT26:CD26"/>
    <mergeCell ref="BI27:BS27"/>
    <mergeCell ref="BI28:BS28"/>
    <mergeCell ref="BT28:CD28"/>
    <mergeCell ref="BI29:BS29"/>
    <mergeCell ref="BT29:CD29"/>
    <mergeCell ref="BI30:BS30"/>
    <mergeCell ref="BT30:CD30"/>
    <mergeCell ref="BI31:BS31"/>
    <mergeCell ref="BT31:CD31"/>
    <mergeCell ref="AT48:AZ48"/>
    <mergeCell ref="BA48:BM48"/>
    <mergeCell ref="BO48:CA48"/>
    <mergeCell ref="AT49:AZ49"/>
    <mergeCell ref="BA49:CA49"/>
    <mergeCell ref="AT47:AZ47"/>
    <mergeCell ref="BA47:BD47"/>
    <mergeCell ref="BF47:BI47"/>
    <mergeCell ref="BK47:BN47"/>
    <mergeCell ref="BO47:CA47"/>
    <mergeCell ref="AT44:AZ44"/>
    <mergeCell ref="BA44:CA44"/>
    <mergeCell ref="AT45:AZ45"/>
    <mergeCell ref="BA45:CA45"/>
    <mergeCell ref="AT46:AZ46"/>
    <mergeCell ref="BA46:CA46"/>
    <mergeCell ref="AT39:AZ39"/>
    <mergeCell ref="BA39:BM39"/>
    <mergeCell ref="BO39:CA39"/>
    <mergeCell ref="AU40:CC40"/>
    <mergeCell ref="AT42:CC43"/>
    <mergeCell ref="AT37:AZ37"/>
    <mergeCell ref="BA37:CA37"/>
    <mergeCell ref="AT38:AZ38"/>
    <mergeCell ref="BA38:BD38"/>
    <mergeCell ref="BF38:BI38"/>
    <mergeCell ref="BK38:BN38"/>
    <mergeCell ref="BO38:CA38"/>
    <mergeCell ref="AU31:BH31"/>
    <mergeCell ref="AT35:AZ35"/>
    <mergeCell ref="BA35:CA35"/>
    <mergeCell ref="AT36:AZ36"/>
    <mergeCell ref="BA36:CA36"/>
    <mergeCell ref="D27:Q27"/>
    <mergeCell ref="R27:AE27"/>
    <mergeCell ref="D28:Q28"/>
    <mergeCell ref="R28:AE28"/>
    <mergeCell ref="D29:Q29"/>
    <mergeCell ref="R29:AE29"/>
    <mergeCell ref="AU28:BH28"/>
    <mergeCell ref="AU29:BH29"/>
    <mergeCell ref="AU30:BH30"/>
    <mergeCell ref="AU27:BH27"/>
    <mergeCell ref="AU26:BH26"/>
    <mergeCell ref="BZ15:CC15"/>
    <mergeCell ref="BL16:BQ16"/>
    <mergeCell ref="BR16:BV16"/>
    <mergeCell ref="BX16:CC16"/>
    <mergeCell ref="AS18:CC20"/>
    <mergeCell ref="AS7:BK16"/>
    <mergeCell ref="BL7:CC7"/>
    <mergeCell ref="BL8:BN8"/>
    <mergeCell ref="BO8:CC8"/>
    <mergeCell ref="BL9:BN9"/>
    <mergeCell ref="BL10:BN10"/>
    <mergeCell ref="BL11:BN11"/>
    <mergeCell ref="BO11:BT11"/>
    <mergeCell ref="BU11:CC11"/>
    <mergeCell ref="BL12:CC12"/>
    <mergeCell ref="BL13:BN13"/>
    <mergeCell ref="BO13:CC13"/>
    <mergeCell ref="BL14:BN14"/>
    <mergeCell ref="BL15:BQ15"/>
    <mergeCell ref="BR15:BT15"/>
    <mergeCell ref="BV15:BX15"/>
    <mergeCell ref="AS3:CC3"/>
    <mergeCell ref="AS5:BK5"/>
    <mergeCell ref="BL5:BP5"/>
    <mergeCell ref="BQ5:CC5"/>
    <mergeCell ref="BP6:CC6"/>
    <mergeCell ref="AS21:CC21"/>
    <mergeCell ref="B3:AL3"/>
    <mergeCell ref="B5:T5"/>
    <mergeCell ref="U5:Y5"/>
    <mergeCell ref="Z5:AL5"/>
    <mergeCell ref="B7:T16"/>
    <mergeCell ref="U7:AL7"/>
    <mergeCell ref="U15:Z15"/>
    <mergeCell ref="AA15:AC15"/>
    <mergeCell ref="AE15:AG15"/>
    <mergeCell ref="AI15:AL15"/>
    <mergeCell ref="Y6:AL6"/>
    <mergeCell ref="U12:AL12"/>
    <mergeCell ref="U13:W13"/>
    <mergeCell ref="X13:AL13"/>
    <mergeCell ref="U14:W14"/>
    <mergeCell ref="U8:W8"/>
    <mergeCell ref="X8:AL8"/>
    <mergeCell ref="U9:W9"/>
    <mergeCell ref="D50:AM52"/>
    <mergeCell ref="C48:I48"/>
    <mergeCell ref="C42:AL43"/>
    <mergeCell ref="J46:AJ46"/>
    <mergeCell ref="J47:M47"/>
    <mergeCell ref="O47:R47"/>
    <mergeCell ref="T47:W47"/>
    <mergeCell ref="C47:I47"/>
    <mergeCell ref="X47:AJ47"/>
    <mergeCell ref="C45:I45"/>
    <mergeCell ref="J45:AJ45"/>
    <mergeCell ref="C46:I46"/>
    <mergeCell ref="C44:I44"/>
    <mergeCell ref="J44:AJ44"/>
    <mergeCell ref="J48:V48"/>
    <mergeCell ref="X48:AJ48"/>
    <mergeCell ref="C49:I49"/>
    <mergeCell ref="J49:AJ49"/>
    <mergeCell ref="C37:I37"/>
    <mergeCell ref="J37:AJ37"/>
    <mergeCell ref="C36:I36"/>
    <mergeCell ref="J36:AJ36"/>
    <mergeCell ref="D30:Q30"/>
    <mergeCell ref="R30:AE30"/>
    <mergeCell ref="D31:Q31"/>
    <mergeCell ref="R31:AE31"/>
    <mergeCell ref="C35:I35"/>
    <mergeCell ref="J35:AJ35"/>
    <mergeCell ref="D40:AL40"/>
    <mergeCell ref="C38:I38"/>
    <mergeCell ref="J38:M38"/>
    <mergeCell ref="O38:R38"/>
    <mergeCell ref="T38:W38"/>
    <mergeCell ref="X38:AJ38"/>
    <mergeCell ref="C39:I39"/>
    <mergeCell ref="J39:V39"/>
    <mergeCell ref="X39:AJ39"/>
    <mergeCell ref="X9:AL9"/>
    <mergeCell ref="X10:AC10"/>
    <mergeCell ref="AD10:AL10"/>
    <mergeCell ref="X14:AL14"/>
    <mergeCell ref="D26:Q26"/>
    <mergeCell ref="R26:AE26"/>
    <mergeCell ref="U16:Z16"/>
    <mergeCell ref="AA16:AE16"/>
    <mergeCell ref="AG16:AL16"/>
    <mergeCell ref="U10:W10"/>
    <mergeCell ref="U11:W11"/>
    <mergeCell ref="X11:AC11"/>
    <mergeCell ref="AD11:AL11"/>
    <mergeCell ref="B18:AL20"/>
    <mergeCell ref="B21:AL21"/>
  </mergeCells>
  <phoneticPr fontId="4"/>
  <dataValidations count="3">
    <dataValidation type="list" allowBlank="1" showInputMessage="1" showErrorMessage="1" sqref="D27:Q31" xr:uid="{99FF2B96-4BD1-48BB-A0F2-B0F489A80818}">
      <formula1>$AP$27:$AP$40</formula1>
    </dataValidation>
    <dataValidation type="custom" allowBlank="1" showInputMessage="1" showErrorMessage="1" sqref="J39:V39 X39:AJ39 J48:V48 X48:AJ48 AA16:AE16" xr:uid="{517A4657-DA8A-4CB3-9485-40D523E3A5B3}">
      <formula1>AND(LEN(J16)=LENB(J16),ISERROR(FIND(" ",J16)))</formula1>
    </dataValidation>
    <dataValidation type="list" allowBlank="1" showInputMessage="1" showErrorMessage="1" sqref="AU27:BH30" xr:uid="{0BD14954-310D-4228-AA46-A24069411B41}">
      <formula1>"太陽光発電設備,蓄電池,ZEH,ZEH＋,既存住宅断熱改修,高効率空調機器,高機能換気設備,高効率照明機器,高効率給湯機器,コージェネレーションシステム,効果促進事業"</formula1>
    </dataValidation>
  </dataValidations>
  <pageMargins left="0.70866141732283472" right="0.70866141732283472" top="0.74803149606299213" bottom="0.74803149606299213" header="0.31496062992125984" footer="0.31496062992125984"/>
  <pageSetup paperSize="9" scale="96" orientation="portrait" cellComments="asDisplayed"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C5C30-24EC-4B0B-9D7C-3FA857F97395}">
  <sheetPr codeName="Sheet21">
    <tabColor rgb="FFFFC000"/>
    <pageSetUpPr fitToPage="1"/>
  </sheetPr>
  <dimension ref="A1:X31"/>
  <sheetViews>
    <sheetView showGridLines="0" showZeros="0" view="pageBreakPreview" zoomScale="70" zoomScaleNormal="70" zoomScaleSheetLayoutView="70" workbookViewId="0">
      <selection activeCell="AC196" sqref="AC196:AH196"/>
    </sheetView>
  </sheetViews>
  <sheetFormatPr defaultColWidth="9.625" defaultRowHeight="18.75"/>
  <cols>
    <col min="1" max="1" width="3.5" style="377" customWidth="1"/>
    <col min="2" max="2" width="6.5" style="377" customWidth="1"/>
    <col min="3" max="3" width="16.875" style="377" customWidth="1"/>
    <col min="4" max="4" width="23.625" style="377" customWidth="1"/>
    <col min="5" max="5" width="29.125" style="377" customWidth="1"/>
    <col min="6" max="8" width="16.875" style="377" customWidth="1"/>
    <col min="9" max="9" width="19.625" style="377" bestFit="1" customWidth="1"/>
    <col min="10" max="10" width="3.5" style="377" customWidth="1"/>
    <col min="11" max="11" width="13.125" style="377" customWidth="1"/>
    <col min="12" max="12" width="30.375" style="377" hidden="1" customWidth="1"/>
    <col min="13" max="13" width="8.625" style="377" hidden="1" customWidth="1"/>
    <col min="14" max="14" width="70.625" style="377" hidden="1" customWidth="1"/>
    <col min="15" max="15" width="3.5" style="377" customWidth="1"/>
    <col min="16" max="16" width="6.5" style="377" customWidth="1"/>
    <col min="17" max="17" width="16.875" style="377" customWidth="1"/>
    <col min="18" max="18" width="23.625" style="377" customWidth="1"/>
    <col min="19" max="19" width="29.125" style="377" customWidth="1"/>
    <col min="20" max="22" width="16.875" style="377" customWidth="1"/>
    <col min="23" max="23" width="19.625" style="377" bestFit="1" customWidth="1"/>
    <col min="24" max="24" width="3.5" style="377" customWidth="1"/>
    <col min="25" max="16384" width="9.625" style="377"/>
  </cols>
  <sheetData>
    <row r="1" spans="1:24" ht="30.75">
      <c r="A1" s="426" t="s">
        <v>789</v>
      </c>
      <c r="B1" s="425"/>
      <c r="C1" s="425"/>
      <c r="D1" s="425"/>
      <c r="E1" s="425"/>
      <c r="F1" s="425"/>
      <c r="G1" s="425"/>
      <c r="H1" s="425"/>
      <c r="I1" s="425"/>
      <c r="J1" s="425"/>
      <c r="K1" s="425"/>
      <c r="L1" s="425"/>
      <c r="M1" s="425"/>
      <c r="O1" s="1183" t="s">
        <v>789</v>
      </c>
      <c r="P1" s="1184"/>
      <c r="Q1" s="1184"/>
      <c r="R1" s="1184"/>
      <c r="S1" s="1184"/>
      <c r="T1" s="1184"/>
      <c r="U1" s="1184"/>
      <c r="V1" s="1184"/>
      <c r="W1" s="1184"/>
      <c r="X1" s="1184"/>
    </row>
    <row r="2" spans="1:24">
      <c r="B2" s="423" t="s">
        <v>790</v>
      </c>
      <c r="I2" s="424" t="s">
        <v>791</v>
      </c>
      <c r="O2" s="433"/>
      <c r="P2" s="1185" t="s">
        <v>790</v>
      </c>
      <c r="Q2" s="433"/>
      <c r="R2" s="433"/>
      <c r="S2" s="433"/>
      <c r="T2" s="433"/>
      <c r="U2" s="433"/>
      <c r="V2" s="433"/>
      <c r="W2" s="1186" t="s">
        <v>791</v>
      </c>
      <c r="X2" s="433"/>
    </row>
    <row r="3" spans="1:24" ht="21.75">
      <c r="B3" s="423" t="s">
        <v>792</v>
      </c>
      <c r="O3" s="433"/>
      <c r="P3" s="1185" t="s">
        <v>792</v>
      </c>
      <c r="Q3" s="433"/>
      <c r="R3" s="433"/>
      <c r="S3" s="433"/>
      <c r="T3" s="433"/>
      <c r="U3" s="433"/>
      <c r="V3" s="433"/>
      <c r="W3" s="433"/>
      <c r="X3" s="433"/>
    </row>
    <row r="4" spans="1:24">
      <c r="B4" s="423" t="s">
        <v>1238</v>
      </c>
      <c r="O4" s="433"/>
      <c r="P4" s="1185" t="s">
        <v>1238</v>
      </c>
      <c r="Q4" s="433"/>
      <c r="R4" s="433"/>
      <c r="S4" s="433"/>
      <c r="T4" s="433"/>
      <c r="U4" s="433"/>
      <c r="V4" s="433"/>
      <c r="W4" s="433"/>
      <c r="X4" s="433"/>
    </row>
    <row r="5" spans="1:24" ht="19.5" thickBot="1">
      <c r="O5" s="433"/>
      <c r="P5" s="433"/>
      <c r="Q5" s="433"/>
      <c r="R5" s="433"/>
      <c r="S5" s="433"/>
      <c r="T5" s="433"/>
      <c r="U5" s="433"/>
      <c r="V5" s="433"/>
      <c r="W5" s="433"/>
      <c r="X5" s="433"/>
    </row>
    <row r="6" spans="1:24" ht="45.75" thickBot="1">
      <c r="B6" s="422" t="s">
        <v>793</v>
      </c>
      <c r="C6" s="422" t="s">
        <v>794</v>
      </c>
      <c r="D6" s="422" t="s">
        <v>795</v>
      </c>
      <c r="E6" s="421" t="s">
        <v>796</v>
      </c>
      <c r="F6" s="421" t="s">
        <v>797</v>
      </c>
      <c r="G6" s="421" t="s">
        <v>1235</v>
      </c>
      <c r="H6" s="421" t="s">
        <v>798</v>
      </c>
      <c r="I6" s="421" t="s">
        <v>799</v>
      </c>
      <c r="L6" s="420" t="s">
        <v>800</v>
      </c>
      <c r="O6" s="433"/>
      <c r="P6" s="1187" t="s">
        <v>793</v>
      </c>
      <c r="Q6" s="1187" t="s">
        <v>794</v>
      </c>
      <c r="R6" s="1187" t="s">
        <v>795</v>
      </c>
      <c r="S6" s="1188" t="s">
        <v>796</v>
      </c>
      <c r="T6" s="1188" t="s">
        <v>797</v>
      </c>
      <c r="U6" s="1188" t="s">
        <v>1235</v>
      </c>
      <c r="V6" s="1188" t="s">
        <v>798</v>
      </c>
      <c r="W6" s="1188" t="s">
        <v>799</v>
      </c>
      <c r="X6" s="433"/>
    </row>
    <row r="7" spans="1:24" ht="20.25" thickTop="1" thickBot="1">
      <c r="B7" s="419" t="s">
        <v>801</v>
      </c>
      <c r="C7" s="418" t="s">
        <v>802</v>
      </c>
      <c r="D7" s="418" t="s">
        <v>803</v>
      </c>
      <c r="E7" s="418" t="s">
        <v>804</v>
      </c>
      <c r="F7" s="417">
        <v>10</v>
      </c>
      <c r="G7" s="417">
        <v>5.5</v>
      </c>
      <c r="H7" s="561">
        <f t="shared" ref="H7:H22" si="0">IFERROR(F7*$M$9*24*365,"")</f>
        <v>12001.2</v>
      </c>
      <c r="I7" s="414">
        <f t="shared" ref="I7:I22" si="1">IFERROR(H7*$M$10/10^3,"")</f>
        <v>4.9924992000000001</v>
      </c>
      <c r="L7" s="581" t="s">
        <v>805</v>
      </c>
      <c r="M7" s="412" t="s">
        <v>806</v>
      </c>
      <c r="N7" s="412" t="s">
        <v>807</v>
      </c>
      <c r="O7" s="433"/>
      <c r="P7" s="1189" t="s">
        <v>801</v>
      </c>
      <c r="Q7" s="1190" t="s">
        <v>802</v>
      </c>
      <c r="R7" s="1190" t="s">
        <v>803</v>
      </c>
      <c r="S7" s="1190" t="s">
        <v>804</v>
      </c>
      <c r="T7" s="1191">
        <v>10</v>
      </c>
      <c r="U7" s="1191">
        <v>5.5</v>
      </c>
      <c r="V7" s="1192">
        <f>IFERROR(T7*$M$9*24*365,"")</f>
        <v>12001.2</v>
      </c>
      <c r="W7" s="1193">
        <f t="shared" ref="W7:W22" si="2">IFERROR(V7*$M$10/10^3,"")</f>
        <v>4.9924992000000001</v>
      </c>
      <c r="X7" s="433"/>
    </row>
    <row r="8" spans="1:24" ht="20.25" thickTop="1" thickBot="1">
      <c r="B8" s="411">
        <v>1</v>
      </c>
      <c r="C8" s="401"/>
      <c r="D8" s="401"/>
      <c r="E8" s="401"/>
      <c r="F8" s="466"/>
      <c r="G8" s="459"/>
      <c r="H8" s="462">
        <f t="shared" si="0"/>
        <v>0</v>
      </c>
      <c r="I8" s="396">
        <f t="shared" si="1"/>
        <v>0</v>
      </c>
      <c r="L8" s="582" t="s">
        <v>808</v>
      </c>
      <c r="M8" s="571">
        <v>17</v>
      </c>
      <c r="N8" s="583" t="s">
        <v>809</v>
      </c>
      <c r="O8" s="433"/>
      <c r="P8" s="1194">
        <v>1</v>
      </c>
      <c r="Q8" s="1195"/>
      <c r="R8" s="1195"/>
      <c r="S8" s="1195"/>
      <c r="U8" s="1197"/>
      <c r="V8" s="1198">
        <f>IFERROR(T9*$M$9*24*365,"")</f>
        <v>0</v>
      </c>
      <c r="W8" s="1199">
        <f t="shared" si="2"/>
        <v>0</v>
      </c>
      <c r="X8" s="433"/>
    </row>
    <row r="9" spans="1:24" ht="19.5" thickBot="1">
      <c r="B9" s="395">
        <v>2</v>
      </c>
      <c r="C9" s="401"/>
      <c r="D9" s="401"/>
      <c r="E9" s="401"/>
      <c r="F9" s="466"/>
      <c r="G9" s="459"/>
      <c r="H9" s="462">
        <f t="shared" si="0"/>
        <v>0</v>
      </c>
      <c r="I9" s="396">
        <f t="shared" si="1"/>
        <v>0</v>
      </c>
      <c r="L9" s="1042" t="s">
        <v>810</v>
      </c>
      <c r="M9" s="407">
        <v>0.13700000000000001</v>
      </c>
      <c r="N9" s="406" t="s">
        <v>811</v>
      </c>
      <c r="O9" s="433"/>
      <c r="P9" s="1200">
        <v>2</v>
      </c>
      <c r="Q9" s="1195"/>
      <c r="R9" s="1195"/>
      <c r="S9" s="1195"/>
      <c r="T9" s="1196"/>
      <c r="U9" s="1201"/>
      <c r="V9" s="1198" t="str">
        <f>IFERROR(#REF!*$M$9*24*365,"")</f>
        <v/>
      </c>
      <c r="W9" s="1199" t="str">
        <f t="shared" si="2"/>
        <v/>
      </c>
      <c r="X9" s="433"/>
    </row>
    <row r="10" spans="1:24" ht="19.5" thickBot="1">
      <c r="B10" s="395">
        <v>3</v>
      </c>
      <c r="C10" s="401"/>
      <c r="D10" s="401"/>
      <c r="E10" s="401"/>
      <c r="F10" s="466"/>
      <c r="G10" s="459"/>
      <c r="H10" s="462">
        <f t="shared" si="0"/>
        <v>0</v>
      </c>
      <c r="I10" s="396">
        <f t="shared" si="1"/>
        <v>0</v>
      </c>
      <c r="L10" s="1042" t="s">
        <v>812</v>
      </c>
      <c r="M10" s="404">
        <v>0.41599999999999998</v>
      </c>
      <c r="N10" s="403" t="s">
        <v>813</v>
      </c>
      <c r="O10" s="433"/>
      <c r="P10" s="1200">
        <v>3</v>
      </c>
      <c r="Q10" s="1195"/>
      <c r="R10" s="1195"/>
      <c r="S10" s="1195"/>
      <c r="T10" s="1196"/>
      <c r="U10" s="1201"/>
      <c r="V10" s="1198">
        <f t="shared" ref="V10:V22" si="3">IFERROR(T10*$M$9*24*365,"")</f>
        <v>0</v>
      </c>
      <c r="W10" s="1199">
        <f t="shared" si="2"/>
        <v>0</v>
      </c>
      <c r="X10" s="433"/>
    </row>
    <row r="11" spans="1:24">
      <c r="B11" s="395">
        <v>4</v>
      </c>
      <c r="C11" s="401"/>
      <c r="D11" s="401"/>
      <c r="E11" s="401"/>
      <c r="F11" s="466"/>
      <c r="G11" s="459"/>
      <c r="H11" s="462">
        <f t="shared" si="0"/>
        <v>0</v>
      </c>
      <c r="I11" s="396">
        <f t="shared" si="1"/>
        <v>0</v>
      </c>
      <c r="O11" s="433"/>
      <c r="P11" s="1200">
        <v>4</v>
      </c>
      <c r="Q11" s="1195"/>
      <c r="R11" s="1195"/>
      <c r="S11" s="1195"/>
      <c r="T11" s="1196"/>
      <c r="U11" s="1201"/>
      <c r="V11" s="1198">
        <f t="shared" si="3"/>
        <v>0</v>
      </c>
      <c r="W11" s="1199">
        <f t="shared" si="2"/>
        <v>0</v>
      </c>
      <c r="X11" s="433"/>
    </row>
    <row r="12" spans="1:24">
      <c r="B12" s="395">
        <v>5</v>
      </c>
      <c r="C12" s="401"/>
      <c r="D12" s="400"/>
      <c r="E12" s="400"/>
      <c r="F12" s="1384"/>
      <c r="G12" s="1385"/>
      <c r="H12" s="462">
        <f t="shared" si="0"/>
        <v>0</v>
      </c>
      <c r="I12" s="396">
        <f t="shared" si="1"/>
        <v>0</v>
      </c>
      <c r="O12" s="433"/>
      <c r="P12" s="1200">
        <v>5</v>
      </c>
      <c r="Q12" s="1195"/>
      <c r="R12" s="1202"/>
      <c r="S12" s="1202"/>
      <c r="T12" s="1203"/>
      <c r="U12" s="1204"/>
      <c r="V12" s="1198">
        <f t="shared" si="3"/>
        <v>0</v>
      </c>
      <c r="W12" s="1199">
        <f t="shared" si="2"/>
        <v>0</v>
      </c>
      <c r="X12" s="433"/>
    </row>
    <row r="13" spans="1:24">
      <c r="B13" s="395">
        <v>6</v>
      </c>
      <c r="C13" s="401"/>
      <c r="D13" s="400"/>
      <c r="E13" s="400"/>
      <c r="F13" s="1384"/>
      <c r="G13" s="1385"/>
      <c r="H13" s="462">
        <f t="shared" si="0"/>
        <v>0</v>
      </c>
      <c r="I13" s="396">
        <f t="shared" si="1"/>
        <v>0</v>
      </c>
      <c r="O13" s="433"/>
      <c r="P13" s="1200">
        <v>6</v>
      </c>
      <c r="Q13" s="1195"/>
      <c r="R13" s="1202"/>
      <c r="S13" s="1202"/>
      <c r="T13" s="1203"/>
      <c r="U13" s="1204"/>
      <c r="V13" s="1198">
        <f t="shared" si="3"/>
        <v>0</v>
      </c>
      <c r="W13" s="1199">
        <f t="shared" si="2"/>
        <v>0</v>
      </c>
      <c r="X13" s="433"/>
    </row>
    <row r="14" spans="1:24">
      <c r="B14" s="395">
        <v>7</v>
      </c>
      <c r="C14" s="401"/>
      <c r="D14" s="400"/>
      <c r="E14" s="400"/>
      <c r="F14" s="1384"/>
      <c r="G14" s="1385"/>
      <c r="H14" s="462">
        <f t="shared" si="0"/>
        <v>0</v>
      </c>
      <c r="I14" s="396">
        <f t="shared" si="1"/>
        <v>0</v>
      </c>
      <c r="O14" s="433"/>
      <c r="P14" s="1200">
        <v>7</v>
      </c>
      <c r="Q14" s="1195"/>
      <c r="R14" s="1202"/>
      <c r="S14" s="1202"/>
      <c r="T14" s="1203"/>
      <c r="U14" s="1204"/>
      <c r="V14" s="1198">
        <f t="shared" si="3"/>
        <v>0</v>
      </c>
      <c r="W14" s="1199">
        <f t="shared" si="2"/>
        <v>0</v>
      </c>
      <c r="X14" s="433"/>
    </row>
    <row r="15" spans="1:24">
      <c r="B15" s="395">
        <v>8</v>
      </c>
      <c r="C15" s="401"/>
      <c r="D15" s="400"/>
      <c r="E15" s="400"/>
      <c r="F15" s="1384"/>
      <c r="G15" s="1385"/>
      <c r="H15" s="462">
        <f t="shared" si="0"/>
        <v>0</v>
      </c>
      <c r="I15" s="396">
        <f t="shared" si="1"/>
        <v>0</v>
      </c>
      <c r="O15" s="433"/>
      <c r="P15" s="1200">
        <v>8</v>
      </c>
      <c r="Q15" s="1195"/>
      <c r="R15" s="1202"/>
      <c r="S15" s="1202"/>
      <c r="T15" s="1203"/>
      <c r="U15" s="1204"/>
      <c r="V15" s="1198">
        <f t="shared" si="3"/>
        <v>0</v>
      </c>
      <c r="W15" s="1199">
        <f t="shared" si="2"/>
        <v>0</v>
      </c>
      <c r="X15" s="433"/>
    </row>
    <row r="16" spans="1:24">
      <c r="B16" s="395">
        <v>9</v>
      </c>
      <c r="C16" s="401"/>
      <c r="D16" s="400"/>
      <c r="E16" s="400"/>
      <c r="F16" s="1384"/>
      <c r="G16" s="1385"/>
      <c r="H16" s="462">
        <f t="shared" si="0"/>
        <v>0</v>
      </c>
      <c r="I16" s="396">
        <f t="shared" si="1"/>
        <v>0</v>
      </c>
      <c r="O16" s="433"/>
      <c r="P16" s="1200">
        <v>9</v>
      </c>
      <c r="Q16" s="1195"/>
      <c r="R16" s="1202"/>
      <c r="S16" s="1202"/>
      <c r="T16" s="1203"/>
      <c r="U16" s="1204"/>
      <c r="V16" s="1198">
        <f t="shared" si="3"/>
        <v>0</v>
      </c>
      <c r="W16" s="1199">
        <f t="shared" si="2"/>
        <v>0</v>
      </c>
      <c r="X16" s="433"/>
    </row>
    <row r="17" spans="2:24">
      <c r="B17" s="395">
        <v>10</v>
      </c>
      <c r="C17" s="401"/>
      <c r="D17" s="400"/>
      <c r="E17" s="400"/>
      <c r="F17" s="1384"/>
      <c r="G17" s="1385"/>
      <c r="H17" s="462">
        <f t="shared" si="0"/>
        <v>0</v>
      </c>
      <c r="I17" s="396">
        <f t="shared" si="1"/>
        <v>0</v>
      </c>
      <c r="O17" s="433"/>
      <c r="P17" s="1200">
        <v>10</v>
      </c>
      <c r="Q17" s="1195"/>
      <c r="R17" s="1202"/>
      <c r="S17" s="1202"/>
      <c r="T17" s="1203"/>
      <c r="U17" s="1204"/>
      <c r="V17" s="1198">
        <f t="shared" si="3"/>
        <v>0</v>
      </c>
      <c r="W17" s="1199">
        <f t="shared" si="2"/>
        <v>0</v>
      </c>
      <c r="X17" s="433"/>
    </row>
    <row r="18" spans="2:24">
      <c r="B18" s="395">
        <v>11</v>
      </c>
      <c r="C18" s="401"/>
      <c r="D18" s="400"/>
      <c r="E18" s="400"/>
      <c r="F18" s="1384"/>
      <c r="G18" s="1385"/>
      <c r="H18" s="462">
        <f t="shared" si="0"/>
        <v>0</v>
      </c>
      <c r="I18" s="396">
        <f t="shared" si="1"/>
        <v>0</v>
      </c>
      <c r="O18" s="433"/>
      <c r="P18" s="1200">
        <v>11</v>
      </c>
      <c r="Q18" s="1195"/>
      <c r="R18" s="1202"/>
      <c r="S18" s="1202"/>
      <c r="T18" s="1203"/>
      <c r="U18" s="1204"/>
      <c r="V18" s="1198">
        <f t="shared" si="3"/>
        <v>0</v>
      </c>
      <c r="W18" s="1199">
        <f t="shared" si="2"/>
        <v>0</v>
      </c>
      <c r="X18" s="433"/>
    </row>
    <row r="19" spans="2:24">
      <c r="B19" s="395">
        <v>12</v>
      </c>
      <c r="C19" s="401"/>
      <c r="D19" s="400"/>
      <c r="E19" s="400"/>
      <c r="F19" s="1384"/>
      <c r="G19" s="1385"/>
      <c r="H19" s="462">
        <f t="shared" si="0"/>
        <v>0</v>
      </c>
      <c r="I19" s="396">
        <f t="shared" si="1"/>
        <v>0</v>
      </c>
      <c r="O19" s="433"/>
      <c r="P19" s="1200">
        <v>12</v>
      </c>
      <c r="Q19" s="1195"/>
      <c r="R19" s="1202"/>
      <c r="S19" s="1202"/>
      <c r="T19" s="1203"/>
      <c r="U19" s="1204"/>
      <c r="V19" s="1198">
        <f t="shared" si="3"/>
        <v>0</v>
      </c>
      <c r="W19" s="1199">
        <f t="shared" si="2"/>
        <v>0</v>
      </c>
      <c r="X19" s="433"/>
    </row>
    <row r="20" spans="2:24">
      <c r="B20" s="395">
        <v>13</v>
      </c>
      <c r="C20" s="401"/>
      <c r="D20" s="400"/>
      <c r="E20" s="400"/>
      <c r="F20" s="1384"/>
      <c r="G20" s="1385"/>
      <c r="H20" s="462">
        <f t="shared" si="0"/>
        <v>0</v>
      </c>
      <c r="I20" s="396">
        <f t="shared" si="1"/>
        <v>0</v>
      </c>
      <c r="O20" s="433"/>
      <c r="P20" s="1200">
        <v>13</v>
      </c>
      <c r="Q20" s="1195"/>
      <c r="R20" s="1202"/>
      <c r="S20" s="1202"/>
      <c r="T20" s="1203"/>
      <c r="U20" s="1204"/>
      <c r="V20" s="1198">
        <f t="shared" si="3"/>
        <v>0</v>
      </c>
      <c r="W20" s="1199">
        <f t="shared" si="2"/>
        <v>0</v>
      </c>
      <c r="X20" s="433"/>
    </row>
    <row r="21" spans="2:24">
      <c r="B21" s="395">
        <v>14</v>
      </c>
      <c r="C21" s="394"/>
      <c r="D21" s="393"/>
      <c r="E21" s="393"/>
      <c r="F21" s="1386"/>
      <c r="G21" s="1387"/>
      <c r="H21" s="591">
        <f t="shared" si="0"/>
        <v>0</v>
      </c>
      <c r="I21" s="389">
        <f t="shared" si="1"/>
        <v>0</v>
      </c>
      <c r="O21" s="433"/>
      <c r="P21" s="1200">
        <v>14</v>
      </c>
      <c r="Q21" s="1205"/>
      <c r="R21" s="1206"/>
      <c r="S21" s="1206"/>
      <c r="T21" s="1207"/>
      <c r="U21" s="1208"/>
      <c r="V21" s="1209">
        <f t="shared" si="3"/>
        <v>0</v>
      </c>
      <c r="W21" s="1210">
        <f t="shared" si="2"/>
        <v>0</v>
      </c>
      <c r="X21" s="433"/>
    </row>
    <row r="22" spans="2:24" ht="19.5" thickBot="1">
      <c r="B22" s="388">
        <v>15</v>
      </c>
      <c r="C22" s="387"/>
      <c r="D22" s="386"/>
      <c r="E22" s="386"/>
      <c r="F22" s="1388"/>
      <c r="G22" s="1388"/>
      <c r="H22" s="491">
        <f t="shared" si="0"/>
        <v>0</v>
      </c>
      <c r="I22" s="382">
        <f t="shared" si="1"/>
        <v>0</v>
      </c>
      <c r="O22" s="433"/>
      <c r="P22" s="1211">
        <v>15</v>
      </c>
      <c r="Q22" s="1212"/>
      <c r="R22" s="1213"/>
      <c r="S22" s="1213"/>
      <c r="T22" s="1214"/>
      <c r="U22" s="1214"/>
      <c r="V22" s="1215">
        <f t="shared" si="3"/>
        <v>0</v>
      </c>
      <c r="W22" s="1216">
        <f t="shared" si="2"/>
        <v>0</v>
      </c>
      <c r="X22" s="433"/>
    </row>
    <row r="23" spans="2:24">
      <c r="O23" s="433"/>
      <c r="P23" s="433"/>
      <c r="Q23" s="433"/>
      <c r="R23" s="433"/>
      <c r="S23" s="433"/>
      <c r="T23" s="433"/>
      <c r="U23" s="433"/>
      <c r="V23" s="433"/>
      <c r="W23" s="433"/>
      <c r="X23" s="433"/>
    </row>
    <row r="24" spans="2:24" ht="19.5" thickBot="1">
      <c r="B24" s="381" t="s">
        <v>814</v>
      </c>
      <c r="O24" s="433"/>
      <c r="P24" s="1217" t="s">
        <v>814</v>
      </c>
      <c r="Q24" s="433"/>
      <c r="R24" s="433"/>
      <c r="S24" s="433"/>
      <c r="T24" s="433"/>
      <c r="U24" s="433"/>
      <c r="V24" s="433"/>
      <c r="W24" s="433"/>
      <c r="X24" s="433"/>
    </row>
    <row r="25" spans="2:24" ht="20.25" thickTop="1" thickBot="1">
      <c r="B25" s="2343" t="s">
        <v>815</v>
      </c>
      <c r="C25" s="2344"/>
      <c r="D25" s="2344"/>
      <c r="E25" s="380">
        <f>SUM(I8:I22)</f>
        <v>0</v>
      </c>
      <c r="K25" s="856" t="str">
        <f>HYPERLINK("#'別紙1'!AC53 ","別紙1はこちら")</f>
        <v>別紙1はこちら</v>
      </c>
      <c r="O25" s="433"/>
      <c r="P25" s="2349" t="s">
        <v>815</v>
      </c>
      <c r="Q25" s="2350"/>
      <c r="R25" s="2350"/>
      <c r="S25" s="1218">
        <f>SUM(W8:W22)</f>
        <v>0</v>
      </c>
      <c r="T25" s="433"/>
      <c r="U25" s="433"/>
      <c r="V25" s="433"/>
      <c r="W25" s="433"/>
      <c r="X25" s="433"/>
    </row>
    <row r="26" spans="2:24" ht="19.5" thickBot="1">
      <c r="B26" s="2343" t="s">
        <v>816</v>
      </c>
      <c r="C26" s="2344"/>
      <c r="D26" s="2345"/>
      <c r="E26" s="663">
        <f>E25*M8</f>
        <v>0</v>
      </c>
      <c r="O26" s="433"/>
      <c r="P26" s="2349" t="s">
        <v>816</v>
      </c>
      <c r="Q26" s="2350"/>
      <c r="R26" s="2351"/>
      <c r="S26" s="1219">
        <f>S25*AA8</f>
        <v>0</v>
      </c>
      <c r="T26" s="433"/>
      <c r="U26" s="433"/>
      <c r="V26" s="433"/>
      <c r="W26" s="433"/>
      <c r="X26" s="433"/>
    </row>
    <row r="27" spans="2:24" ht="19.5" thickBot="1">
      <c r="B27" s="2346" t="s">
        <v>1236</v>
      </c>
      <c r="C27" s="2347"/>
      <c r="D27" s="2348"/>
      <c r="E27" s="1162">
        <f>ROUNDDOWN(SUM(F8:F22),1)</f>
        <v>0</v>
      </c>
      <c r="O27" s="433"/>
      <c r="P27" s="2346" t="s">
        <v>1236</v>
      </c>
      <c r="Q27" s="2347"/>
      <c r="R27" s="2348"/>
      <c r="S27" s="1162">
        <f>ROUNDDOWN(SUM(T9:T22),1)</f>
        <v>0</v>
      </c>
      <c r="T27" s="433"/>
      <c r="U27" s="433"/>
      <c r="V27" s="433"/>
      <c r="W27" s="433"/>
      <c r="X27" s="433"/>
    </row>
    <row r="28" spans="2:24" ht="19.5" thickBot="1">
      <c r="B28" s="2340" t="s">
        <v>1237</v>
      </c>
      <c r="C28" s="2341"/>
      <c r="D28" s="2342"/>
      <c r="E28" s="1162">
        <f>ROUNDDOWN(SUM(G8:G22),1)</f>
        <v>0</v>
      </c>
      <c r="O28" s="433"/>
      <c r="P28" s="2340" t="s">
        <v>1237</v>
      </c>
      <c r="Q28" s="2341"/>
      <c r="R28" s="2342"/>
      <c r="S28" s="1162">
        <f>ROUNDDOWN(SUM(U8:U22),1)</f>
        <v>0</v>
      </c>
      <c r="T28" s="433"/>
      <c r="U28" s="433"/>
      <c r="V28" s="433"/>
      <c r="W28" s="433"/>
      <c r="X28" s="433"/>
    </row>
    <row r="29" spans="2:24">
      <c r="O29" s="433"/>
      <c r="P29" s="433"/>
      <c r="Q29" s="433"/>
      <c r="R29" s="433"/>
      <c r="S29" s="433"/>
      <c r="T29" s="433"/>
      <c r="U29" s="433"/>
      <c r="V29" s="433"/>
      <c r="W29" s="433"/>
      <c r="X29" s="433"/>
    </row>
    <row r="30" spans="2:24">
      <c r="O30" s="433"/>
      <c r="P30" s="433"/>
      <c r="Q30" s="433"/>
      <c r="R30" s="433"/>
      <c r="S30" s="433"/>
      <c r="T30" s="433"/>
      <c r="U30" s="433"/>
      <c r="V30" s="433"/>
      <c r="W30" s="433"/>
      <c r="X30" s="433"/>
    </row>
    <row r="31" spans="2:24" ht="18" customHeight="1">
      <c r="M31" s="378"/>
      <c r="O31" s="433"/>
      <c r="P31" s="433"/>
      <c r="Q31" s="433"/>
      <c r="R31" s="433"/>
      <c r="S31" s="433"/>
      <c r="T31" s="433"/>
      <c r="U31" s="433"/>
      <c r="V31" s="433"/>
      <c r="W31" s="433"/>
      <c r="X31" s="433"/>
    </row>
  </sheetData>
  <sheetProtection algorithmName="SHA-512" hashValue="3Lelr5Yn1JRzK6KrL12rte+IXl3CyC9O/7dIda/tcMshJGaftEcdUK3af/7YzxvvG3AfnQzm0WnEsxDHSDicBw==" saltValue="gUCcI4cjZ3b/+g1SzcFwvw==" spinCount="100000" sheet="1" objects="1" scenarios="1"/>
  <protectedRanges>
    <protectedRange sqref="C8:G22" name="範囲1"/>
  </protectedRanges>
  <mergeCells count="8">
    <mergeCell ref="B28:D28"/>
    <mergeCell ref="P28:R28"/>
    <mergeCell ref="B25:D25"/>
    <mergeCell ref="B26:D26"/>
    <mergeCell ref="B27:D27"/>
    <mergeCell ref="P25:R25"/>
    <mergeCell ref="P26:R26"/>
    <mergeCell ref="P27:R27"/>
  </mergeCells>
  <phoneticPr fontId="4"/>
  <pageMargins left="0.25" right="0.25" top="0.75" bottom="0.75" header="0.3" footer="0.3"/>
  <pageSetup paperSize="9" scale="90"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D2915-ADA5-464E-AF97-D22982B6D4E0}">
  <sheetPr codeName="Sheet14">
    <tabColor rgb="FFFFC000"/>
    <pageSetUpPr fitToPage="1"/>
  </sheetPr>
  <dimension ref="A1:AF29"/>
  <sheetViews>
    <sheetView showGridLines="0" showZeros="0" view="pageBreakPreview" zoomScale="70" zoomScaleNormal="70" zoomScaleSheetLayoutView="70" workbookViewId="0">
      <selection activeCell="AC196" sqref="AC196:AH196"/>
    </sheetView>
  </sheetViews>
  <sheetFormatPr defaultColWidth="9.625" defaultRowHeight="18.75"/>
  <cols>
    <col min="1" max="1" width="3.5" style="377" customWidth="1"/>
    <col min="2" max="2" width="6.5" style="377" customWidth="1"/>
    <col min="3" max="3" width="16.875" style="377" customWidth="1"/>
    <col min="4" max="5" width="20.375" style="377" customWidth="1"/>
    <col min="6" max="7" width="13.375" style="377" customWidth="1"/>
    <col min="8" max="8" width="16.875" style="377" customWidth="1"/>
    <col min="9" max="9" width="13.375" style="377" customWidth="1"/>
    <col min="10" max="13" width="16.875" style="377" customWidth="1"/>
    <col min="14" max="14" width="3.5" style="377" customWidth="1"/>
    <col min="15" max="15" width="14.25" style="377" customWidth="1"/>
    <col min="16" max="16" width="28.125" style="377" hidden="1" customWidth="1"/>
    <col min="17" max="17" width="8.625" style="377" hidden="1" customWidth="1"/>
    <col min="18" max="18" width="4.5" style="377" hidden="1" customWidth="1"/>
    <col min="19" max="19" width="3.5" style="377" customWidth="1"/>
    <col min="20" max="20" width="6.5" style="377" customWidth="1"/>
    <col min="21" max="21" width="16.875" style="377" customWidth="1"/>
    <col min="22" max="23" width="20.375" style="377" customWidth="1"/>
    <col min="24" max="25" width="13.375" style="377" customWidth="1"/>
    <col min="26" max="26" width="16.875" style="377" customWidth="1"/>
    <col min="27" max="27" width="13.375" style="377" customWidth="1"/>
    <col min="28" max="31" width="16.875" style="377" customWidth="1"/>
    <col min="32" max="32" width="3.5" style="377" customWidth="1"/>
    <col min="33" max="16384" width="9.625" style="377"/>
  </cols>
  <sheetData>
    <row r="1" spans="1:32" ht="30.75">
      <c r="A1" s="426" t="s">
        <v>817</v>
      </c>
      <c r="B1" s="425"/>
      <c r="C1" s="425"/>
      <c r="D1" s="425"/>
      <c r="E1" s="425"/>
      <c r="F1" s="425"/>
      <c r="G1" s="425"/>
      <c r="H1" s="425"/>
      <c r="I1" s="425"/>
      <c r="J1" s="425"/>
      <c r="K1" s="425"/>
      <c r="L1" s="425"/>
      <c r="M1" s="425"/>
      <c r="N1" s="425"/>
      <c r="O1" s="425"/>
      <c r="P1" s="425"/>
      <c r="Q1" s="425"/>
      <c r="S1" s="1183" t="s">
        <v>817</v>
      </c>
      <c r="T1" s="1184"/>
      <c r="U1" s="1184"/>
      <c r="V1" s="1184"/>
      <c r="W1" s="1184"/>
      <c r="X1" s="1184"/>
      <c r="Y1" s="1184"/>
      <c r="Z1" s="1184"/>
      <c r="AA1" s="1184"/>
      <c r="AB1" s="1184"/>
      <c r="AC1" s="1184"/>
      <c r="AD1" s="1184"/>
      <c r="AE1" s="1184"/>
      <c r="AF1" s="1184"/>
    </row>
    <row r="2" spans="1:32">
      <c r="B2" s="423" t="s">
        <v>790</v>
      </c>
      <c r="H2" s="424" t="s">
        <v>791</v>
      </c>
      <c r="S2" s="433"/>
      <c r="T2" s="1185" t="s">
        <v>790</v>
      </c>
      <c r="U2" s="433"/>
      <c r="V2" s="433"/>
      <c r="W2" s="433"/>
      <c r="X2" s="433"/>
      <c r="Y2" s="433"/>
      <c r="Z2" s="1186" t="s">
        <v>791</v>
      </c>
      <c r="AA2" s="433"/>
      <c r="AB2" s="433"/>
      <c r="AC2" s="433"/>
      <c r="AD2" s="433"/>
      <c r="AE2" s="433"/>
      <c r="AF2" s="433"/>
    </row>
    <row r="3" spans="1:32" ht="21.75">
      <c r="B3" s="423" t="s">
        <v>792</v>
      </c>
      <c r="S3" s="433"/>
      <c r="T3" s="1185" t="s">
        <v>792</v>
      </c>
      <c r="U3" s="433"/>
      <c r="V3" s="433"/>
      <c r="W3" s="433"/>
      <c r="X3" s="433"/>
      <c r="Y3" s="433"/>
      <c r="Z3" s="433"/>
      <c r="AA3" s="433"/>
      <c r="AB3" s="433"/>
      <c r="AC3" s="433"/>
      <c r="AD3" s="433"/>
      <c r="AE3" s="433"/>
      <c r="AF3" s="433"/>
    </row>
    <row r="4" spans="1:32">
      <c r="B4" s="1377" t="s">
        <v>1264</v>
      </c>
      <c r="S4" s="433"/>
      <c r="T4" s="1377" t="s">
        <v>1264</v>
      </c>
      <c r="U4" s="433"/>
      <c r="V4" s="433"/>
      <c r="W4" s="433"/>
      <c r="X4" s="433"/>
      <c r="Y4" s="433"/>
      <c r="Z4" s="433"/>
      <c r="AA4" s="433"/>
      <c r="AB4" s="433"/>
      <c r="AC4" s="433"/>
      <c r="AD4" s="433"/>
      <c r="AE4" s="433"/>
      <c r="AF4" s="433"/>
    </row>
    <row r="5" spans="1:32" ht="19.5" thickBot="1">
      <c r="S5" s="433"/>
      <c r="T5" s="433"/>
      <c r="U5" s="433"/>
      <c r="V5" s="433"/>
      <c r="W5" s="433"/>
      <c r="X5" s="433"/>
      <c r="Y5" s="433"/>
      <c r="Z5" s="433"/>
      <c r="AA5" s="433"/>
      <c r="AB5" s="433"/>
      <c r="AC5" s="433"/>
      <c r="AD5" s="433"/>
      <c r="AE5" s="433"/>
      <c r="AF5" s="433"/>
    </row>
    <row r="6" spans="1:32" ht="51.75" thickBot="1">
      <c r="B6" s="422" t="s">
        <v>793</v>
      </c>
      <c r="C6" s="422" t="s">
        <v>794</v>
      </c>
      <c r="D6" s="422" t="s">
        <v>818</v>
      </c>
      <c r="E6" s="421" t="s">
        <v>819</v>
      </c>
      <c r="F6" s="421" t="s">
        <v>820</v>
      </c>
      <c r="G6" s="421" t="s">
        <v>821</v>
      </c>
      <c r="H6" s="421" t="s">
        <v>822</v>
      </c>
      <c r="I6" s="421" t="s">
        <v>823</v>
      </c>
      <c r="J6" s="421" t="s">
        <v>824</v>
      </c>
      <c r="K6" s="421" t="s">
        <v>825</v>
      </c>
      <c r="L6" s="421" t="s">
        <v>826</v>
      </c>
      <c r="M6" s="421" t="s">
        <v>827</v>
      </c>
      <c r="P6" s="420" t="s">
        <v>800</v>
      </c>
      <c r="S6" s="433"/>
      <c r="T6" s="1187" t="s">
        <v>793</v>
      </c>
      <c r="U6" s="1187" t="s">
        <v>794</v>
      </c>
      <c r="V6" s="1187" t="s">
        <v>818</v>
      </c>
      <c r="W6" s="1188" t="s">
        <v>819</v>
      </c>
      <c r="X6" s="1188" t="s">
        <v>820</v>
      </c>
      <c r="Y6" s="1188" t="s">
        <v>821</v>
      </c>
      <c r="Z6" s="1188" t="s">
        <v>822</v>
      </c>
      <c r="AA6" s="1188" t="s">
        <v>823</v>
      </c>
      <c r="AB6" s="1188" t="s">
        <v>824</v>
      </c>
      <c r="AC6" s="1188" t="s">
        <v>825</v>
      </c>
      <c r="AD6" s="1188" t="s">
        <v>826</v>
      </c>
      <c r="AE6" s="1188" t="s">
        <v>827</v>
      </c>
      <c r="AF6" s="433"/>
    </row>
    <row r="7" spans="1:32" ht="20.25" thickTop="1" thickBot="1">
      <c r="B7" s="419" t="s">
        <v>801</v>
      </c>
      <c r="C7" s="418" t="s">
        <v>802</v>
      </c>
      <c r="D7" s="418" t="s">
        <v>803</v>
      </c>
      <c r="E7" s="418" t="s">
        <v>828</v>
      </c>
      <c r="F7" s="417">
        <v>16</v>
      </c>
      <c r="G7" s="417">
        <v>5</v>
      </c>
      <c r="H7" s="415">
        <f t="shared" ref="H7:H22" si="0">IFERROR(G7*$Q$9*24,"")</f>
        <v>16.440000000000001</v>
      </c>
      <c r="I7" s="416">
        <v>0.3</v>
      </c>
      <c r="J7" s="415">
        <f t="shared" ref="J7:J22" si="1">IFERROR(H7*(1-I7),"")</f>
        <v>11.508000000000001</v>
      </c>
      <c r="K7" s="415">
        <f t="shared" ref="K7:K22" si="2">IF(AND(F7&gt;0,J7&gt;0)=TRUE,MIN(F7,J7),"")</f>
        <v>11.508000000000001</v>
      </c>
      <c r="L7" s="415">
        <f t="shared" ref="L7:L22" si="3">IFERROR(K7*$Q$10,"")</f>
        <v>4.7873280000000005</v>
      </c>
      <c r="M7" s="414">
        <f t="shared" ref="M7:M22" si="4">IFERROR(L7*365/10^3,"")</f>
        <v>1.7473747200000003</v>
      </c>
      <c r="P7" s="413" t="s">
        <v>805</v>
      </c>
      <c r="Q7" s="412" t="s">
        <v>806</v>
      </c>
      <c r="R7" s="412" t="s">
        <v>807</v>
      </c>
      <c r="S7" s="433"/>
      <c r="T7" s="1189" t="s">
        <v>801</v>
      </c>
      <c r="U7" s="1190" t="s">
        <v>802</v>
      </c>
      <c r="V7" s="1190" t="s">
        <v>803</v>
      </c>
      <c r="W7" s="1190" t="s">
        <v>828</v>
      </c>
      <c r="X7" s="1191">
        <v>16</v>
      </c>
      <c r="Y7" s="1191">
        <v>5</v>
      </c>
      <c r="Z7" s="1220">
        <f t="shared" ref="Z7:Z22" si="5">IFERROR(Y7*$Q$9*24,"")</f>
        <v>16.440000000000001</v>
      </c>
      <c r="AA7" s="1221">
        <v>0.3</v>
      </c>
      <c r="AB7" s="1220">
        <f t="shared" ref="AB7:AB22" si="6">IFERROR(Z7*(1-AA7),"")</f>
        <v>11.508000000000001</v>
      </c>
      <c r="AC7" s="1220">
        <f t="shared" ref="AC7:AC22" si="7">IF(AND(X7&gt;0,AB7&gt;0)=TRUE,MIN(X7,AB7),"")</f>
        <v>11.508000000000001</v>
      </c>
      <c r="AD7" s="1220">
        <f t="shared" ref="AD7:AD22" si="8">IFERROR(AC7*$Q$10,"")</f>
        <v>4.7873280000000005</v>
      </c>
      <c r="AE7" s="1193">
        <f t="shared" ref="AE7:AE22" si="9">IFERROR(AD7*365/10^3,"")</f>
        <v>1.7473747200000003</v>
      </c>
      <c r="AF7" s="433"/>
    </row>
    <row r="8" spans="1:32" ht="20.25" thickTop="1" thickBot="1">
      <c r="B8" s="411">
        <v>1</v>
      </c>
      <c r="C8" s="401"/>
      <c r="D8" s="401"/>
      <c r="E8" s="401"/>
      <c r="F8" s="466"/>
      <c r="G8" s="466"/>
      <c r="H8" s="397">
        <f t="shared" si="0"/>
        <v>0</v>
      </c>
      <c r="I8" s="398"/>
      <c r="J8" s="397">
        <f t="shared" si="1"/>
        <v>0</v>
      </c>
      <c r="K8" s="397" t="str">
        <f t="shared" si="2"/>
        <v/>
      </c>
      <c r="L8" s="397" t="str">
        <f t="shared" si="3"/>
        <v/>
      </c>
      <c r="M8" s="396" t="str">
        <f t="shared" si="4"/>
        <v/>
      </c>
      <c r="P8" s="410" t="s">
        <v>829</v>
      </c>
      <c r="Q8" s="409">
        <v>6</v>
      </c>
      <c r="R8" s="408" t="s">
        <v>809</v>
      </c>
      <c r="S8" s="433"/>
      <c r="T8" s="1194">
        <v>1</v>
      </c>
      <c r="U8" s="1195"/>
      <c r="V8" s="1195"/>
      <c r="W8" s="1195"/>
      <c r="X8" s="1196"/>
      <c r="Y8" s="1196"/>
      <c r="Z8" s="1222">
        <f t="shared" si="5"/>
        <v>0</v>
      </c>
      <c r="AA8" s="1223"/>
      <c r="AB8" s="1222">
        <f t="shared" si="6"/>
        <v>0</v>
      </c>
      <c r="AC8" s="1222" t="str">
        <f t="shared" si="7"/>
        <v/>
      </c>
      <c r="AD8" s="1222" t="str">
        <f t="shared" si="8"/>
        <v/>
      </c>
      <c r="AE8" s="1199" t="str">
        <f t="shared" si="9"/>
        <v/>
      </c>
      <c r="AF8" s="433"/>
    </row>
    <row r="9" spans="1:32" ht="19.5" thickBot="1">
      <c r="B9" s="395">
        <v>2</v>
      </c>
      <c r="C9" s="401"/>
      <c r="D9" s="401"/>
      <c r="E9" s="401"/>
      <c r="F9" s="466"/>
      <c r="G9" s="466"/>
      <c r="H9" s="397">
        <f t="shared" si="0"/>
        <v>0</v>
      </c>
      <c r="I9" s="398"/>
      <c r="J9" s="397">
        <f t="shared" si="1"/>
        <v>0</v>
      </c>
      <c r="K9" s="397" t="str">
        <f t="shared" si="2"/>
        <v/>
      </c>
      <c r="L9" s="397" t="str">
        <f t="shared" si="3"/>
        <v/>
      </c>
      <c r="M9" s="396" t="str">
        <f t="shared" si="4"/>
        <v/>
      </c>
      <c r="P9" s="405" t="s">
        <v>830</v>
      </c>
      <c r="Q9" s="407">
        <v>0.13700000000000001</v>
      </c>
      <c r="R9" s="406" t="s">
        <v>811</v>
      </c>
      <c r="S9" s="433"/>
      <c r="T9" s="1200">
        <v>2</v>
      </c>
      <c r="U9" s="1195"/>
      <c r="V9" s="1195"/>
      <c r="W9" s="1195"/>
      <c r="X9" s="1196"/>
      <c r="Y9" s="1196"/>
      <c r="Z9" s="1222">
        <f t="shared" si="5"/>
        <v>0</v>
      </c>
      <c r="AA9" s="1223"/>
      <c r="AB9" s="1222">
        <f t="shared" si="6"/>
        <v>0</v>
      </c>
      <c r="AC9" s="1222" t="str">
        <f t="shared" si="7"/>
        <v/>
      </c>
      <c r="AD9" s="1222" t="str">
        <f t="shared" si="8"/>
        <v/>
      </c>
      <c r="AE9" s="1199" t="str">
        <f t="shared" si="9"/>
        <v/>
      </c>
      <c r="AF9" s="433"/>
    </row>
    <row r="10" spans="1:32" ht="19.5" thickBot="1">
      <c r="B10" s="395">
        <v>3</v>
      </c>
      <c r="C10" s="401"/>
      <c r="D10" s="401"/>
      <c r="E10" s="401"/>
      <c r="F10" s="466"/>
      <c r="G10" s="466"/>
      <c r="H10" s="397">
        <f t="shared" si="0"/>
        <v>0</v>
      </c>
      <c r="I10" s="398"/>
      <c r="J10" s="397">
        <f t="shared" si="1"/>
        <v>0</v>
      </c>
      <c r="K10" s="397" t="str">
        <f t="shared" si="2"/>
        <v/>
      </c>
      <c r="L10" s="397" t="str">
        <f t="shared" si="3"/>
        <v/>
      </c>
      <c r="M10" s="396" t="str">
        <f t="shared" si="4"/>
        <v/>
      </c>
      <c r="P10" s="405" t="s">
        <v>812</v>
      </c>
      <c r="Q10" s="404">
        <v>0.41599999999999998</v>
      </c>
      <c r="R10" s="403" t="s">
        <v>813</v>
      </c>
      <c r="S10" s="433"/>
      <c r="T10" s="1200">
        <v>3</v>
      </c>
      <c r="U10" s="1195"/>
      <c r="V10" s="1195"/>
      <c r="W10" s="1195"/>
      <c r="X10" s="1196"/>
      <c r="Y10" s="1196"/>
      <c r="Z10" s="1222">
        <f t="shared" si="5"/>
        <v>0</v>
      </c>
      <c r="AA10" s="1223"/>
      <c r="AB10" s="1222">
        <f t="shared" si="6"/>
        <v>0</v>
      </c>
      <c r="AC10" s="1222" t="str">
        <f t="shared" si="7"/>
        <v/>
      </c>
      <c r="AD10" s="1222" t="str">
        <f t="shared" si="8"/>
        <v/>
      </c>
      <c r="AE10" s="1199" t="str">
        <f t="shared" si="9"/>
        <v/>
      </c>
      <c r="AF10" s="433"/>
    </row>
    <row r="11" spans="1:32">
      <c r="B11" s="395">
        <v>4</v>
      </c>
      <c r="C11" s="401"/>
      <c r="D11" s="401"/>
      <c r="E11" s="401"/>
      <c r="F11" s="466"/>
      <c r="G11" s="466"/>
      <c r="H11" s="397">
        <f t="shared" si="0"/>
        <v>0</v>
      </c>
      <c r="I11" s="398"/>
      <c r="J11" s="397">
        <f t="shared" si="1"/>
        <v>0</v>
      </c>
      <c r="K11" s="397" t="str">
        <f t="shared" si="2"/>
        <v/>
      </c>
      <c r="L11" s="397" t="str">
        <f t="shared" si="3"/>
        <v/>
      </c>
      <c r="M11" s="396" t="str">
        <f t="shared" si="4"/>
        <v/>
      </c>
      <c r="S11" s="433"/>
      <c r="T11" s="1200">
        <v>4</v>
      </c>
      <c r="U11" s="1195"/>
      <c r="V11" s="1195"/>
      <c r="W11" s="1195"/>
      <c r="X11" s="1196"/>
      <c r="Y11" s="1196"/>
      <c r="Z11" s="1222">
        <f t="shared" si="5"/>
        <v>0</v>
      </c>
      <c r="AA11" s="1223"/>
      <c r="AB11" s="1222">
        <f t="shared" si="6"/>
        <v>0</v>
      </c>
      <c r="AC11" s="1222" t="str">
        <f t="shared" si="7"/>
        <v/>
      </c>
      <c r="AD11" s="1222" t="str">
        <f t="shared" si="8"/>
        <v/>
      </c>
      <c r="AE11" s="1199" t="str">
        <f t="shared" si="9"/>
        <v/>
      </c>
      <c r="AF11" s="433"/>
    </row>
    <row r="12" spans="1:32">
      <c r="B12" s="395">
        <v>5</v>
      </c>
      <c r="C12" s="401"/>
      <c r="D12" s="400"/>
      <c r="E12" s="400"/>
      <c r="F12" s="1384"/>
      <c r="G12" s="1384"/>
      <c r="H12" s="397">
        <f t="shared" si="0"/>
        <v>0</v>
      </c>
      <c r="I12" s="398"/>
      <c r="J12" s="397">
        <f t="shared" si="1"/>
        <v>0</v>
      </c>
      <c r="K12" s="397" t="str">
        <f t="shared" si="2"/>
        <v/>
      </c>
      <c r="L12" s="397" t="str">
        <f t="shared" si="3"/>
        <v/>
      </c>
      <c r="M12" s="396" t="str">
        <f t="shared" si="4"/>
        <v/>
      </c>
      <c r="S12" s="433"/>
      <c r="T12" s="1200">
        <v>5</v>
      </c>
      <c r="U12" s="1195"/>
      <c r="V12" s="1202"/>
      <c r="W12" s="1202"/>
      <c r="X12" s="1203"/>
      <c r="Y12" s="1203"/>
      <c r="Z12" s="1222">
        <f t="shared" si="5"/>
        <v>0</v>
      </c>
      <c r="AA12" s="1223"/>
      <c r="AB12" s="1222">
        <f t="shared" si="6"/>
        <v>0</v>
      </c>
      <c r="AC12" s="1222" t="str">
        <f t="shared" si="7"/>
        <v/>
      </c>
      <c r="AD12" s="1222" t="str">
        <f t="shared" si="8"/>
        <v/>
      </c>
      <c r="AE12" s="1199" t="str">
        <f t="shared" si="9"/>
        <v/>
      </c>
      <c r="AF12" s="433"/>
    </row>
    <row r="13" spans="1:32">
      <c r="B13" s="395">
        <v>6</v>
      </c>
      <c r="C13" s="401"/>
      <c r="D13" s="400"/>
      <c r="E13" s="400"/>
      <c r="F13" s="1384"/>
      <c r="G13" s="1384"/>
      <c r="H13" s="397">
        <f t="shared" si="0"/>
        <v>0</v>
      </c>
      <c r="I13" s="398"/>
      <c r="J13" s="397">
        <f t="shared" si="1"/>
        <v>0</v>
      </c>
      <c r="K13" s="397" t="str">
        <f t="shared" si="2"/>
        <v/>
      </c>
      <c r="L13" s="397" t="str">
        <f t="shared" si="3"/>
        <v/>
      </c>
      <c r="M13" s="396" t="str">
        <f t="shared" si="4"/>
        <v/>
      </c>
      <c r="S13" s="433"/>
      <c r="T13" s="1200">
        <v>6</v>
      </c>
      <c r="U13" s="1195"/>
      <c r="V13" s="1202"/>
      <c r="W13" s="1202"/>
      <c r="X13" s="1203"/>
      <c r="Y13" s="1203"/>
      <c r="Z13" s="1222">
        <f t="shared" si="5"/>
        <v>0</v>
      </c>
      <c r="AA13" s="1223"/>
      <c r="AB13" s="1222">
        <f t="shared" si="6"/>
        <v>0</v>
      </c>
      <c r="AC13" s="1222" t="str">
        <f t="shared" si="7"/>
        <v/>
      </c>
      <c r="AD13" s="1222" t="str">
        <f t="shared" si="8"/>
        <v/>
      </c>
      <c r="AE13" s="1199" t="str">
        <f t="shared" si="9"/>
        <v/>
      </c>
      <c r="AF13" s="433"/>
    </row>
    <row r="14" spans="1:32">
      <c r="B14" s="395">
        <v>7</v>
      </c>
      <c r="C14" s="401"/>
      <c r="D14" s="400"/>
      <c r="E14" s="400"/>
      <c r="F14" s="1384"/>
      <c r="G14" s="1384"/>
      <c r="H14" s="397">
        <f t="shared" si="0"/>
        <v>0</v>
      </c>
      <c r="I14" s="398"/>
      <c r="J14" s="397">
        <f t="shared" si="1"/>
        <v>0</v>
      </c>
      <c r="K14" s="397" t="str">
        <f t="shared" si="2"/>
        <v/>
      </c>
      <c r="L14" s="397" t="str">
        <f t="shared" si="3"/>
        <v/>
      </c>
      <c r="M14" s="396" t="str">
        <f t="shared" si="4"/>
        <v/>
      </c>
      <c r="S14" s="433"/>
      <c r="T14" s="1200">
        <v>7</v>
      </c>
      <c r="U14" s="1195"/>
      <c r="V14" s="1202"/>
      <c r="W14" s="1202"/>
      <c r="X14" s="1203"/>
      <c r="Y14" s="1203"/>
      <c r="Z14" s="1222">
        <f t="shared" si="5"/>
        <v>0</v>
      </c>
      <c r="AA14" s="1223"/>
      <c r="AB14" s="1222">
        <f t="shared" si="6"/>
        <v>0</v>
      </c>
      <c r="AC14" s="1222" t="str">
        <f t="shared" si="7"/>
        <v/>
      </c>
      <c r="AD14" s="1222" t="str">
        <f t="shared" si="8"/>
        <v/>
      </c>
      <c r="AE14" s="1199" t="str">
        <f t="shared" si="9"/>
        <v/>
      </c>
      <c r="AF14" s="433"/>
    </row>
    <row r="15" spans="1:32">
      <c r="B15" s="395">
        <v>8</v>
      </c>
      <c r="C15" s="401"/>
      <c r="D15" s="400"/>
      <c r="E15" s="400"/>
      <c r="F15" s="1384"/>
      <c r="G15" s="1384"/>
      <c r="H15" s="397">
        <f t="shared" si="0"/>
        <v>0</v>
      </c>
      <c r="I15" s="398"/>
      <c r="J15" s="397">
        <f t="shared" si="1"/>
        <v>0</v>
      </c>
      <c r="K15" s="397" t="str">
        <f t="shared" si="2"/>
        <v/>
      </c>
      <c r="L15" s="397" t="str">
        <f t="shared" si="3"/>
        <v/>
      </c>
      <c r="M15" s="396" t="str">
        <f t="shared" si="4"/>
        <v/>
      </c>
      <c r="S15" s="433"/>
      <c r="T15" s="1200">
        <v>8</v>
      </c>
      <c r="U15" s="1195"/>
      <c r="V15" s="1202"/>
      <c r="W15" s="1202"/>
      <c r="X15" s="1203"/>
      <c r="Y15" s="1203"/>
      <c r="Z15" s="1222">
        <f t="shared" si="5"/>
        <v>0</v>
      </c>
      <c r="AA15" s="1223"/>
      <c r="AB15" s="1222">
        <f t="shared" si="6"/>
        <v>0</v>
      </c>
      <c r="AC15" s="1222" t="str">
        <f t="shared" si="7"/>
        <v/>
      </c>
      <c r="AD15" s="1222" t="str">
        <f t="shared" si="8"/>
        <v/>
      </c>
      <c r="AE15" s="1199" t="str">
        <f t="shared" si="9"/>
        <v/>
      </c>
      <c r="AF15" s="433"/>
    </row>
    <row r="16" spans="1:32">
      <c r="B16" s="395">
        <v>9</v>
      </c>
      <c r="C16" s="401"/>
      <c r="D16" s="400"/>
      <c r="E16" s="400"/>
      <c r="F16" s="1384"/>
      <c r="G16" s="1384"/>
      <c r="H16" s="397">
        <f t="shared" si="0"/>
        <v>0</v>
      </c>
      <c r="I16" s="398"/>
      <c r="J16" s="397">
        <f t="shared" si="1"/>
        <v>0</v>
      </c>
      <c r="K16" s="397" t="str">
        <f t="shared" si="2"/>
        <v/>
      </c>
      <c r="L16" s="397" t="str">
        <f t="shared" si="3"/>
        <v/>
      </c>
      <c r="M16" s="396" t="str">
        <f t="shared" si="4"/>
        <v/>
      </c>
      <c r="S16" s="433"/>
      <c r="T16" s="1200">
        <v>9</v>
      </c>
      <c r="U16" s="1195"/>
      <c r="V16" s="1202"/>
      <c r="W16" s="1202"/>
      <c r="X16" s="1203"/>
      <c r="Y16" s="1203"/>
      <c r="Z16" s="1222">
        <f t="shared" si="5"/>
        <v>0</v>
      </c>
      <c r="AA16" s="1223"/>
      <c r="AB16" s="1222">
        <f t="shared" si="6"/>
        <v>0</v>
      </c>
      <c r="AC16" s="1222" t="str">
        <f t="shared" si="7"/>
        <v/>
      </c>
      <c r="AD16" s="1222" t="str">
        <f t="shared" si="8"/>
        <v/>
      </c>
      <c r="AE16" s="1199" t="str">
        <f t="shared" si="9"/>
        <v/>
      </c>
      <c r="AF16" s="433"/>
    </row>
    <row r="17" spans="2:32">
      <c r="B17" s="395">
        <v>10</v>
      </c>
      <c r="C17" s="401"/>
      <c r="D17" s="400"/>
      <c r="E17" s="400"/>
      <c r="F17" s="1384"/>
      <c r="G17" s="1384"/>
      <c r="H17" s="397">
        <f t="shared" si="0"/>
        <v>0</v>
      </c>
      <c r="I17" s="398"/>
      <c r="J17" s="397">
        <f t="shared" si="1"/>
        <v>0</v>
      </c>
      <c r="K17" s="397" t="str">
        <f t="shared" si="2"/>
        <v/>
      </c>
      <c r="L17" s="397" t="str">
        <f t="shared" si="3"/>
        <v/>
      </c>
      <c r="M17" s="396" t="str">
        <f t="shared" si="4"/>
        <v/>
      </c>
      <c r="S17" s="433"/>
      <c r="T17" s="1200">
        <v>10</v>
      </c>
      <c r="U17" s="1195"/>
      <c r="V17" s="1202"/>
      <c r="W17" s="1202"/>
      <c r="X17" s="1203"/>
      <c r="Y17" s="1203"/>
      <c r="Z17" s="1222">
        <f t="shared" si="5"/>
        <v>0</v>
      </c>
      <c r="AA17" s="1223"/>
      <c r="AB17" s="1222">
        <f t="shared" si="6"/>
        <v>0</v>
      </c>
      <c r="AC17" s="1222" t="str">
        <f t="shared" si="7"/>
        <v/>
      </c>
      <c r="AD17" s="1222" t="str">
        <f t="shared" si="8"/>
        <v/>
      </c>
      <c r="AE17" s="1199" t="str">
        <f t="shared" si="9"/>
        <v/>
      </c>
      <c r="AF17" s="433"/>
    </row>
    <row r="18" spans="2:32">
      <c r="B18" s="395">
        <v>11</v>
      </c>
      <c r="C18" s="401"/>
      <c r="D18" s="400"/>
      <c r="E18" s="400"/>
      <c r="F18" s="1384"/>
      <c r="G18" s="1384"/>
      <c r="H18" s="397">
        <f t="shared" si="0"/>
        <v>0</v>
      </c>
      <c r="I18" s="398"/>
      <c r="J18" s="397">
        <f t="shared" si="1"/>
        <v>0</v>
      </c>
      <c r="K18" s="397" t="str">
        <f t="shared" si="2"/>
        <v/>
      </c>
      <c r="L18" s="397" t="str">
        <f t="shared" si="3"/>
        <v/>
      </c>
      <c r="M18" s="396" t="str">
        <f t="shared" si="4"/>
        <v/>
      </c>
      <c r="S18" s="433"/>
      <c r="T18" s="1200">
        <v>11</v>
      </c>
      <c r="U18" s="1195"/>
      <c r="V18" s="1202"/>
      <c r="W18" s="1202"/>
      <c r="X18" s="1203"/>
      <c r="Y18" s="1203"/>
      <c r="Z18" s="1222">
        <f t="shared" si="5"/>
        <v>0</v>
      </c>
      <c r="AA18" s="1223"/>
      <c r="AB18" s="1222">
        <f t="shared" si="6"/>
        <v>0</v>
      </c>
      <c r="AC18" s="1222" t="str">
        <f t="shared" si="7"/>
        <v/>
      </c>
      <c r="AD18" s="1222" t="str">
        <f t="shared" si="8"/>
        <v/>
      </c>
      <c r="AE18" s="1199" t="str">
        <f t="shared" si="9"/>
        <v/>
      </c>
      <c r="AF18" s="433"/>
    </row>
    <row r="19" spans="2:32">
      <c r="B19" s="395">
        <v>12</v>
      </c>
      <c r="C19" s="401"/>
      <c r="D19" s="400"/>
      <c r="E19" s="400"/>
      <c r="F19" s="1384"/>
      <c r="G19" s="1384"/>
      <c r="H19" s="397">
        <f t="shared" si="0"/>
        <v>0</v>
      </c>
      <c r="I19" s="398"/>
      <c r="J19" s="397">
        <f t="shared" si="1"/>
        <v>0</v>
      </c>
      <c r="K19" s="397" t="str">
        <f t="shared" si="2"/>
        <v/>
      </c>
      <c r="L19" s="397" t="str">
        <f t="shared" si="3"/>
        <v/>
      </c>
      <c r="M19" s="396" t="str">
        <f t="shared" si="4"/>
        <v/>
      </c>
      <c r="S19" s="433"/>
      <c r="T19" s="1200">
        <v>12</v>
      </c>
      <c r="U19" s="1195"/>
      <c r="V19" s="1202"/>
      <c r="W19" s="1202"/>
      <c r="X19" s="1203"/>
      <c r="Y19" s="1203"/>
      <c r="Z19" s="1222">
        <f t="shared" si="5"/>
        <v>0</v>
      </c>
      <c r="AA19" s="1223"/>
      <c r="AB19" s="1222">
        <f t="shared" si="6"/>
        <v>0</v>
      </c>
      <c r="AC19" s="1222" t="str">
        <f t="shared" si="7"/>
        <v/>
      </c>
      <c r="AD19" s="1222" t="str">
        <f t="shared" si="8"/>
        <v/>
      </c>
      <c r="AE19" s="1199" t="str">
        <f t="shared" si="9"/>
        <v/>
      </c>
      <c r="AF19" s="433"/>
    </row>
    <row r="20" spans="2:32">
      <c r="B20" s="395">
        <v>13</v>
      </c>
      <c r="C20" s="401"/>
      <c r="D20" s="400"/>
      <c r="E20" s="400"/>
      <c r="F20" s="1384"/>
      <c r="G20" s="1384"/>
      <c r="H20" s="397">
        <f t="shared" si="0"/>
        <v>0</v>
      </c>
      <c r="I20" s="398"/>
      <c r="J20" s="397">
        <f t="shared" si="1"/>
        <v>0</v>
      </c>
      <c r="K20" s="397" t="str">
        <f t="shared" si="2"/>
        <v/>
      </c>
      <c r="L20" s="397" t="str">
        <f t="shared" si="3"/>
        <v/>
      </c>
      <c r="M20" s="396" t="str">
        <f t="shared" si="4"/>
        <v/>
      </c>
      <c r="S20" s="433"/>
      <c r="T20" s="1200">
        <v>13</v>
      </c>
      <c r="U20" s="1195"/>
      <c r="V20" s="1202"/>
      <c r="W20" s="1202"/>
      <c r="X20" s="1203"/>
      <c r="Y20" s="1203"/>
      <c r="Z20" s="1222">
        <f t="shared" si="5"/>
        <v>0</v>
      </c>
      <c r="AA20" s="1223"/>
      <c r="AB20" s="1222">
        <f t="shared" si="6"/>
        <v>0</v>
      </c>
      <c r="AC20" s="1222" t="str">
        <f t="shared" si="7"/>
        <v/>
      </c>
      <c r="AD20" s="1222" t="str">
        <f t="shared" si="8"/>
        <v/>
      </c>
      <c r="AE20" s="1199" t="str">
        <f t="shared" si="9"/>
        <v/>
      </c>
      <c r="AF20" s="433"/>
    </row>
    <row r="21" spans="2:32">
      <c r="B21" s="395">
        <v>14</v>
      </c>
      <c r="C21" s="394"/>
      <c r="D21" s="393"/>
      <c r="E21" s="393"/>
      <c r="F21" s="1386"/>
      <c r="G21" s="1386"/>
      <c r="H21" s="390">
        <f t="shared" si="0"/>
        <v>0</v>
      </c>
      <c r="I21" s="391"/>
      <c r="J21" s="390">
        <f t="shared" si="1"/>
        <v>0</v>
      </c>
      <c r="K21" s="390" t="str">
        <f t="shared" si="2"/>
        <v/>
      </c>
      <c r="L21" s="390" t="str">
        <f t="shared" si="3"/>
        <v/>
      </c>
      <c r="M21" s="389" t="str">
        <f t="shared" si="4"/>
        <v/>
      </c>
      <c r="S21" s="433"/>
      <c r="T21" s="1200">
        <v>14</v>
      </c>
      <c r="U21" s="1205"/>
      <c r="V21" s="1206"/>
      <c r="W21" s="1206"/>
      <c r="X21" s="1207"/>
      <c r="Y21" s="1207"/>
      <c r="Z21" s="1224">
        <f t="shared" si="5"/>
        <v>0</v>
      </c>
      <c r="AA21" s="1225"/>
      <c r="AB21" s="1224">
        <f t="shared" si="6"/>
        <v>0</v>
      </c>
      <c r="AC21" s="1224" t="str">
        <f t="shared" si="7"/>
        <v/>
      </c>
      <c r="AD21" s="1224" t="str">
        <f t="shared" si="8"/>
        <v/>
      </c>
      <c r="AE21" s="1210" t="str">
        <f t="shared" si="9"/>
        <v/>
      </c>
      <c r="AF21" s="433"/>
    </row>
    <row r="22" spans="2:32" ht="19.5" thickBot="1">
      <c r="B22" s="388">
        <v>15</v>
      </c>
      <c r="C22" s="387"/>
      <c r="D22" s="386"/>
      <c r="E22" s="386"/>
      <c r="F22" s="1388"/>
      <c r="G22" s="1388"/>
      <c r="H22" s="383">
        <f t="shared" si="0"/>
        <v>0</v>
      </c>
      <c r="I22" s="384"/>
      <c r="J22" s="383">
        <f t="shared" si="1"/>
        <v>0</v>
      </c>
      <c r="K22" s="383" t="str">
        <f t="shared" si="2"/>
        <v/>
      </c>
      <c r="L22" s="383" t="str">
        <f t="shared" si="3"/>
        <v/>
      </c>
      <c r="M22" s="382" t="str">
        <f t="shared" si="4"/>
        <v/>
      </c>
      <c r="S22" s="433"/>
      <c r="T22" s="1211">
        <v>15</v>
      </c>
      <c r="U22" s="1212"/>
      <c r="V22" s="1213"/>
      <c r="W22" s="1213"/>
      <c r="X22" s="1214"/>
      <c r="Y22" s="1214"/>
      <c r="Z22" s="1226">
        <f t="shared" si="5"/>
        <v>0</v>
      </c>
      <c r="AA22" s="1227"/>
      <c r="AB22" s="1226">
        <f t="shared" si="6"/>
        <v>0</v>
      </c>
      <c r="AC22" s="1226" t="str">
        <f t="shared" si="7"/>
        <v/>
      </c>
      <c r="AD22" s="1226" t="str">
        <f t="shared" si="8"/>
        <v/>
      </c>
      <c r="AE22" s="1216" t="str">
        <f t="shared" si="9"/>
        <v/>
      </c>
      <c r="AF22" s="433"/>
    </row>
    <row r="23" spans="2:32">
      <c r="S23" s="433"/>
      <c r="T23" s="433"/>
      <c r="U23" s="433"/>
      <c r="V23" s="433"/>
      <c r="W23" s="433"/>
      <c r="X23" s="433"/>
      <c r="Y23" s="433"/>
      <c r="Z23" s="433"/>
      <c r="AA23" s="433"/>
      <c r="AB23" s="433"/>
      <c r="AC23" s="433"/>
      <c r="AD23" s="433"/>
      <c r="AE23" s="433"/>
      <c r="AF23" s="433"/>
    </row>
    <row r="24" spans="2:32" ht="19.5" thickBot="1">
      <c r="B24" s="381" t="s">
        <v>814</v>
      </c>
      <c r="S24" s="433"/>
      <c r="T24" s="1217" t="s">
        <v>814</v>
      </c>
      <c r="U24" s="433"/>
      <c r="V24" s="433"/>
      <c r="W24" s="433"/>
      <c r="X24" s="433"/>
      <c r="Y24" s="433"/>
      <c r="Z24" s="433"/>
      <c r="AA24" s="433"/>
      <c r="AB24" s="433"/>
      <c r="AC24" s="433"/>
      <c r="AD24" s="433"/>
      <c r="AE24" s="433"/>
      <c r="AF24" s="433"/>
    </row>
    <row r="25" spans="2:32" ht="20.25" thickTop="1" thickBot="1">
      <c r="B25" s="2343" t="s">
        <v>815</v>
      </c>
      <c r="C25" s="2344"/>
      <c r="D25" s="2344"/>
      <c r="E25" s="380">
        <f>SUM(M8:M22)</f>
        <v>0</v>
      </c>
      <c r="O25" s="856" t="str">
        <f>HYPERLINK("#'別紙1'!AC88","別紙1はこちら")</f>
        <v>別紙1はこちら</v>
      </c>
      <c r="S25" s="433"/>
      <c r="T25" s="2349" t="s">
        <v>815</v>
      </c>
      <c r="U25" s="2350"/>
      <c r="V25" s="2350"/>
      <c r="W25" s="1218"/>
      <c r="X25" s="433"/>
      <c r="Y25" s="433"/>
      <c r="Z25" s="433"/>
      <c r="AA25" s="433"/>
      <c r="AB25" s="433"/>
      <c r="AC25" s="433"/>
      <c r="AD25" s="433"/>
      <c r="AE25" s="433"/>
      <c r="AF25" s="433"/>
    </row>
    <row r="26" spans="2:32" ht="19.5" thickBot="1">
      <c r="B26" s="2343" t="s">
        <v>816</v>
      </c>
      <c r="C26" s="2344"/>
      <c r="D26" s="2345"/>
      <c r="E26" s="379">
        <f>E25*$Q$8</f>
        <v>0</v>
      </c>
      <c r="S26" s="433"/>
      <c r="T26" s="2349" t="s">
        <v>816</v>
      </c>
      <c r="U26" s="2350"/>
      <c r="V26" s="2351"/>
      <c r="W26" s="1228">
        <f>W25*$Q$8</f>
        <v>0</v>
      </c>
      <c r="X26" s="433"/>
      <c r="Y26" s="433"/>
      <c r="Z26" s="433"/>
      <c r="AA26" s="433"/>
      <c r="AB26" s="433"/>
      <c r="AC26" s="433"/>
      <c r="AD26" s="433"/>
      <c r="AE26" s="433"/>
      <c r="AF26" s="433"/>
    </row>
    <row r="27" spans="2:32">
      <c r="S27" s="433"/>
      <c r="T27" s="433"/>
      <c r="U27" s="433"/>
      <c r="V27" s="433"/>
      <c r="W27" s="433"/>
      <c r="X27" s="433"/>
      <c r="Y27" s="433"/>
      <c r="Z27" s="433"/>
      <c r="AA27" s="433"/>
      <c r="AB27" s="433"/>
      <c r="AC27" s="433"/>
      <c r="AD27" s="433"/>
      <c r="AE27" s="433"/>
      <c r="AF27" s="433"/>
    </row>
    <row r="28" spans="2:32">
      <c r="Q28" s="378"/>
      <c r="S28" s="433"/>
      <c r="T28" s="433"/>
      <c r="U28" s="433"/>
      <c r="V28" s="433"/>
      <c r="W28" s="433"/>
      <c r="X28" s="433"/>
      <c r="Y28" s="433"/>
      <c r="Z28" s="433"/>
      <c r="AA28" s="433"/>
      <c r="AB28" s="433"/>
      <c r="AC28" s="433"/>
      <c r="AD28" s="433"/>
      <c r="AE28" s="433"/>
      <c r="AF28" s="433"/>
    </row>
    <row r="29" spans="2:32" ht="18" customHeight="1">
      <c r="S29" s="433"/>
      <c r="T29" s="433"/>
      <c r="U29" s="433"/>
      <c r="V29" s="433"/>
      <c r="W29" s="433"/>
      <c r="X29" s="433"/>
      <c r="Y29" s="433"/>
      <c r="Z29" s="433"/>
      <c r="AA29" s="433"/>
      <c r="AB29" s="433"/>
      <c r="AC29" s="433"/>
      <c r="AD29" s="433"/>
      <c r="AE29" s="433"/>
      <c r="AF29" s="433"/>
    </row>
  </sheetData>
  <sheetProtection algorithmName="SHA-512" hashValue="AFQq3H492+7W5jhgbSYMlbMMHlOwr4ElivG6VxB7kBswwGvdRrrYm9M7NrYX+wYUcUpdnCB2V/LRQ3ntau73/g==" saltValue="SmmuhBNNSns9xXE4/lD/CA==" spinCount="100000" sheet="1" objects="1" scenarios="1"/>
  <protectedRanges>
    <protectedRange sqref="C8:G22 I8:I22" name="範囲1"/>
  </protectedRanges>
  <mergeCells count="4">
    <mergeCell ref="B25:D25"/>
    <mergeCell ref="B26:D26"/>
    <mergeCell ref="T25:V25"/>
    <mergeCell ref="T26:V26"/>
  </mergeCells>
  <phoneticPr fontId="4"/>
  <pageMargins left="0.25" right="0.25" top="0.75" bottom="0.75" header="0.3" footer="0.3"/>
  <pageSetup paperSize="9" scale="74" orientation="landscape"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BA83D-C65C-41DD-8C8E-373BEBD4BFE2}">
  <sheetPr codeName="Sheet17">
    <tabColor rgb="FFFFC000"/>
    <pageSetUpPr fitToPage="1"/>
  </sheetPr>
  <dimension ref="A1:AH31"/>
  <sheetViews>
    <sheetView showGridLines="0" showZeros="0" view="pageBreakPreview" zoomScale="70" zoomScaleNormal="70" zoomScaleSheetLayoutView="70" workbookViewId="0">
      <selection activeCell="AC196" sqref="AC196:AH196"/>
    </sheetView>
  </sheetViews>
  <sheetFormatPr defaultColWidth="9.625" defaultRowHeight="18.75"/>
  <cols>
    <col min="1" max="1" width="3.5" style="377" customWidth="1"/>
    <col min="2" max="2" width="6.5" style="377" customWidth="1"/>
    <col min="3" max="3" width="16.875" style="377" customWidth="1"/>
    <col min="4" max="5" width="20.375" style="377" customWidth="1"/>
    <col min="6" max="7" width="13.375" style="377" customWidth="1"/>
    <col min="8" max="8" width="16.875" style="377" customWidth="1"/>
    <col min="9" max="9" width="13.375" style="377" customWidth="1"/>
    <col min="10" max="11" width="16.875" style="377" customWidth="1"/>
    <col min="12" max="12" width="18.125" style="377" bestFit="1" customWidth="1"/>
    <col min="13" max="14" width="16.875" style="377" customWidth="1"/>
    <col min="15" max="15" width="3.5" style="377" customWidth="1"/>
    <col min="16" max="16" width="7.625" style="377" customWidth="1"/>
    <col min="17" max="17" width="43.625" style="377" hidden="1" customWidth="1"/>
    <col min="18" max="18" width="8.125" style="377" hidden="1" customWidth="1"/>
    <col min="19" max="19" width="94.875" style="377" hidden="1" customWidth="1"/>
    <col min="20" max="20" width="3.5" style="377" customWidth="1"/>
    <col min="21" max="21" width="6.5" style="377" customWidth="1"/>
    <col min="22" max="22" width="16.875" style="377" customWidth="1"/>
    <col min="23" max="24" width="20.375" style="377" customWidth="1"/>
    <col min="25" max="26" width="13.375" style="377" customWidth="1"/>
    <col min="27" max="27" width="16.875" style="377" customWidth="1"/>
    <col min="28" max="28" width="13.375" style="377" customWidth="1"/>
    <col min="29" max="30" width="16.875" style="377" customWidth="1"/>
    <col min="31" max="31" width="18.125" style="377" bestFit="1" customWidth="1"/>
    <col min="32" max="33" width="16.875" style="377" customWidth="1"/>
    <col min="34" max="34" width="3.5" style="377" customWidth="1"/>
    <col min="35" max="41" width="7.625" style="377" customWidth="1"/>
    <col min="42" max="16384" width="9.625" style="377"/>
  </cols>
  <sheetData>
    <row r="1" spans="1:34" ht="30.75">
      <c r="A1" s="426" t="s">
        <v>848</v>
      </c>
      <c r="B1" s="425"/>
      <c r="C1" s="425"/>
      <c r="D1" s="425"/>
      <c r="E1" s="425"/>
      <c r="F1" s="425"/>
      <c r="G1" s="425"/>
      <c r="H1" s="425"/>
      <c r="I1" s="425"/>
      <c r="J1" s="425"/>
      <c r="K1" s="425"/>
      <c r="L1" s="425"/>
      <c r="M1" s="425"/>
      <c r="N1" s="425"/>
      <c r="O1" s="425"/>
      <c r="P1" s="425"/>
      <c r="Q1" s="425"/>
      <c r="R1" s="425"/>
      <c r="T1" s="426" t="s">
        <v>848</v>
      </c>
      <c r="U1" s="425"/>
      <c r="V1" s="425"/>
      <c r="W1" s="425"/>
      <c r="X1" s="425"/>
      <c r="Y1" s="425"/>
      <c r="Z1" s="425"/>
      <c r="AA1" s="425"/>
      <c r="AB1" s="425"/>
      <c r="AC1" s="425"/>
      <c r="AD1" s="425"/>
      <c r="AE1" s="425"/>
      <c r="AF1" s="425"/>
      <c r="AG1" s="425"/>
      <c r="AH1" s="425"/>
    </row>
    <row r="2" spans="1:34">
      <c r="B2" s="423" t="s">
        <v>790</v>
      </c>
      <c r="H2" s="517" t="s">
        <v>791</v>
      </c>
      <c r="U2" s="423" t="s">
        <v>790</v>
      </c>
      <c r="AA2" s="517" t="s">
        <v>791</v>
      </c>
    </row>
    <row r="3" spans="1:34" ht="21.75">
      <c r="B3" s="423" t="s">
        <v>792</v>
      </c>
      <c r="U3" s="423" t="s">
        <v>792</v>
      </c>
    </row>
    <row r="4" spans="1:34">
      <c r="B4" s="1377" t="s">
        <v>1264</v>
      </c>
      <c r="S4" s="433"/>
      <c r="T4" s="1377" t="s">
        <v>1264</v>
      </c>
      <c r="U4" s="433"/>
      <c r="V4" s="433"/>
      <c r="W4" s="433"/>
      <c r="X4" s="433"/>
      <c r="Y4" s="433"/>
      <c r="Z4" s="433"/>
      <c r="AA4" s="433"/>
      <c r="AB4" s="433"/>
      <c r="AC4" s="433"/>
      <c r="AD4" s="433"/>
      <c r="AE4" s="433"/>
      <c r="AF4" s="433"/>
    </row>
    <row r="5" spans="1:34" ht="19.5" thickBot="1"/>
    <row r="6" spans="1:34" ht="60.75" thickBot="1">
      <c r="B6" s="422" t="s">
        <v>793</v>
      </c>
      <c r="C6" s="422" t="s">
        <v>794</v>
      </c>
      <c r="D6" s="422" t="s">
        <v>795</v>
      </c>
      <c r="E6" s="421" t="s">
        <v>849</v>
      </c>
      <c r="F6" s="421" t="s">
        <v>850</v>
      </c>
      <c r="G6" s="421" t="s">
        <v>821</v>
      </c>
      <c r="H6" s="421" t="s">
        <v>822</v>
      </c>
      <c r="I6" s="421" t="s">
        <v>823</v>
      </c>
      <c r="J6" s="421" t="s">
        <v>824</v>
      </c>
      <c r="K6" s="421" t="s">
        <v>825</v>
      </c>
      <c r="L6" s="421" t="s">
        <v>851</v>
      </c>
      <c r="M6" s="421" t="s">
        <v>826</v>
      </c>
      <c r="N6" s="421" t="s">
        <v>852</v>
      </c>
      <c r="Q6" s="420" t="s">
        <v>800</v>
      </c>
      <c r="U6" s="422" t="s">
        <v>793</v>
      </c>
      <c r="V6" s="422" t="s">
        <v>794</v>
      </c>
      <c r="W6" s="422" t="s">
        <v>795</v>
      </c>
      <c r="X6" s="421" t="s">
        <v>849</v>
      </c>
      <c r="Y6" s="421" t="s">
        <v>850</v>
      </c>
      <c r="Z6" s="421" t="s">
        <v>821</v>
      </c>
      <c r="AA6" s="421" t="s">
        <v>822</v>
      </c>
      <c r="AB6" s="421" t="s">
        <v>823</v>
      </c>
      <c r="AC6" s="421" t="s">
        <v>824</v>
      </c>
      <c r="AD6" s="421" t="s">
        <v>825</v>
      </c>
      <c r="AE6" s="421" t="s">
        <v>851</v>
      </c>
      <c r="AF6" s="421" t="s">
        <v>826</v>
      </c>
      <c r="AG6" s="421" t="s">
        <v>852</v>
      </c>
    </row>
    <row r="7" spans="1:34" ht="20.25" thickTop="1" thickBot="1">
      <c r="B7" s="419" t="s">
        <v>801</v>
      </c>
      <c r="C7" s="418" t="s">
        <v>802</v>
      </c>
      <c r="D7" s="418" t="s">
        <v>803</v>
      </c>
      <c r="E7" s="418" t="s">
        <v>853</v>
      </c>
      <c r="F7" s="417">
        <v>40</v>
      </c>
      <c r="G7" s="417">
        <v>5</v>
      </c>
      <c r="H7" s="415">
        <f t="shared" ref="H7:H22" si="0">IFERROR(G7*$R$9*24,"")</f>
        <v>16.440000000000001</v>
      </c>
      <c r="I7" s="416">
        <v>0.3</v>
      </c>
      <c r="J7" s="415">
        <f>IFERROR(H7*(1-I7),"")</f>
        <v>11.508000000000001</v>
      </c>
      <c r="K7" s="415">
        <f t="shared" ref="K7:K22" si="1">IF(AND(F7&gt;0,J7&gt;0)=TRUE,MIN(F7,J7),"")</f>
        <v>11.508000000000001</v>
      </c>
      <c r="L7" s="415">
        <f t="shared" ref="L7:L22" si="2">IF(K7="","",MIN(K7,$R$12))</f>
        <v>2.08</v>
      </c>
      <c r="M7" s="415">
        <f t="shared" ref="M7:M22" si="3">IFERROR(L7*$R$13,"")</f>
        <v>0.86527999999999994</v>
      </c>
      <c r="N7" s="414">
        <f>IFERROR(M7*365/10^3,"")</f>
        <v>0.31582720000000003</v>
      </c>
      <c r="Q7" s="581" t="s">
        <v>805</v>
      </c>
      <c r="R7" s="412" t="s">
        <v>806</v>
      </c>
      <c r="S7" s="412" t="s">
        <v>807</v>
      </c>
      <c r="U7" s="419" t="s">
        <v>801</v>
      </c>
      <c r="V7" s="418" t="s">
        <v>802</v>
      </c>
      <c r="W7" s="418" t="s">
        <v>803</v>
      </c>
      <c r="X7" s="418" t="s">
        <v>853</v>
      </c>
      <c r="Y7" s="417">
        <v>40</v>
      </c>
      <c r="Z7" s="417">
        <v>5</v>
      </c>
      <c r="AA7" s="415">
        <f t="shared" ref="AA7:AA22" si="4">IFERROR(Z7*$R$9*24,"")</f>
        <v>16.440000000000001</v>
      </c>
      <c r="AB7" s="416">
        <v>0.3</v>
      </c>
      <c r="AC7" s="415">
        <f>IFERROR(AA7*(1-AB7),"")</f>
        <v>11.508000000000001</v>
      </c>
      <c r="AD7" s="415">
        <f t="shared" ref="AD7:AD22" si="5">IF(AND(Y7&gt;0,AC7&gt;0)=TRUE,MIN(Y7,AC7),"")</f>
        <v>11.508000000000001</v>
      </c>
      <c r="AE7" s="415">
        <f t="shared" ref="AE7:AE22" si="6">IF(AD7="","",MIN(AD7,$R$12))</f>
        <v>2.08</v>
      </c>
      <c r="AF7" s="415">
        <f t="shared" ref="AF7:AF22" si="7">IFERROR(AE7*$R$13,"")</f>
        <v>0.86527999999999994</v>
      </c>
      <c r="AG7" s="414">
        <f>IFERROR(AF7*365/10^3,"")</f>
        <v>0.31582720000000003</v>
      </c>
    </row>
    <row r="8" spans="1:34" ht="20.25" thickTop="1" thickBot="1">
      <c r="B8" s="411">
        <v>1</v>
      </c>
      <c r="C8" s="401"/>
      <c r="D8" s="401"/>
      <c r="E8" s="401"/>
      <c r="F8" s="466"/>
      <c r="G8" s="466"/>
      <c r="H8" s="397">
        <f t="shared" si="0"/>
        <v>0</v>
      </c>
      <c r="I8" s="398"/>
      <c r="J8" s="397">
        <f t="shared" ref="J8:J22" si="8">IFERROR(H8*(1-I8),"")</f>
        <v>0</v>
      </c>
      <c r="K8" s="397" t="str">
        <f t="shared" si="1"/>
        <v/>
      </c>
      <c r="L8" s="397" t="str">
        <f t="shared" si="2"/>
        <v/>
      </c>
      <c r="M8" s="397" t="str">
        <f t="shared" si="3"/>
        <v/>
      </c>
      <c r="N8" s="396" t="str">
        <f t="shared" ref="N8:N22" si="9">IFERROR(M8*365/10^3,"")</f>
        <v/>
      </c>
      <c r="Q8" s="582" t="s">
        <v>854</v>
      </c>
      <c r="R8" s="571">
        <v>6</v>
      </c>
      <c r="S8" s="583" t="s">
        <v>809</v>
      </c>
      <c r="U8" s="411">
        <v>1</v>
      </c>
      <c r="V8" s="401"/>
      <c r="W8" s="460"/>
      <c r="X8" s="401"/>
      <c r="Y8" s="402"/>
      <c r="Z8" s="402"/>
      <c r="AA8" s="397">
        <f t="shared" si="4"/>
        <v>0</v>
      </c>
      <c r="AB8" s="398"/>
      <c r="AC8" s="397">
        <f t="shared" ref="AC8:AC22" si="10">IFERROR(AA8*(1-AB8),"")</f>
        <v>0</v>
      </c>
      <c r="AD8" s="397" t="str">
        <f t="shared" si="5"/>
        <v/>
      </c>
      <c r="AE8" s="397" t="str">
        <f t="shared" si="6"/>
        <v/>
      </c>
      <c r="AF8" s="397" t="str">
        <f t="shared" si="7"/>
        <v/>
      </c>
      <c r="AG8" s="396" t="str">
        <f t="shared" ref="AG8:AG22" si="11">IFERROR(AF8*365/10^3,"")</f>
        <v/>
      </c>
    </row>
    <row r="9" spans="1:34" ht="19.5" thickBot="1">
      <c r="B9" s="395">
        <v>2</v>
      </c>
      <c r="C9" s="401"/>
      <c r="D9" s="401"/>
      <c r="E9" s="401"/>
      <c r="F9" s="466"/>
      <c r="G9" s="466"/>
      <c r="H9" s="397">
        <f t="shared" si="0"/>
        <v>0</v>
      </c>
      <c r="I9" s="398"/>
      <c r="J9" s="397">
        <f t="shared" si="8"/>
        <v>0</v>
      </c>
      <c r="K9" s="397" t="str">
        <f t="shared" si="1"/>
        <v/>
      </c>
      <c r="L9" s="397" t="str">
        <f t="shared" si="2"/>
        <v/>
      </c>
      <c r="M9" s="397" t="str">
        <f t="shared" si="3"/>
        <v/>
      </c>
      <c r="N9" s="396" t="str">
        <f t="shared" si="9"/>
        <v/>
      </c>
      <c r="Q9" s="405" t="s">
        <v>830</v>
      </c>
      <c r="R9" s="407">
        <v>0.13700000000000001</v>
      </c>
      <c r="S9" s="406" t="s">
        <v>811</v>
      </c>
      <c r="U9" s="395">
        <v>2</v>
      </c>
      <c r="V9" s="401"/>
      <c r="W9" s="401"/>
      <c r="X9" s="401"/>
      <c r="Y9" s="402"/>
      <c r="Z9" s="402"/>
      <c r="AA9" s="397">
        <f t="shared" si="4"/>
        <v>0</v>
      </c>
      <c r="AB9" s="398"/>
      <c r="AC9" s="397">
        <f t="shared" si="10"/>
        <v>0</v>
      </c>
      <c r="AD9" s="397" t="str">
        <f t="shared" si="5"/>
        <v/>
      </c>
      <c r="AE9" s="397" t="str">
        <f t="shared" si="6"/>
        <v/>
      </c>
      <c r="AF9" s="397" t="str">
        <f t="shared" si="7"/>
        <v/>
      </c>
      <c r="AG9" s="396" t="str">
        <f t="shared" si="11"/>
        <v/>
      </c>
    </row>
    <row r="10" spans="1:34" ht="19.5" thickBot="1">
      <c r="B10" s="395">
        <v>3</v>
      </c>
      <c r="C10" s="401"/>
      <c r="D10" s="401"/>
      <c r="E10" s="401"/>
      <c r="F10" s="466"/>
      <c r="G10" s="466"/>
      <c r="H10" s="397">
        <f t="shared" si="0"/>
        <v>0</v>
      </c>
      <c r="I10" s="398"/>
      <c r="J10" s="397">
        <f t="shared" si="8"/>
        <v>0</v>
      </c>
      <c r="K10" s="397" t="str">
        <f t="shared" si="1"/>
        <v/>
      </c>
      <c r="L10" s="397" t="str">
        <f t="shared" si="2"/>
        <v/>
      </c>
      <c r="M10" s="397" t="str">
        <f t="shared" si="3"/>
        <v/>
      </c>
      <c r="N10" s="396" t="str">
        <f t="shared" si="9"/>
        <v/>
      </c>
      <c r="Q10" s="1042" t="s">
        <v>855</v>
      </c>
      <c r="R10" s="584">
        <v>16.64</v>
      </c>
      <c r="S10" s="406" t="s">
        <v>856</v>
      </c>
      <c r="U10" s="395">
        <v>3</v>
      </c>
      <c r="V10" s="401"/>
      <c r="W10" s="401"/>
      <c r="X10" s="401"/>
      <c r="Y10" s="402"/>
      <c r="Z10" s="402"/>
      <c r="AA10" s="397">
        <f t="shared" si="4"/>
        <v>0</v>
      </c>
      <c r="AB10" s="398"/>
      <c r="AC10" s="397">
        <f t="shared" si="10"/>
        <v>0</v>
      </c>
      <c r="AD10" s="397" t="str">
        <f t="shared" si="5"/>
        <v/>
      </c>
      <c r="AE10" s="397" t="str">
        <f t="shared" si="6"/>
        <v/>
      </c>
      <c r="AF10" s="397" t="str">
        <f t="shared" si="7"/>
        <v/>
      </c>
      <c r="AG10" s="396" t="str">
        <f t="shared" si="11"/>
        <v/>
      </c>
    </row>
    <row r="11" spans="1:34" ht="19.5" thickBot="1">
      <c r="B11" s="395">
        <v>4</v>
      </c>
      <c r="C11" s="401"/>
      <c r="D11" s="401"/>
      <c r="E11" s="401"/>
      <c r="F11" s="466"/>
      <c r="G11" s="466"/>
      <c r="H11" s="397">
        <f t="shared" si="0"/>
        <v>0</v>
      </c>
      <c r="I11" s="398"/>
      <c r="J11" s="397">
        <f t="shared" si="8"/>
        <v>0</v>
      </c>
      <c r="K11" s="397" t="str">
        <f t="shared" si="1"/>
        <v/>
      </c>
      <c r="L11" s="397" t="str">
        <f t="shared" si="2"/>
        <v/>
      </c>
      <c r="M11" s="397" t="str">
        <f t="shared" si="3"/>
        <v/>
      </c>
      <c r="N11" s="396" t="str">
        <f t="shared" si="9"/>
        <v/>
      </c>
      <c r="Q11" s="1042" t="s">
        <v>857</v>
      </c>
      <c r="R11" s="585">
        <v>8</v>
      </c>
      <c r="S11" s="406" t="s">
        <v>858</v>
      </c>
      <c r="U11" s="395">
        <v>4</v>
      </c>
      <c r="V11" s="401"/>
      <c r="W11" s="401"/>
      <c r="X11" s="401"/>
      <c r="Y11" s="402"/>
      <c r="Z11" s="402"/>
      <c r="AA11" s="397">
        <f t="shared" si="4"/>
        <v>0</v>
      </c>
      <c r="AB11" s="398"/>
      <c r="AC11" s="397">
        <f t="shared" si="10"/>
        <v>0</v>
      </c>
      <c r="AD11" s="397" t="str">
        <f t="shared" si="5"/>
        <v/>
      </c>
      <c r="AE11" s="397" t="str">
        <f t="shared" si="6"/>
        <v/>
      </c>
      <c r="AF11" s="397" t="str">
        <f t="shared" si="7"/>
        <v/>
      </c>
      <c r="AG11" s="396" t="str">
        <f t="shared" si="11"/>
        <v/>
      </c>
    </row>
    <row r="12" spans="1:34" ht="19.5" thickBot="1">
      <c r="B12" s="395">
        <v>5</v>
      </c>
      <c r="C12" s="401"/>
      <c r="D12" s="400"/>
      <c r="E12" s="400"/>
      <c r="F12" s="1384"/>
      <c r="G12" s="1384"/>
      <c r="H12" s="397">
        <f t="shared" si="0"/>
        <v>0</v>
      </c>
      <c r="I12" s="398"/>
      <c r="J12" s="397">
        <f t="shared" si="8"/>
        <v>0</v>
      </c>
      <c r="K12" s="397" t="str">
        <f t="shared" si="1"/>
        <v/>
      </c>
      <c r="L12" s="397" t="str">
        <f t="shared" si="2"/>
        <v/>
      </c>
      <c r="M12" s="397" t="str">
        <f t="shared" si="3"/>
        <v/>
      </c>
      <c r="N12" s="396" t="str">
        <f t="shared" si="9"/>
        <v/>
      </c>
      <c r="Q12" s="1042" t="s">
        <v>859</v>
      </c>
      <c r="R12" s="585">
        <f>R10/R11</f>
        <v>2.08</v>
      </c>
      <c r="S12" s="586" t="s">
        <v>860</v>
      </c>
      <c r="U12" s="395">
        <v>5</v>
      </c>
      <c r="V12" s="401"/>
      <c r="W12" s="400"/>
      <c r="X12" s="400"/>
      <c r="Y12" s="399"/>
      <c r="Z12" s="399"/>
      <c r="AA12" s="397">
        <f t="shared" si="4"/>
        <v>0</v>
      </c>
      <c r="AB12" s="398"/>
      <c r="AC12" s="397">
        <f t="shared" si="10"/>
        <v>0</v>
      </c>
      <c r="AD12" s="397" t="str">
        <f t="shared" si="5"/>
        <v/>
      </c>
      <c r="AE12" s="397" t="str">
        <f t="shared" si="6"/>
        <v/>
      </c>
      <c r="AF12" s="397" t="str">
        <f t="shared" si="7"/>
        <v/>
      </c>
      <c r="AG12" s="396" t="str">
        <f t="shared" si="11"/>
        <v/>
      </c>
    </row>
    <row r="13" spans="1:34" ht="19.5" thickBot="1">
      <c r="B13" s="395">
        <v>6</v>
      </c>
      <c r="C13" s="401"/>
      <c r="D13" s="400"/>
      <c r="E13" s="400"/>
      <c r="F13" s="1384"/>
      <c r="G13" s="1384"/>
      <c r="H13" s="397">
        <f t="shared" si="0"/>
        <v>0</v>
      </c>
      <c r="I13" s="398"/>
      <c r="J13" s="397">
        <f t="shared" si="8"/>
        <v>0</v>
      </c>
      <c r="K13" s="397" t="str">
        <f t="shared" si="1"/>
        <v/>
      </c>
      <c r="L13" s="397" t="str">
        <f t="shared" si="2"/>
        <v/>
      </c>
      <c r="M13" s="397" t="str">
        <f t="shared" si="3"/>
        <v/>
      </c>
      <c r="N13" s="396" t="str">
        <f t="shared" si="9"/>
        <v/>
      </c>
      <c r="Q13" s="1042" t="s">
        <v>812</v>
      </c>
      <c r="R13" s="404">
        <v>0.41599999999999998</v>
      </c>
      <c r="S13" s="403" t="s">
        <v>813</v>
      </c>
      <c r="U13" s="395">
        <v>6</v>
      </c>
      <c r="V13" s="401"/>
      <c r="W13" s="400"/>
      <c r="X13" s="400"/>
      <c r="Y13" s="399"/>
      <c r="Z13" s="399"/>
      <c r="AA13" s="397">
        <f t="shared" si="4"/>
        <v>0</v>
      </c>
      <c r="AB13" s="398"/>
      <c r="AC13" s="397">
        <f t="shared" si="10"/>
        <v>0</v>
      </c>
      <c r="AD13" s="397" t="str">
        <f t="shared" si="5"/>
        <v/>
      </c>
      <c r="AE13" s="397" t="str">
        <f t="shared" si="6"/>
        <v/>
      </c>
      <c r="AF13" s="397" t="str">
        <f t="shared" si="7"/>
        <v/>
      </c>
      <c r="AG13" s="396" t="str">
        <f t="shared" si="11"/>
        <v/>
      </c>
    </row>
    <row r="14" spans="1:34">
      <c r="B14" s="395">
        <v>7</v>
      </c>
      <c r="C14" s="401"/>
      <c r="D14" s="400"/>
      <c r="E14" s="400"/>
      <c r="F14" s="1384"/>
      <c r="G14" s="1384"/>
      <c r="H14" s="397">
        <f t="shared" si="0"/>
        <v>0</v>
      </c>
      <c r="I14" s="398"/>
      <c r="J14" s="397">
        <f t="shared" si="8"/>
        <v>0</v>
      </c>
      <c r="K14" s="397" t="str">
        <f t="shared" si="1"/>
        <v/>
      </c>
      <c r="L14" s="397" t="str">
        <f t="shared" si="2"/>
        <v/>
      </c>
      <c r="M14" s="397" t="str">
        <f t="shared" si="3"/>
        <v/>
      </c>
      <c r="N14" s="396" t="str">
        <f t="shared" si="9"/>
        <v/>
      </c>
      <c r="U14" s="395">
        <v>7</v>
      </c>
      <c r="V14" s="401"/>
      <c r="W14" s="400"/>
      <c r="X14" s="400"/>
      <c r="Y14" s="399"/>
      <c r="Z14" s="399"/>
      <c r="AA14" s="397">
        <f t="shared" si="4"/>
        <v>0</v>
      </c>
      <c r="AB14" s="398"/>
      <c r="AC14" s="397">
        <f t="shared" si="10"/>
        <v>0</v>
      </c>
      <c r="AD14" s="397" t="str">
        <f t="shared" si="5"/>
        <v/>
      </c>
      <c r="AE14" s="397" t="str">
        <f t="shared" si="6"/>
        <v/>
      </c>
      <c r="AF14" s="397" t="str">
        <f t="shared" si="7"/>
        <v/>
      </c>
      <c r="AG14" s="396" t="str">
        <f t="shared" si="11"/>
        <v/>
      </c>
    </row>
    <row r="15" spans="1:34">
      <c r="B15" s="395">
        <v>8</v>
      </c>
      <c r="C15" s="401"/>
      <c r="D15" s="400"/>
      <c r="E15" s="400"/>
      <c r="F15" s="1384"/>
      <c r="G15" s="1384"/>
      <c r="H15" s="397">
        <f t="shared" si="0"/>
        <v>0</v>
      </c>
      <c r="I15" s="398"/>
      <c r="J15" s="397">
        <f t="shared" si="8"/>
        <v>0</v>
      </c>
      <c r="K15" s="397" t="str">
        <f t="shared" si="1"/>
        <v/>
      </c>
      <c r="L15" s="397" t="str">
        <f t="shared" si="2"/>
        <v/>
      </c>
      <c r="M15" s="397" t="str">
        <f t="shared" si="3"/>
        <v/>
      </c>
      <c r="N15" s="396" t="str">
        <f t="shared" si="9"/>
        <v/>
      </c>
      <c r="U15" s="395">
        <v>8</v>
      </c>
      <c r="V15" s="401"/>
      <c r="W15" s="400"/>
      <c r="X15" s="400"/>
      <c r="Y15" s="399"/>
      <c r="Z15" s="399"/>
      <c r="AA15" s="397">
        <f t="shared" si="4"/>
        <v>0</v>
      </c>
      <c r="AB15" s="398"/>
      <c r="AC15" s="397">
        <f t="shared" si="10"/>
        <v>0</v>
      </c>
      <c r="AD15" s="397" t="str">
        <f t="shared" si="5"/>
        <v/>
      </c>
      <c r="AE15" s="397" t="str">
        <f t="shared" si="6"/>
        <v/>
      </c>
      <c r="AF15" s="397" t="str">
        <f t="shared" si="7"/>
        <v/>
      </c>
      <c r="AG15" s="396" t="str">
        <f t="shared" si="11"/>
        <v/>
      </c>
    </row>
    <row r="16" spans="1:34">
      <c r="B16" s="395">
        <v>9</v>
      </c>
      <c r="C16" s="401"/>
      <c r="D16" s="400"/>
      <c r="E16" s="400"/>
      <c r="F16" s="1384"/>
      <c r="G16" s="1384"/>
      <c r="H16" s="397">
        <f t="shared" si="0"/>
        <v>0</v>
      </c>
      <c r="I16" s="398"/>
      <c r="J16" s="397">
        <f t="shared" si="8"/>
        <v>0</v>
      </c>
      <c r="K16" s="397" t="str">
        <f t="shared" si="1"/>
        <v/>
      </c>
      <c r="L16" s="397" t="str">
        <f t="shared" si="2"/>
        <v/>
      </c>
      <c r="M16" s="397" t="str">
        <f t="shared" si="3"/>
        <v/>
      </c>
      <c r="N16" s="396" t="str">
        <f t="shared" si="9"/>
        <v/>
      </c>
      <c r="U16" s="395">
        <v>9</v>
      </c>
      <c r="V16" s="401"/>
      <c r="W16" s="400"/>
      <c r="X16" s="400"/>
      <c r="Y16" s="399"/>
      <c r="Z16" s="399"/>
      <c r="AA16" s="397">
        <f t="shared" si="4"/>
        <v>0</v>
      </c>
      <c r="AB16" s="398"/>
      <c r="AC16" s="397">
        <f t="shared" si="10"/>
        <v>0</v>
      </c>
      <c r="AD16" s="397" t="str">
        <f t="shared" si="5"/>
        <v/>
      </c>
      <c r="AE16" s="397" t="str">
        <f t="shared" si="6"/>
        <v/>
      </c>
      <c r="AF16" s="397" t="str">
        <f t="shared" si="7"/>
        <v/>
      </c>
      <c r="AG16" s="396" t="str">
        <f t="shared" si="11"/>
        <v/>
      </c>
    </row>
    <row r="17" spans="2:33">
      <c r="B17" s="395">
        <v>10</v>
      </c>
      <c r="C17" s="401"/>
      <c r="D17" s="400"/>
      <c r="E17" s="400"/>
      <c r="F17" s="1384"/>
      <c r="G17" s="1384"/>
      <c r="H17" s="397">
        <f t="shared" si="0"/>
        <v>0</v>
      </c>
      <c r="I17" s="398"/>
      <c r="J17" s="397">
        <f t="shared" si="8"/>
        <v>0</v>
      </c>
      <c r="K17" s="397" t="str">
        <f t="shared" si="1"/>
        <v/>
      </c>
      <c r="L17" s="397" t="str">
        <f t="shared" si="2"/>
        <v/>
      </c>
      <c r="M17" s="397" t="str">
        <f t="shared" si="3"/>
        <v/>
      </c>
      <c r="N17" s="396" t="str">
        <f t="shared" si="9"/>
        <v/>
      </c>
      <c r="U17" s="395">
        <v>10</v>
      </c>
      <c r="V17" s="401"/>
      <c r="W17" s="400"/>
      <c r="X17" s="400"/>
      <c r="Y17" s="399"/>
      <c r="Z17" s="399"/>
      <c r="AA17" s="397">
        <f t="shared" si="4"/>
        <v>0</v>
      </c>
      <c r="AB17" s="398"/>
      <c r="AC17" s="397">
        <f t="shared" si="10"/>
        <v>0</v>
      </c>
      <c r="AD17" s="397" t="str">
        <f t="shared" si="5"/>
        <v/>
      </c>
      <c r="AE17" s="397" t="str">
        <f t="shared" si="6"/>
        <v/>
      </c>
      <c r="AF17" s="397" t="str">
        <f t="shared" si="7"/>
        <v/>
      </c>
      <c r="AG17" s="396" t="str">
        <f t="shared" si="11"/>
        <v/>
      </c>
    </row>
    <row r="18" spans="2:33">
      <c r="B18" s="395">
        <v>11</v>
      </c>
      <c r="C18" s="401"/>
      <c r="D18" s="400"/>
      <c r="E18" s="400"/>
      <c r="F18" s="1384"/>
      <c r="G18" s="1384"/>
      <c r="H18" s="397">
        <f t="shared" si="0"/>
        <v>0</v>
      </c>
      <c r="I18" s="398"/>
      <c r="J18" s="397">
        <f t="shared" si="8"/>
        <v>0</v>
      </c>
      <c r="K18" s="397" t="str">
        <f t="shared" si="1"/>
        <v/>
      </c>
      <c r="L18" s="397" t="str">
        <f t="shared" si="2"/>
        <v/>
      </c>
      <c r="M18" s="397" t="str">
        <f t="shared" si="3"/>
        <v/>
      </c>
      <c r="N18" s="396" t="str">
        <f t="shared" si="9"/>
        <v/>
      </c>
      <c r="U18" s="395">
        <v>11</v>
      </c>
      <c r="V18" s="401"/>
      <c r="W18" s="400"/>
      <c r="X18" s="400"/>
      <c r="Y18" s="399"/>
      <c r="Z18" s="399"/>
      <c r="AA18" s="397">
        <f t="shared" si="4"/>
        <v>0</v>
      </c>
      <c r="AB18" s="398"/>
      <c r="AC18" s="397">
        <f t="shared" si="10"/>
        <v>0</v>
      </c>
      <c r="AD18" s="397" t="str">
        <f t="shared" si="5"/>
        <v/>
      </c>
      <c r="AE18" s="397" t="str">
        <f t="shared" si="6"/>
        <v/>
      </c>
      <c r="AF18" s="397" t="str">
        <f t="shared" si="7"/>
        <v/>
      </c>
      <c r="AG18" s="396" t="str">
        <f t="shared" si="11"/>
        <v/>
      </c>
    </row>
    <row r="19" spans="2:33">
      <c r="B19" s="395">
        <v>12</v>
      </c>
      <c r="C19" s="401"/>
      <c r="D19" s="400"/>
      <c r="E19" s="400"/>
      <c r="F19" s="1384"/>
      <c r="G19" s="1384"/>
      <c r="H19" s="397">
        <f t="shared" si="0"/>
        <v>0</v>
      </c>
      <c r="I19" s="398"/>
      <c r="J19" s="397">
        <f t="shared" si="8"/>
        <v>0</v>
      </c>
      <c r="K19" s="397" t="str">
        <f t="shared" si="1"/>
        <v/>
      </c>
      <c r="L19" s="397" t="str">
        <f t="shared" si="2"/>
        <v/>
      </c>
      <c r="M19" s="397" t="str">
        <f t="shared" si="3"/>
        <v/>
      </c>
      <c r="N19" s="396" t="str">
        <f t="shared" si="9"/>
        <v/>
      </c>
      <c r="U19" s="395">
        <v>12</v>
      </c>
      <c r="V19" s="401"/>
      <c r="W19" s="400"/>
      <c r="X19" s="400"/>
      <c r="Y19" s="399"/>
      <c r="Z19" s="399"/>
      <c r="AA19" s="397">
        <f t="shared" si="4"/>
        <v>0</v>
      </c>
      <c r="AB19" s="398"/>
      <c r="AC19" s="397">
        <f t="shared" si="10"/>
        <v>0</v>
      </c>
      <c r="AD19" s="397" t="str">
        <f t="shared" si="5"/>
        <v/>
      </c>
      <c r="AE19" s="397" t="str">
        <f t="shared" si="6"/>
        <v/>
      </c>
      <c r="AF19" s="397" t="str">
        <f t="shared" si="7"/>
        <v/>
      </c>
      <c r="AG19" s="396" t="str">
        <f t="shared" si="11"/>
        <v/>
      </c>
    </row>
    <row r="20" spans="2:33">
      <c r="B20" s="395">
        <v>13</v>
      </c>
      <c r="C20" s="401"/>
      <c r="D20" s="400"/>
      <c r="E20" s="400"/>
      <c r="F20" s="1384"/>
      <c r="G20" s="1384"/>
      <c r="H20" s="397">
        <f t="shared" si="0"/>
        <v>0</v>
      </c>
      <c r="I20" s="398"/>
      <c r="J20" s="397">
        <f t="shared" si="8"/>
        <v>0</v>
      </c>
      <c r="K20" s="397" t="str">
        <f t="shared" si="1"/>
        <v/>
      </c>
      <c r="L20" s="397" t="str">
        <f t="shared" si="2"/>
        <v/>
      </c>
      <c r="M20" s="397" t="str">
        <f t="shared" si="3"/>
        <v/>
      </c>
      <c r="N20" s="396" t="str">
        <f t="shared" si="9"/>
        <v/>
      </c>
      <c r="U20" s="395">
        <v>13</v>
      </c>
      <c r="V20" s="401"/>
      <c r="W20" s="400"/>
      <c r="X20" s="400"/>
      <c r="Y20" s="399"/>
      <c r="Z20" s="399"/>
      <c r="AA20" s="397">
        <f t="shared" si="4"/>
        <v>0</v>
      </c>
      <c r="AB20" s="398"/>
      <c r="AC20" s="397">
        <f t="shared" si="10"/>
        <v>0</v>
      </c>
      <c r="AD20" s="397" t="str">
        <f t="shared" si="5"/>
        <v/>
      </c>
      <c r="AE20" s="397" t="str">
        <f t="shared" si="6"/>
        <v/>
      </c>
      <c r="AF20" s="397" t="str">
        <f t="shared" si="7"/>
        <v/>
      </c>
      <c r="AG20" s="396" t="str">
        <f t="shared" si="11"/>
        <v/>
      </c>
    </row>
    <row r="21" spans="2:33">
      <c r="B21" s="395">
        <v>14</v>
      </c>
      <c r="C21" s="394"/>
      <c r="D21" s="393"/>
      <c r="E21" s="393"/>
      <c r="F21" s="1386"/>
      <c r="G21" s="1386"/>
      <c r="H21" s="390">
        <f t="shared" si="0"/>
        <v>0</v>
      </c>
      <c r="I21" s="391"/>
      <c r="J21" s="390">
        <f t="shared" si="8"/>
        <v>0</v>
      </c>
      <c r="K21" s="390" t="str">
        <f t="shared" si="1"/>
        <v/>
      </c>
      <c r="L21" s="390" t="str">
        <f t="shared" si="2"/>
        <v/>
      </c>
      <c r="M21" s="390" t="str">
        <f t="shared" si="3"/>
        <v/>
      </c>
      <c r="N21" s="389" t="str">
        <f t="shared" si="9"/>
        <v/>
      </c>
      <c r="U21" s="395">
        <v>14</v>
      </c>
      <c r="V21" s="394"/>
      <c r="W21" s="393"/>
      <c r="X21" s="393"/>
      <c r="Y21" s="392"/>
      <c r="Z21" s="392"/>
      <c r="AA21" s="390">
        <f t="shared" si="4"/>
        <v>0</v>
      </c>
      <c r="AB21" s="391"/>
      <c r="AC21" s="390">
        <f t="shared" si="10"/>
        <v>0</v>
      </c>
      <c r="AD21" s="390" t="str">
        <f t="shared" si="5"/>
        <v/>
      </c>
      <c r="AE21" s="390" t="str">
        <f t="shared" si="6"/>
        <v/>
      </c>
      <c r="AF21" s="390" t="str">
        <f t="shared" si="7"/>
        <v/>
      </c>
      <c r="AG21" s="389" t="str">
        <f t="shared" si="11"/>
        <v/>
      </c>
    </row>
    <row r="22" spans="2:33" ht="19.5" thickBot="1">
      <c r="B22" s="388">
        <v>15</v>
      </c>
      <c r="C22" s="387"/>
      <c r="D22" s="386"/>
      <c r="E22" s="386"/>
      <c r="F22" s="1388"/>
      <c r="G22" s="1388"/>
      <c r="H22" s="383">
        <f t="shared" si="0"/>
        <v>0</v>
      </c>
      <c r="I22" s="384"/>
      <c r="J22" s="383">
        <f t="shared" si="8"/>
        <v>0</v>
      </c>
      <c r="K22" s="383" t="str">
        <f t="shared" si="1"/>
        <v/>
      </c>
      <c r="L22" s="383" t="str">
        <f t="shared" si="2"/>
        <v/>
      </c>
      <c r="M22" s="383" t="str">
        <f t="shared" si="3"/>
        <v/>
      </c>
      <c r="N22" s="382" t="str">
        <f t="shared" si="9"/>
        <v/>
      </c>
      <c r="U22" s="388">
        <v>15</v>
      </c>
      <c r="V22" s="387"/>
      <c r="W22" s="386"/>
      <c r="X22" s="386"/>
      <c r="Y22" s="385"/>
      <c r="Z22" s="385"/>
      <c r="AA22" s="383">
        <f t="shared" si="4"/>
        <v>0</v>
      </c>
      <c r="AB22" s="384"/>
      <c r="AC22" s="383">
        <f t="shared" si="10"/>
        <v>0</v>
      </c>
      <c r="AD22" s="383" t="str">
        <f t="shared" si="5"/>
        <v/>
      </c>
      <c r="AE22" s="383" t="str">
        <f t="shared" si="6"/>
        <v/>
      </c>
      <c r="AF22" s="383" t="str">
        <f t="shared" si="7"/>
        <v/>
      </c>
      <c r="AG22" s="382" t="str">
        <f t="shared" si="11"/>
        <v/>
      </c>
    </row>
    <row r="24" spans="2:33" ht="19.5" thickBot="1">
      <c r="B24" s="381" t="s">
        <v>814</v>
      </c>
      <c r="U24" s="381" t="s">
        <v>814</v>
      </c>
    </row>
    <row r="25" spans="2:33" ht="20.25" thickTop="1" thickBot="1">
      <c r="B25" s="2343" t="s">
        <v>815</v>
      </c>
      <c r="C25" s="2344"/>
      <c r="D25" s="2344"/>
      <c r="E25" s="380">
        <f>SUM(N8:N22)</f>
        <v>0</v>
      </c>
      <c r="P25" s="856" t="str">
        <f>HYPERLINK("#'別紙1'!AC118","別紙1はこちら")</f>
        <v>別紙1はこちら</v>
      </c>
      <c r="U25" s="2343" t="s">
        <v>815</v>
      </c>
      <c r="V25" s="2344"/>
      <c r="W25" s="2344"/>
      <c r="X25" s="380">
        <f>SUM(AG8:AG22)</f>
        <v>0</v>
      </c>
    </row>
    <row r="26" spans="2:33" ht="19.5" thickBot="1">
      <c r="B26" s="2343" t="s">
        <v>861</v>
      </c>
      <c r="C26" s="2344"/>
      <c r="D26" s="2345"/>
      <c r="E26" s="379">
        <f>E25*$R$8</f>
        <v>0</v>
      </c>
      <c r="U26" s="2343" t="s">
        <v>861</v>
      </c>
      <c r="V26" s="2344"/>
      <c r="W26" s="2345"/>
      <c r="X26" s="379">
        <f>X25*$R$8</f>
        <v>0</v>
      </c>
    </row>
    <row r="29" spans="2:33" ht="18" customHeight="1"/>
    <row r="31" spans="2:33">
      <c r="R31" s="378"/>
    </row>
  </sheetData>
  <sheetProtection algorithmName="SHA-512" hashValue="DKrxCH8FGqZQo1PBkZKyUPhnrgEAZBAs+W4CsQZXPj7lpTR8KxxFPRcADx2x8A9KD+7RJeHG7GXnWD0AHTV8+g==" saltValue="lEwFoc53wuyYdlAc7L8Wmw==" spinCount="100000" sheet="1" objects="1" scenarios="1"/>
  <protectedRanges>
    <protectedRange sqref="C8:G22 I8:I22" name="範囲1"/>
  </protectedRanges>
  <mergeCells count="4">
    <mergeCell ref="B25:D25"/>
    <mergeCell ref="B26:D26"/>
    <mergeCell ref="U25:W25"/>
    <mergeCell ref="U26:W26"/>
  </mergeCells>
  <phoneticPr fontId="4"/>
  <pageMargins left="0.25" right="0.25" top="0.75" bottom="0.75" header="0.3" footer="0.3"/>
  <pageSetup paperSize="9" scale="68" orientation="landscape"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F895B-21BF-4AEE-89F5-9641076AA3D0}">
  <sheetPr codeName="Sheet18">
    <tabColor rgb="FFFFC000"/>
    <pageSetUpPr fitToPage="1"/>
  </sheetPr>
  <dimension ref="A1:U64"/>
  <sheetViews>
    <sheetView showGridLines="0" showZeros="0" view="pageBreakPreview" zoomScale="70" zoomScaleNormal="70" zoomScaleSheetLayoutView="70" workbookViewId="0">
      <selection activeCell="AC196" sqref="AC196:AH196"/>
    </sheetView>
  </sheetViews>
  <sheetFormatPr defaultColWidth="9.625" defaultRowHeight="18.75"/>
  <cols>
    <col min="1" max="1" width="3.5" style="377" customWidth="1"/>
    <col min="2" max="2" width="6.5" style="377" customWidth="1"/>
    <col min="3" max="3" width="16.875" style="377" customWidth="1"/>
    <col min="4" max="4" width="27.5" style="377" customWidth="1"/>
    <col min="5" max="5" width="28.375" style="377" customWidth="1"/>
    <col min="6" max="8" width="14.5" style="377" customWidth="1"/>
    <col min="9" max="9" width="15.625" style="377" customWidth="1"/>
    <col min="10" max="10" width="14.5" style="377" customWidth="1"/>
    <col min="11" max="12" width="15" style="377" customWidth="1"/>
    <col min="13" max="13" width="16.125" style="377" customWidth="1"/>
    <col min="14" max="15" width="17.5" style="377" customWidth="1"/>
    <col min="16" max="16" width="16.375" style="377" bestFit="1" customWidth="1"/>
    <col min="17" max="17" width="3.5" style="377" customWidth="1"/>
    <col min="18" max="18" width="9.625" style="377" customWidth="1"/>
    <col min="19" max="19" width="30.375" style="377" hidden="1" customWidth="1"/>
    <col min="20" max="20" width="14.875" style="377" hidden="1" customWidth="1"/>
    <col min="21" max="21" width="70.625" style="377" hidden="1" customWidth="1"/>
    <col min="22" max="16384" width="9.625" style="377"/>
  </cols>
  <sheetData>
    <row r="1" spans="1:21" ht="30.75">
      <c r="A1" s="426" t="s">
        <v>831</v>
      </c>
      <c r="B1" s="425"/>
      <c r="C1" s="425"/>
      <c r="D1" s="425"/>
      <c r="E1" s="425"/>
      <c r="F1" s="425"/>
      <c r="G1" s="425"/>
      <c r="H1" s="425"/>
      <c r="I1" s="425"/>
      <c r="J1" s="425"/>
      <c r="K1" s="425"/>
      <c r="L1" s="425"/>
      <c r="M1" s="425"/>
      <c r="N1" s="425"/>
      <c r="O1" s="425"/>
      <c r="P1" s="425"/>
      <c r="Q1" s="425"/>
      <c r="R1" s="425"/>
      <c r="S1" s="425"/>
      <c r="T1" s="425"/>
    </row>
    <row r="2" spans="1:21">
      <c r="B2" s="423" t="s">
        <v>790</v>
      </c>
      <c r="H2" s="424" t="s">
        <v>832</v>
      </c>
    </row>
    <row r="3" spans="1:21" ht="21.75">
      <c r="B3" s="423" t="s">
        <v>792</v>
      </c>
    </row>
    <row r="4" spans="1:21">
      <c r="B4" s="431" t="s">
        <v>833</v>
      </c>
    </row>
    <row r="5" spans="1:21" ht="19.5" thickBot="1"/>
    <row r="6" spans="1:21" ht="60.75" thickBot="1">
      <c r="B6" s="422" t="s">
        <v>793</v>
      </c>
      <c r="C6" s="422" t="s">
        <v>794</v>
      </c>
      <c r="D6" s="422" t="s">
        <v>795</v>
      </c>
      <c r="E6" s="421" t="s">
        <v>796</v>
      </c>
      <c r="F6" s="421" t="s">
        <v>834</v>
      </c>
      <c r="G6" s="601" t="s">
        <v>835</v>
      </c>
      <c r="H6" s="421" t="s">
        <v>836</v>
      </c>
      <c r="I6" s="421" t="s">
        <v>837</v>
      </c>
      <c r="J6" s="421" t="s">
        <v>798</v>
      </c>
      <c r="K6" s="421" t="s">
        <v>838</v>
      </c>
      <c r="L6" s="421" t="s">
        <v>839</v>
      </c>
      <c r="M6" s="421" t="s">
        <v>840</v>
      </c>
      <c r="N6" s="421" t="s">
        <v>841</v>
      </c>
      <c r="O6" s="421" t="s">
        <v>842</v>
      </c>
      <c r="P6" s="421" t="s">
        <v>843</v>
      </c>
      <c r="S6" s="420" t="s">
        <v>800</v>
      </c>
    </row>
    <row r="7" spans="1:21" ht="20.25" thickTop="1" thickBot="1">
      <c r="B7" s="419" t="s">
        <v>801</v>
      </c>
      <c r="C7" s="418" t="s">
        <v>844</v>
      </c>
      <c r="D7" s="418" t="s">
        <v>803</v>
      </c>
      <c r="E7" s="418" t="s">
        <v>845</v>
      </c>
      <c r="F7" s="557">
        <v>5000</v>
      </c>
      <c r="G7" s="600">
        <v>0.05</v>
      </c>
      <c r="H7" s="561">
        <f t="shared" ref="H7:H22" si="0">F7*G7</f>
        <v>250</v>
      </c>
      <c r="I7" s="417">
        <v>5</v>
      </c>
      <c r="J7" s="561">
        <f t="shared" ref="J7:J22" si="1">IFERROR(I7*$T$9*24*365,"")</f>
        <v>6000.6</v>
      </c>
      <c r="K7" s="416">
        <v>0.3</v>
      </c>
      <c r="L7" s="416">
        <v>0.35</v>
      </c>
      <c r="M7" s="558">
        <f t="shared" ref="M7:M22" si="2">IF(OR(K7="",L7=""),0,J7*(L7-K7))</f>
        <v>300.02999999999997</v>
      </c>
      <c r="N7" s="414">
        <f t="shared" ref="N7:N22" si="3">H7*$T$10/10^3</f>
        <v>0.104</v>
      </c>
      <c r="O7" s="414">
        <f t="shared" ref="O7:O22" si="4">M7*$T$10/10^3</f>
        <v>0.12481247999999998</v>
      </c>
      <c r="P7" s="414">
        <f t="shared" ref="P7:P22" si="5">SUM(N7:O7)</f>
        <v>0.22881247999999998</v>
      </c>
      <c r="S7" s="475" t="s">
        <v>805</v>
      </c>
      <c r="T7" s="476" t="s">
        <v>806</v>
      </c>
      <c r="U7" s="476" t="s">
        <v>807</v>
      </c>
    </row>
    <row r="8" spans="1:21" ht="20.25" thickTop="1" thickBot="1">
      <c r="B8" s="411">
        <v>1</v>
      </c>
      <c r="C8" s="401"/>
      <c r="D8" s="401"/>
      <c r="E8" s="401"/>
      <c r="F8" s="465"/>
      <c r="G8" s="599"/>
      <c r="H8" s="462">
        <f t="shared" si="0"/>
        <v>0</v>
      </c>
      <c r="I8" s="459"/>
      <c r="J8" s="462">
        <f t="shared" si="1"/>
        <v>0</v>
      </c>
      <c r="K8" s="398"/>
      <c r="L8" s="398"/>
      <c r="M8" s="461">
        <f t="shared" si="2"/>
        <v>0</v>
      </c>
      <c r="N8" s="396">
        <f t="shared" si="3"/>
        <v>0</v>
      </c>
      <c r="O8" s="396">
        <f t="shared" si="4"/>
        <v>0</v>
      </c>
      <c r="P8" s="396">
        <f t="shared" si="5"/>
        <v>0</v>
      </c>
      <c r="S8" s="570" t="s">
        <v>808</v>
      </c>
      <c r="T8" s="571">
        <v>6</v>
      </c>
      <c r="U8" s="572" t="s">
        <v>809</v>
      </c>
    </row>
    <row r="9" spans="1:21" ht="19.5" thickBot="1">
      <c r="B9" s="395">
        <v>2</v>
      </c>
      <c r="C9" s="401"/>
      <c r="D9" s="401"/>
      <c r="E9" s="401"/>
      <c r="F9" s="465"/>
      <c r="G9" s="599"/>
      <c r="H9" s="462">
        <f t="shared" si="0"/>
        <v>0</v>
      </c>
      <c r="I9" s="459"/>
      <c r="J9" s="462">
        <f t="shared" si="1"/>
        <v>0</v>
      </c>
      <c r="K9" s="398"/>
      <c r="L9" s="398"/>
      <c r="M9" s="461">
        <f t="shared" si="2"/>
        <v>0</v>
      </c>
      <c r="N9" s="396">
        <f t="shared" si="3"/>
        <v>0</v>
      </c>
      <c r="O9" s="396">
        <f t="shared" si="4"/>
        <v>0</v>
      </c>
      <c r="P9" s="396">
        <f t="shared" si="5"/>
        <v>0</v>
      </c>
      <c r="S9" s="405" t="s">
        <v>830</v>
      </c>
      <c r="T9" s="407">
        <v>0.13700000000000001</v>
      </c>
      <c r="U9" s="406" t="s">
        <v>811</v>
      </c>
    </row>
    <row r="10" spans="1:21" ht="19.5" thickBot="1">
      <c r="B10" s="395">
        <v>3</v>
      </c>
      <c r="C10" s="401"/>
      <c r="D10" s="401"/>
      <c r="E10" s="401"/>
      <c r="F10" s="465"/>
      <c r="G10" s="599"/>
      <c r="H10" s="462">
        <f t="shared" si="0"/>
        <v>0</v>
      </c>
      <c r="I10" s="459"/>
      <c r="J10" s="462">
        <f t="shared" si="1"/>
        <v>0</v>
      </c>
      <c r="K10" s="398"/>
      <c r="L10" s="398"/>
      <c r="M10" s="461">
        <f t="shared" si="2"/>
        <v>0</v>
      </c>
      <c r="N10" s="396">
        <f t="shared" si="3"/>
        <v>0</v>
      </c>
      <c r="O10" s="396">
        <f t="shared" si="4"/>
        <v>0</v>
      </c>
      <c r="P10" s="396">
        <f t="shared" si="5"/>
        <v>0</v>
      </c>
      <c r="S10" s="405" t="s">
        <v>812</v>
      </c>
      <c r="T10" s="404">
        <v>0.41599999999999998</v>
      </c>
      <c r="U10" s="403" t="s">
        <v>813</v>
      </c>
    </row>
    <row r="11" spans="1:21">
      <c r="B11" s="395">
        <v>4</v>
      </c>
      <c r="C11" s="401"/>
      <c r="D11" s="401"/>
      <c r="E11" s="401"/>
      <c r="F11" s="465"/>
      <c r="G11" s="599"/>
      <c r="H11" s="462">
        <f t="shared" si="0"/>
        <v>0</v>
      </c>
      <c r="I11" s="459"/>
      <c r="J11" s="462">
        <f t="shared" si="1"/>
        <v>0</v>
      </c>
      <c r="K11" s="398"/>
      <c r="L11" s="398"/>
      <c r="M11" s="461">
        <f t="shared" si="2"/>
        <v>0</v>
      </c>
      <c r="N11" s="396">
        <f t="shared" si="3"/>
        <v>0</v>
      </c>
      <c r="O11" s="396">
        <f t="shared" si="4"/>
        <v>0</v>
      </c>
      <c r="P11" s="396">
        <f t="shared" si="5"/>
        <v>0</v>
      </c>
    </row>
    <row r="12" spans="1:21">
      <c r="B12" s="395">
        <v>5</v>
      </c>
      <c r="C12" s="401"/>
      <c r="D12" s="400"/>
      <c r="E12" s="400"/>
      <c r="F12" s="598"/>
      <c r="G12" s="597"/>
      <c r="H12" s="462">
        <f t="shared" si="0"/>
        <v>0</v>
      </c>
      <c r="I12" s="1385"/>
      <c r="J12" s="462">
        <f t="shared" si="1"/>
        <v>0</v>
      </c>
      <c r="K12" s="398"/>
      <c r="L12" s="398"/>
      <c r="M12" s="595">
        <f t="shared" si="2"/>
        <v>0</v>
      </c>
      <c r="N12" s="396">
        <f t="shared" si="3"/>
        <v>0</v>
      </c>
      <c r="O12" s="396">
        <f t="shared" si="4"/>
        <v>0</v>
      </c>
      <c r="P12" s="396">
        <f t="shared" si="5"/>
        <v>0</v>
      </c>
    </row>
    <row r="13" spans="1:21">
      <c r="B13" s="395">
        <v>6</v>
      </c>
      <c r="C13" s="401"/>
      <c r="D13" s="400"/>
      <c r="E13" s="400"/>
      <c r="F13" s="598"/>
      <c r="G13" s="597"/>
      <c r="H13" s="462">
        <f t="shared" si="0"/>
        <v>0</v>
      </c>
      <c r="I13" s="1385"/>
      <c r="J13" s="462">
        <f t="shared" si="1"/>
        <v>0</v>
      </c>
      <c r="K13" s="398"/>
      <c r="L13" s="398"/>
      <c r="M13" s="595">
        <f t="shared" si="2"/>
        <v>0</v>
      </c>
      <c r="N13" s="396">
        <f t="shared" si="3"/>
        <v>0</v>
      </c>
      <c r="O13" s="396">
        <f t="shared" si="4"/>
        <v>0</v>
      </c>
      <c r="P13" s="396">
        <f t="shared" si="5"/>
        <v>0</v>
      </c>
    </row>
    <row r="14" spans="1:21">
      <c r="B14" s="395">
        <v>7</v>
      </c>
      <c r="C14" s="401"/>
      <c r="D14" s="400"/>
      <c r="E14" s="400"/>
      <c r="F14" s="598"/>
      <c r="G14" s="597"/>
      <c r="H14" s="462">
        <f t="shared" si="0"/>
        <v>0</v>
      </c>
      <c r="I14" s="1385"/>
      <c r="J14" s="462">
        <f t="shared" si="1"/>
        <v>0</v>
      </c>
      <c r="K14" s="398"/>
      <c r="L14" s="398"/>
      <c r="M14" s="595">
        <f t="shared" si="2"/>
        <v>0</v>
      </c>
      <c r="N14" s="396">
        <f t="shared" si="3"/>
        <v>0</v>
      </c>
      <c r="O14" s="396">
        <f t="shared" si="4"/>
        <v>0</v>
      </c>
      <c r="P14" s="396">
        <f t="shared" si="5"/>
        <v>0</v>
      </c>
    </row>
    <row r="15" spans="1:21">
      <c r="B15" s="395">
        <v>8</v>
      </c>
      <c r="C15" s="401"/>
      <c r="D15" s="400"/>
      <c r="E15" s="400"/>
      <c r="F15" s="598"/>
      <c r="G15" s="597"/>
      <c r="H15" s="462">
        <f t="shared" si="0"/>
        <v>0</v>
      </c>
      <c r="I15" s="1385"/>
      <c r="J15" s="462">
        <f t="shared" si="1"/>
        <v>0</v>
      </c>
      <c r="K15" s="398"/>
      <c r="L15" s="398"/>
      <c r="M15" s="595">
        <f t="shared" si="2"/>
        <v>0</v>
      </c>
      <c r="N15" s="396">
        <f t="shared" si="3"/>
        <v>0</v>
      </c>
      <c r="O15" s="396">
        <f t="shared" si="4"/>
        <v>0</v>
      </c>
      <c r="P15" s="396">
        <f t="shared" si="5"/>
        <v>0</v>
      </c>
    </row>
    <row r="16" spans="1:21">
      <c r="B16" s="395">
        <v>9</v>
      </c>
      <c r="C16" s="401"/>
      <c r="D16" s="400"/>
      <c r="E16" s="400"/>
      <c r="F16" s="598"/>
      <c r="G16" s="597"/>
      <c r="H16" s="462">
        <f t="shared" si="0"/>
        <v>0</v>
      </c>
      <c r="I16" s="1385"/>
      <c r="J16" s="462">
        <f t="shared" si="1"/>
        <v>0</v>
      </c>
      <c r="K16" s="398"/>
      <c r="L16" s="398"/>
      <c r="M16" s="595">
        <f t="shared" si="2"/>
        <v>0</v>
      </c>
      <c r="N16" s="396">
        <f t="shared" si="3"/>
        <v>0</v>
      </c>
      <c r="O16" s="396">
        <f t="shared" si="4"/>
        <v>0</v>
      </c>
      <c r="P16" s="396">
        <f t="shared" si="5"/>
        <v>0</v>
      </c>
    </row>
    <row r="17" spans="1:20">
      <c r="B17" s="395">
        <v>10</v>
      </c>
      <c r="C17" s="401"/>
      <c r="D17" s="400"/>
      <c r="E17" s="400"/>
      <c r="F17" s="598"/>
      <c r="G17" s="597"/>
      <c r="H17" s="462">
        <f t="shared" si="0"/>
        <v>0</v>
      </c>
      <c r="I17" s="1385"/>
      <c r="J17" s="462">
        <f t="shared" si="1"/>
        <v>0</v>
      </c>
      <c r="K17" s="398"/>
      <c r="L17" s="398"/>
      <c r="M17" s="595">
        <f t="shared" si="2"/>
        <v>0</v>
      </c>
      <c r="N17" s="396">
        <f t="shared" si="3"/>
        <v>0</v>
      </c>
      <c r="O17" s="396">
        <f t="shared" si="4"/>
        <v>0</v>
      </c>
      <c r="P17" s="396">
        <f t="shared" si="5"/>
        <v>0</v>
      </c>
    </row>
    <row r="18" spans="1:20">
      <c r="B18" s="395">
        <v>11</v>
      </c>
      <c r="C18" s="401"/>
      <c r="D18" s="400"/>
      <c r="E18" s="400"/>
      <c r="F18" s="598"/>
      <c r="G18" s="597"/>
      <c r="H18" s="462">
        <f t="shared" si="0"/>
        <v>0</v>
      </c>
      <c r="I18" s="1385"/>
      <c r="J18" s="462">
        <f t="shared" si="1"/>
        <v>0</v>
      </c>
      <c r="K18" s="398"/>
      <c r="L18" s="398"/>
      <c r="M18" s="595">
        <f t="shared" si="2"/>
        <v>0</v>
      </c>
      <c r="N18" s="396">
        <f t="shared" si="3"/>
        <v>0</v>
      </c>
      <c r="O18" s="396">
        <f t="shared" si="4"/>
        <v>0</v>
      </c>
      <c r="P18" s="396">
        <f t="shared" si="5"/>
        <v>0</v>
      </c>
    </row>
    <row r="19" spans="1:20">
      <c r="B19" s="395">
        <v>12</v>
      </c>
      <c r="C19" s="401"/>
      <c r="D19" s="400"/>
      <c r="E19" s="400"/>
      <c r="F19" s="598"/>
      <c r="G19" s="597"/>
      <c r="H19" s="462">
        <f t="shared" si="0"/>
        <v>0</v>
      </c>
      <c r="I19" s="1385"/>
      <c r="J19" s="462">
        <f t="shared" si="1"/>
        <v>0</v>
      </c>
      <c r="K19" s="398"/>
      <c r="L19" s="398"/>
      <c r="M19" s="595">
        <f t="shared" si="2"/>
        <v>0</v>
      </c>
      <c r="N19" s="396">
        <f t="shared" si="3"/>
        <v>0</v>
      </c>
      <c r="O19" s="396">
        <f t="shared" si="4"/>
        <v>0</v>
      </c>
      <c r="P19" s="396">
        <f t="shared" si="5"/>
        <v>0</v>
      </c>
    </row>
    <row r="20" spans="1:20">
      <c r="B20" s="395">
        <v>13</v>
      </c>
      <c r="C20" s="401"/>
      <c r="D20" s="400"/>
      <c r="E20" s="400"/>
      <c r="F20" s="598"/>
      <c r="G20" s="597"/>
      <c r="H20" s="462">
        <f t="shared" si="0"/>
        <v>0</v>
      </c>
      <c r="I20" s="1385"/>
      <c r="J20" s="462">
        <f t="shared" si="1"/>
        <v>0</v>
      </c>
      <c r="K20" s="398"/>
      <c r="L20" s="398"/>
      <c r="M20" s="595">
        <f t="shared" si="2"/>
        <v>0</v>
      </c>
      <c r="N20" s="396">
        <f t="shared" si="3"/>
        <v>0</v>
      </c>
      <c r="O20" s="396">
        <f t="shared" si="4"/>
        <v>0</v>
      </c>
      <c r="P20" s="396">
        <f t="shared" si="5"/>
        <v>0</v>
      </c>
    </row>
    <row r="21" spans="1:20">
      <c r="B21" s="395">
        <v>14</v>
      </c>
      <c r="C21" s="394"/>
      <c r="D21" s="393"/>
      <c r="E21" s="393"/>
      <c r="F21" s="594"/>
      <c r="G21" s="593"/>
      <c r="H21" s="591">
        <f t="shared" si="0"/>
        <v>0</v>
      </c>
      <c r="I21" s="1387"/>
      <c r="J21" s="591">
        <f t="shared" si="1"/>
        <v>0</v>
      </c>
      <c r="K21" s="391"/>
      <c r="L21" s="391"/>
      <c r="M21" s="590">
        <f t="shared" si="2"/>
        <v>0</v>
      </c>
      <c r="N21" s="389">
        <f t="shared" si="3"/>
        <v>0</v>
      </c>
      <c r="O21" s="389">
        <f t="shared" si="4"/>
        <v>0</v>
      </c>
      <c r="P21" s="389">
        <f t="shared" si="5"/>
        <v>0</v>
      </c>
    </row>
    <row r="22" spans="1:20" ht="19.5" thickBot="1">
      <c r="B22" s="388">
        <v>15</v>
      </c>
      <c r="C22" s="387"/>
      <c r="D22" s="386"/>
      <c r="E22" s="386"/>
      <c r="F22" s="589"/>
      <c r="G22" s="588"/>
      <c r="H22" s="491">
        <f t="shared" si="0"/>
        <v>0</v>
      </c>
      <c r="I22" s="1388"/>
      <c r="J22" s="491">
        <f t="shared" si="1"/>
        <v>0</v>
      </c>
      <c r="K22" s="384"/>
      <c r="L22" s="384"/>
      <c r="M22" s="587">
        <f t="shared" si="2"/>
        <v>0</v>
      </c>
      <c r="N22" s="382">
        <f t="shared" si="3"/>
        <v>0</v>
      </c>
      <c r="O22" s="382">
        <f t="shared" si="4"/>
        <v>0</v>
      </c>
      <c r="P22" s="382">
        <f t="shared" si="5"/>
        <v>0</v>
      </c>
      <c r="S22" s="378"/>
      <c r="T22" s="378"/>
    </row>
    <row r="23" spans="1:20">
      <c r="S23" s="378"/>
      <c r="T23" s="378"/>
    </row>
    <row r="24" spans="1:20" ht="19.5" thickBot="1">
      <c r="B24" s="381" t="s">
        <v>814</v>
      </c>
      <c r="S24" s="378"/>
      <c r="T24" s="378"/>
    </row>
    <row r="25" spans="1:20" ht="19.5" thickTop="1">
      <c r="B25" s="2354" t="s">
        <v>815</v>
      </c>
      <c r="C25" s="2355"/>
      <c r="D25" s="2355"/>
      <c r="E25" s="577">
        <f>ROUNDDOWN(SUM(P8:P22),2)</f>
        <v>0</v>
      </c>
      <c r="S25" s="378"/>
      <c r="T25" s="378"/>
    </row>
    <row r="26" spans="1:20">
      <c r="B26" s="2352" t="s">
        <v>846</v>
      </c>
      <c r="C26" s="2353"/>
      <c r="D26" s="2353"/>
      <c r="E26" s="578">
        <f>ROUNDDOWN(SUM(N8:N22),2)</f>
        <v>0</v>
      </c>
      <c r="S26" s="378"/>
      <c r="T26" s="378"/>
    </row>
    <row r="27" spans="1:20" ht="19.5" thickBot="1">
      <c r="B27" s="2352" t="s">
        <v>847</v>
      </c>
      <c r="C27" s="2353"/>
      <c r="D27" s="2353"/>
      <c r="E27" s="579">
        <f>ROUNDDOWN(SUM(O8:O22),2)</f>
        <v>0</v>
      </c>
      <c r="S27" s="378"/>
      <c r="T27" s="378"/>
    </row>
    <row r="28" spans="1:20" ht="20.25" thickTop="1" thickBot="1">
      <c r="B28" s="2343" t="s">
        <v>816</v>
      </c>
      <c r="C28" s="2344"/>
      <c r="D28" s="2345"/>
      <c r="E28" s="580">
        <f>E25*$T$8</f>
        <v>0</v>
      </c>
      <c r="R28" s="856" t="str">
        <f>HYPERLINK("#'別紙1'!AC106 ","別紙1はこちら")</f>
        <v>別紙1はこちら</v>
      </c>
      <c r="S28" s="378"/>
      <c r="T28" s="378"/>
    </row>
    <row r="31" spans="1:20" ht="30.75">
      <c r="A31" s="426" t="s">
        <v>831</v>
      </c>
      <c r="B31" s="425"/>
      <c r="C31" s="425"/>
      <c r="D31" s="425"/>
      <c r="E31" s="425"/>
      <c r="F31" s="425"/>
      <c r="G31" s="425"/>
      <c r="H31" s="425"/>
      <c r="I31" s="425"/>
      <c r="J31" s="425"/>
      <c r="K31" s="425"/>
      <c r="L31" s="425"/>
      <c r="M31" s="425"/>
      <c r="N31" s="425"/>
      <c r="O31" s="425"/>
      <c r="P31" s="425"/>
      <c r="Q31" s="425"/>
      <c r="R31" s="425"/>
      <c r="S31" s="425"/>
      <c r="T31" s="425"/>
    </row>
    <row r="32" spans="1:20">
      <c r="B32" s="423" t="s">
        <v>790</v>
      </c>
      <c r="H32" s="424" t="s">
        <v>832</v>
      </c>
    </row>
    <row r="33" spans="2:21" ht="21.75">
      <c r="B33" s="423" t="s">
        <v>792</v>
      </c>
    </row>
    <row r="34" spans="2:21">
      <c r="B34" s="431" t="s">
        <v>833</v>
      </c>
    </row>
    <row r="35" spans="2:21" ht="19.5" thickBot="1"/>
    <row r="36" spans="2:21" ht="60.75" thickBot="1">
      <c r="B36" s="422" t="s">
        <v>793</v>
      </c>
      <c r="C36" s="422" t="s">
        <v>794</v>
      </c>
      <c r="D36" s="422" t="s">
        <v>795</v>
      </c>
      <c r="E36" s="421" t="s">
        <v>796</v>
      </c>
      <c r="F36" s="421" t="s">
        <v>834</v>
      </c>
      <c r="G36" s="601" t="s">
        <v>835</v>
      </c>
      <c r="H36" s="421" t="s">
        <v>836</v>
      </c>
      <c r="I36" s="421" t="s">
        <v>837</v>
      </c>
      <c r="J36" s="421" t="s">
        <v>798</v>
      </c>
      <c r="K36" s="421" t="s">
        <v>838</v>
      </c>
      <c r="L36" s="421" t="s">
        <v>839</v>
      </c>
      <c r="M36" s="421" t="s">
        <v>840</v>
      </c>
      <c r="N36" s="421" t="s">
        <v>841</v>
      </c>
      <c r="O36" s="421" t="s">
        <v>842</v>
      </c>
      <c r="P36" s="421" t="s">
        <v>843</v>
      </c>
      <c r="S36" s="420" t="s">
        <v>800</v>
      </c>
    </row>
    <row r="37" spans="2:21" ht="20.25" thickTop="1" thickBot="1">
      <c r="B37" s="419" t="s">
        <v>801</v>
      </c>
      <c r="C37" s="418" t="s">
        <v>844</v>
      </c>
      <c r="D37" s="418" t="s">
        <v>803</v>
      </c>
      <c r="E37" s="418" t="s">
        <v>845</v>
      </c>
      <c r="F37" s="557">
        <v>5000</v>
      </c>
      <c r="G37" s="600">
        <v>0.05</v>
      </c>
      <c r="H37" s="561">
        <f t="shared" ref="H37:H52" si="6">F37*G37</f>
        <v>250</v>
      </c>
      <c r="I37" s="417">
        <v>5</v>
      </c>
      <c r="J37" s="561">
        <f t="shared" ref="J37:J52" si="7">IFERROR(I37*$T$9*24*365,"")</f>
        <v>6000.6</v>
      </c>
      <c r="K37" s="416">
        <v>0.3</v>
      </c>
      <c r="L37" s="416">
        <v>0.35</v>
      </c>
      <c r="M37" s="558">
        <f t="shared" ref="M37:M52" si="8">IF(OR(K37="",L37=""),0,J37*(L37-K37))</f>
        <v>300.02999999999997</v>
      </c>
      <c r="N37" s="414">
        <f t="shared" ref="N37:N52" si="9">H37*$T$10/10^3</f>
        <v>0.104</v>
      </c>
      <c r="O37" s="414">
        <f t="shared" ref="O37:O52" si="10">M37*$T$10/10^3</f>
        <v>0.12481247999999998</v>
      </c>
      <c r="P37" s="414">
        <f t="shared" ref="P37:P52" si="11">SUM(N37:O37)</f>
        <v>0.22881247999999998</v>
      </c>
      <c r="S37" s="475" t="s">
        <v>805</v>
      </c>
      <c r="T37" s="476" t="s">
        <v>806</v>
      </c>
      <c r="U37" s="476" t="s">
        <v>807</v>
      </c>
    </row>
    <row r="38" spans="2:21" ht="20.25" thickTop="1" thickBot="1">
      <c r="B38" s="411">
        <v>1</v>
      </c>
      <c r="C38" s="401"/>
      <c r="D38" s="401"/>
      <c r="E38" s="460"/>
      <c r="F38" s="465"/>
      <c r="G38" s="599"/>
      <c r="H38" s="462">
        <f t="shared" si="6"/>
        <v>0</v>
      </c>
      <c r="I38" s="460"/>
      <c r="J38" s="462">
        <f t="shared" si="7"/>
        <v>0</v>
      </c>
      <c r="K38" s="398"/>
      <c r="L38" s="398"/>
      <c r="M38" s="461">
        <f t="shared" si="8"/>
        <v>0</v>
      </c>
      <c r="N38" s="396">
        <f t="shared" si="9"/>
        <v>0</v>
      </c>
      <c r="O38" s="396">
        <f t="shared" si="10"/>
        <v>0</v>
      </c>
      <c r="P38" s="396">
        <f t="shared" si="11"/>
        <v>0</v>
      </c>
      <c r="S38" s="570" t="s">
        <v>808</v>
      </c>
      <c r="T38" s="571">
        <v>6</v>
      </c>
      <c r="U38" s="572" t="s">
        <v>809</v>
      </c>
    </row>
    <row r="39" spans="2:21" ht="19.5" thickBot="1">
      <c r="B39" s="395">
        <v>2</v>
      </c>
      <c r="C39" s="401"/>
      <c r="D39" s="401"/>
      <c r="E39" s="401"/>
      <c r="F39" s="465"/>
      <c r="G39" s="599"/>
      <c r="H39" s="462">
        <f t="shared" si="6"/>
        <v>0</v>
      </c>
      <c r="I39" s="460"/>
      <c r="J39" s="462">
        <f t="shared" si="7"/>
        <v>0</v>
      </c>
      <c r="K39" s="398"/>
      <c r="L39" s="398"/>
      <c r="M39" s="461">
        <f t="shared" si="8"/>
        <v>0</v>
      </c>
      <c r="N39" s="396">
        <f t="shared" si="9"/>
        <v>0</v>
      </c>
      <c r="O39" s="396">
        <f t="shared" si="10"/>
        <v>0</v>
      </c>
      <c r="P39" s="396">
        <f t="shared" si="11"/>
        <v>0</v>
      </c>
      <c r="S39" s="405" t="s">
        <v>830</v>
      </c>
      <c r="T39" s="407">
        <v>0.13700000000000001</v>
      </c>
      <c r="U39" s="406" t="s">
        <v>811</v>
      </c>
    </row>
    <row r="40" spans="2:21" ht="19.5" thickBot="1">
      <c r="B40" s="395">
        <v>3</v>
      </c>
      <c r="C40" s="401"/>
      <c r="D40" s="401"/>
      <c r="E40" s="401"/>
      <c r="F40" s="465"/>
      <c r="G40" s="599"/>
      <c r="H40" s="462">
        <f t="shared" si="6"/>
        <v>0</v>
      </c>
      <c r="I40" s="460"/>
      <c r="J40" s="462">
        <f t="shared" si="7"/>
        <v>0</v>
      </c>
      <c r="K40" s="398"/>
      <c r="L40" s="398"/>
      <c r="M40" s="461">
        <f t="shared" si="8"/>
        <v>0</v>
      </c>
      <c r="N40" s="396">
        <f t="shared" si="9"/>
        <v>0</v>
      </c>
      <c r="O40" s="396">
        <f t="shared" si="10"/>
        <v>0</v>
      </c>
      <c r="P40" s="396">
        <f t="shared" si="11"/>
        <v>0</v>
      </c>
      <c r="S40" s="405" t="s">
        <v>812</v>
      </c>
      <c r="T40" s="404">
        <v>0.41599999999999998</v>
      </c>
      <c r="U40" s="403" t="s">
        <v>813</v>
      </c>
    </row>
    <row r="41" spans="2:21">
      <c r="B41" s="395">
        <v>4</v>
      </c>
      <c r="C41" s="401"/>
      <c r="D41" s="401"/>
      <c r="E41" s="401"/>
      <c r="F41" s="465"/>
      <c r="G41" s="599"/>
      <c r="H41" s="462">
        <f t="shared" si="6"/>
        <v>0</v>
      </c>
      <c r="I41" s="460"/>
      <c r="J41" s="462">
        <f t="shared" si="7"/>
        <v>0</v>
      </c>
      <c r="K41" s="398"/>
      <c r="L41" s="398"/>
      <c r="M41" s="461">
        <f t="shared" si="8"/>
        <v>0</v>
      </c>
      <c r="N41" s="396">
        <f t="shared" si="9"/>
        <v>0</v>
      </c>
      <c r="O41" s="396">
        <f t="shared" si="10"/>
        <v>0</v>
      </c>
      <c r="P41" s="396">
        <f t="shared" si="11"/>
        <v>0</v>
      </c>
    </row>
    <row r="42" spans="2:21">
      <c r="B42" s="395">
        <v>5</v>
      </c>
      <c r="C42" s="401"/>
      <c r="D42" s="400"/>
      <c r="E42" s="400"/>
      <c r="F42" s="598"/>
      <c r="G42" s="597"/>
      <c r="H42" s="462">
        <f t="shared" si="6"/>
        <v>0</v>
      </c>
      <c r="I42" s="596"/>
      <c r="J42" s="462">
        <f t="shared" si="7"/>
        <v>0</v>
      </c>
      <c r="K42" s="398"/>
      <c r="L42" s="398"/>
      <c r="M42" s="595">
        <f t="shared" si="8"/>
        <v>0</v>
      </c>
      <c r="N42" s="396">
        <f t="shared" si="9"/>
        <v>0</v>
      </c>
      <c r="O42" s="396">
        <f t="shared" si="10"/>
        <v>0</v>
      </c>
      <c r="P42" s="396">
        <f t="shared" si="11"/>
        <v>0</v>
      </c>
    </row>
    <row r="43" spans="2:21">
      <c r="B43" s="395">
        <v>6</v>
      </c>
      <c r="C43" s="401"/>
      <c r="D43" s="400"/>
      <c r="E43" s="400"/>
      <c r="F43" s="598"/>
      <c r="G43" s="597"/>
      <c r="H43" s="462">
        <f t="shared" si="6"/>
        <v>0</v>
      </c>
      <c r="I43" s="596"/>
      <c r="J43" s="462">
        <f t="shared" si="7"/>
        <v>0</v>
      </c>
      <c r="K43" s="398"/>
      <c r="L43" s="398"/>
      <c r="M43" s="595">
        <f t="shared" si="8"/>
        <v>0</v>
      </c>
      <c r="N43" s="396">
        <f t="shared" si="9"/>
        <v>0</v>
      </c>
      <c r="O43" s="396">
        <f t="shared" si="10"/>
        <v>0</v>
      </c>
      <c r="P43" s="396">
        <f t="shared" si="11"/>
        <v>0</v>
      </c>
    </row>
    <row r="44" spans="2:21">
      <c r="B44" s="395">
        <v>7</v>
      </c>
      <c r="C44" s="401"/>
      <c r="D44" s="400"/>
      <c r="E44" s="400"/>
      <c r="F44" s="598"/>
      <c r="G44" s="597"/>
      <c r="H44" s="462">
        <f t="shared" si="6"/>
        <v>0</v>
      </c>
      <c r="I44" s="596"/>
      <c r="J44" s="462">
        <f t="shared" si="7"/>
        <v>0</v>
      </c>
      <c r="K44" s="398"/>
      <c r="L44" s="398"/>
      <c r="M44" s="595">
        <f t="shared" si="8"/>
        <v>0</v>
      </c>
      <c r="N44" s="396">
        <f t="shared" si="9"/>
        <v>0</v>
      </c>
      <c r="O44" s="396">
        <f t="shared" si="10"/>
        <v>0</v>
      </c>
      <c r="P44" s="396">
        <f t="shared" si="11"/>
        <v>0</v>
      </c>
    </row>
    <row r="45" spans="2:21">
      <c r="B45" s="395">
        <v>8</v>
      </c>
      <c r="C45" s="401"/>
      <c r="D45" s="400"/>
      <c r="E45" s="400"/>
      <c r="F45" s="598"/>
      <c r="G45" s="597"/>
      <c r="H45" s="462">
        <f t="shared" si="6"/>
        <v>0</v>
      </c>
      <c r="I45" s="596"/>
      <c r="J45" s="462">
        <f t="shared" si="7"/>
        <v>0</v>
      </c>
      <c r="K45" s="398"/>
      <c r="L45" s="398"/>
      <c r="M45" s="595">
        <f t="shared" si="8"/>
        <v>0</v>
      </c>
      <c r="N45" s="396">
        <f t="shared" si="9"/>
        <v>0</v>
      </c>
      <c r="O45" s="396">
        <f t="shared" si="10"/>
        <v>0</v>
      </c>
      <c r="P45" s="396">
        <f t="shared" si="11"/>
        <v>0</v>
      </c>
    </row>
    <row r="46" spans="2:21">
      <c r="B46" s="395">
        <v>9</v>
      </c>
      <c r="C46" s="401"/>
      <c r="D46" s="400"/>
      <c r="E46" s="400"/>
      <c r="F46" s="598"/>
      <c r="G46" s="597"/>
      <c r="H46" s="462">
        <f t="shared" si="6"/>
        <v>0</v>
      </c>
      <c r="I46" s="596"/>
      <c r="J46" s="462">
        <f t="shared" si="7"/>
        <v>0</v>
      </c>
      <c r="K46" s="398"/>
      <c r="L46" s="398"/>
      <c r="M46" s="595">
        <f t="shared" si="8"/>
        <v>0</v>
      </c>
      <c r="N46" s="396">
        <f t="shared" si="9"/>
        <v>0</v>
      </c>
      <c r="O46" s="396">
        <f t="shared" si="10"/>
        <v>0</v>
      </c>
      <c r="P46" s="396">
        <f t="shared" si="11"/>
        <v>0</v>
      </c>
    </row>
    <row r="47" spans="2:21">
      <c r="B47" s="395">
        <v>10</v>
      </c>
      <c r="C47" s="401"/>
      <c r="D47" s="400"/>
      <c r="E47" s="400"/>
      <c r="F47" s="598"/>
      <c r="G47" s="597"/>
      <c r="H47" s="462">
        <f t="shared" si="6"/>
        <v>0</v>
      </c>
      <c r="I47" s="596"/>
      <c r="J47" s="462">
        <f t="shared" si="7"/>
        <v>0</v>
      </c>
      <c r="K47" s="398"/>
      <c r="L47" s="398"/>
      <c r="M47" s="595">
        <f t="shared" si="8"/>
        <v>0</v>
      </c>
      <c r="N47" s="396">
        <f t="shared" si="9"/>
        <v>0</v>
      </c>
      <c r="O47" s="396">
        <f t="shared" si="10"/>
        <v>0</v>
      </c>
      <c r="P47" s="396">
        <f t="shared" si="11"/>
        <v>0</v>
      </c>
    </row>
    <row r="48" spans="2:21">
      <c r="B48" s="395">
        <v>11</v>
      </c>
      <c r="C48" s="401"/>
      <c r="D48" s="400"/>
      <c r="E48" s="400"/>
      <c r="F48" s="598"/>
      <c r="G48" s="597"/>
      <c r="H48" s="462">
        <f t="shared" si="6"/>
        <v>0</v>
      </c>
      <c r="I48" s="596"/>
      <c r="J48" s="462">
        <f t="shared" si="7"/>
        <v>0</v>
      </c>
      <c r="K48" s="398"/>
      <c r="L48" s="398"/>
      <c r="M48" s="595">
        <f t="shared" si="8"/>
        <v>0</v>
      </c>
      <c r="N48" s="396">
        <f t="shared" si="9"/>
        <v>0</v>
      </c>
      <c r="O48" s="396">
        <f t="shared" si="10"/>
        <v>0</v>
      </c>
      <c r="P48" s="396">
        <f t="shared" si="11"/>
        <v>0</v>
      </c>
    </row>
    <row r="49" spans="2:20">
      <c r="B49" s="395">
        <v>12</v>
      </c>
      <c r="C49" s="401"/>
      <c r="D49" s="400"/>
      <c r="E49" s="400"/>
      <c r="F49" s="598"/>
      <c r="G49" s="597"/>
      <c r="H49" s="462">
        <f t="shared" si="6"/>
        <v>0</v>
      </c>
      <c r="I49" s="596"/>
      <c r="J49" s="462">
        <f t="shared" si="7"/>
        <v>0</v>
      </c>
      <c r="K49" s="398"/>
      <c r="L49" s="398"/>
      <c r="M49" s="595">
        <f t="shared" si="8"/>
        <v>0</v>
      </c>
      <c r="N49" s="396">
        <f t="shared" si="9"/>
        <v>0</v>
      </c>
      <c r="O49" s="396">
        <f t="shared" si="10"/>
        <v>0</v>
      </c>
      <c r="P49" s="396">
        <f t="shared" si="11"/>
        <v>0</v>
      </c>
    </row>
    <row r="50" spans="2:20">
      <c r="B50" s="395">
        <v>13</v>
      </c>
      <c r="C50" s="401"/>
      <c r="D50" s="400"/>
      <c r="E50" s="400"/>
      <c r="F50" s="598"/>
      <c r="G50" s="597"/>
      <c r="H50" s="462">
        <f t="shared" si="6"/>
        <v>0</v>
      </c>
      <c r="I50" s="596"/>
      <c r="J50" s="462">
        <f t="shared" si="7"/>
        <v>0</v>
      </c>
      <c r="K50" s="398"/>
      <c r="L50" s="398"/>
      <c r="M50" s="595">
        <f t="shared" si="8"/>
        <v>0</v>
      </c>
      <c r="N50" s="396">
        <f t="shared" si="9"/>
        <v>0</v>
      </c>
      <c r="O50" s="396">
        <f t="shared" si="10"/>
        <v>0</v>
      </c>
      <c r="P50" s="396">
        <f t="shared" si="11"/>
        <v>0</v>
      </c>
    </row>
    <row r="51" spans="2:20">
      <c r="B51" s="395">
        <v>14</v>
      </c>
      <c r="C51" s="394"/>
      <c r="D51" s="393"/>
      <c r="E51" s="393"/>
      <c r="F51" s="594"/>
      <c r="G51" s="593"/>
      <c r="H51" s="591">
        <f t="shared" si="6"/>
        <v>0</v>
      </c>
      <c r="I51" s="592"/>
      <c r="J51" s="591">
        <f t="shared" si="7"/>
        <v>0</v>
      </c>
      <c r="K51" s="391"/>
      <c r="L51" s="391"/>
      <c r="M51" s="590">
        <f t="shared" si="8"/>
        <v>0</v>
      </c>
      <c r="N51" s="389">
        <f t="shared" si="9"/>
        <v>0</v>
      </c>
      <c r="O51" s="389">
        <f t="shared" si="10"/>
        <v>0</v>
      </c>
      <c r="P51" s="389">
        <f t="shared" si="11"/>
        <v>0</v>
      </c>
    </row>
    <row r="52" spans="2:20" ht="19.5" thickBot="1">
      <c r="B52" s="388">
        <v>15</v>
      </c>
      <c r="C52" s="387"/>
      <c r="D52" s="386"/>
      <c r="E52" s="386"/>
      <c r="F52" s="589"/>
      <c r="G52" s="588"/>
      <c r="H52" s="491">
        <f t="shared" si="6"/>
        <v>0</v>
      </c>
      <c r="I52" s="385"/>
      <c r="J52" s="491">
        <f t="shared" si="7"/>
        <v>0</v>
      </c>
      <c r="K52" s="384"/>
      <c r="L52" s="384"/>
      <c r="M52" s="587">
        <f t="shared" si="8"/>
        <v>0</v>
      </c>
      <c r="N52" s="382">
        <f t="shared" si="9"/>
        <v>0</v>
      </c>
      <c r="O52" s="382">
        <f t="shared" si="10"/>
        <v>0</v>
      </c>
      <c r="P52" s="382">
        <f t="shared" si="11"/>
        <v>0</v>
      </c>
      <c r="S52" s="378"/>
      <c r="T52" s="378"/>
    </row>
    <row r="53" spans="2:20">
      <c r="S53" s="378"/>
      <c r="T53" s="378"/>
    </row>
    <row r="54" spans="2:20" ht="19.5" thickBot="1">
      <c r="B54" s="381" t="s">
        <v>814</v>
      </c>
      <c r="S54" s="378"/>
      <c r="T54" s="378"/>
    </row>
    <row r="55" spans="2:20" ht="19.5" thickTop="1">
      <c r="B55" s="2354" t="s">
        <v>815</v>
      </c>
      <c r="C55" s="2355"/>
      <c r="D55" s="2355"/>
      <c r="E55" s="577">
        <f>ROUNDDOWN(SUM(P38:P52),2)</f>
        <v>0</v>
      </c>
      <c r="S55" s="378"/>
      <c r="T55" s="378"/>
    </row>
    <row r="56" spans="2:20">
      <c r="B56" s="2352" t="s">
        <v>846</v>
      </c>
      <c r="C56" s="2353"/>
      <c r="D56" s="2353"/>
      <c r="E56" s="578">
        <f>ROUNDDOWN(SUM(N38:N52),2)</f>
        <v>0</v>
      </c>
      <c r="S56" s="378"/>
      <c r="T56" s="378"/>
    </row>
    <row r="57" spans="2:20" ht="19.5" thickBot="1">
      <c r="B57" s="2352" t="s">
        <v>847</v>
      </c>
      <c r="C57" s="2353"/>
      <c r="D57" s="2353"/>
      <c r="E57" s="579">
        <f>ROUNDDOWN(SUM(O38:O52),2)</f>
        <v>0</v>
      </c>
      <c r="S57" s="378"/>
      <c r="T57" s="378"/>
    </row>
    <row r="58" spans="2:20" ht="20.25" thickTop="1" thickBot="1">
      <c r="B58" s="2343" t="s">
        <v>816</v>
      </c>
      <c r="C58" s="2344"/>
      <c r="D58" s="2345"/>
      <c r="E58" s="580">
        <f>E55*$T$8</f>
        <v>0</v>
      </c>
      <c r="R58" s="856" t="str">
        <f>HYPERLINK("#'別紙1'!AC106 ","別紙1はこちら")</f>
        <v>別紙1はこちら</v>
      </c>
      <c r="S58" s="378"/>
      <c r="T58" s="378"/>
    </row>
    <row r="60" spans="2:20" ht="18" customHeight="1"/>
    <row r="61" spans="2:20" ht="18" customHeight="1"/>
    <row r="62" spans="2:20" ht="18" customHeight="1"/>
    <row r="63" spans="2:20" ht="18" customHeight="1"/>
    <row r="64" spans="2:20" ht="18" customHeight="1"/>
  </sheetData>
  <sheetProtection algorithmName="SHA-512" hashValue="xX+0gjSfrktG99gx2lazIqq2y5SJDetP4JqWAvPE3TQDJgJ0mXUf/rh4tf1rJEnceL0I1nrf8cJvhj3TjxY+kQ==" saltValue="nAtNsmSNg0fcEnYIAcOqcA==" spinCount="100000" sheet="1" objects="1" scenarios="1"/>
  <protectedRanges>
    <protectedRange sqref="K8:L22 I8:I22 C8:G22" name="範囲1"/>
  </protectedRanges>
  <mergeCells count="8">
    <mergeCell ref="B56:D56"/>
    <mergeCell ref="B57:D57"/>
    <mergeCell ref="B58:D58"/>
    <mergeCell ref="B25:D25"/>
    <mergeCell ref="B28:D28"/>
    <mergeCell ref="B26:D26"/>
    <mergeCell ref="B27:D27"/>
    <mergeCell ref="B55:D55"/>
  </mergeCells>
  <phoneticPr fontId="4"/>
  <pageMargins left="0.25" right="0.25" top="0.75" bottom="0.75" header="0.3" footer="0.3"/>
  <pageSetup paperSize="9" scale="57" orientation="landscape"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628D3-9953-463E-925C-7BCAB13C913A}">
  <sheetPr>
    <tabColor rgb="FFFFC000"/>
    <pageSetUpPr fitToPage="1"/>
  </sheetPr>
  <dimension ref="A1:AI76"/>
  <sheetViews>
    <sheetView showGridLines="0" showZeros="0" view="pageBreakPreview" zoomScale="55" zoomScaleNormal="70" zoomScaleSheetLayoutView="55" workbookViewId="0">
      <selection activeCell="AC196" sqref="AC196:AH196"/>
    </sheetView>
  </sheetViews>
  <sheetFormatPr defaultColWidth="9.625" defaultRowHeight="18.75"/>
  <cols>
    <col min="1" max="1" width="3.5" style="377" customWidth="1"/>
    <col min="2" max="2" width="6.5" style="377" customWidth="1"/>
    <col min="3" max="3" width="16.875" style="377" customWidth="1"/>
    <col min="4" max="4" width="27.5" style="377" customWidth="1"/>
    <col min="5" max="6" width="14.375" style="377" customWidth="1"/>
    <col min="7" max="12" width="9.375" style="377" customWidth="1"/>
    <col min="13" max="13" width="18" style="377" bestFit="1" customWidth="1"/>
    <col min="14" max="18" width="9.375" style="377" bestFit="1" customWidth="1"/>
    <col min="19" max="19" width="9.375" style="377" customWidth="1"/>
    <col min="20" max="20" width="18" style="377" bestFit="1" customWidth="1"/>
    <col min="21" max="22" width="13" style="377" customWidth="1"/>
    <col min="23" max="23" width="16.875" style="377" customWidth="1"/>
    <col min="24" max="24" width="13.625" style="377" customWidth="1"/>
    <col min="25" max="26" width="15.375" style="377" bestFit="1" customWidth="1"/>
    <col min="27" max="27" width="13.625" style="377" customWidth="1"/>
    <col min="28" max="30" width="16.375" style="377" bestFit="1" customWidth="1"/>
    <col min="31" max="31" width="3.5" style="377" customWidth="1"/>
    <col min="32" max="32" width="9.625" style="377" customWidth="1"/>
    <col min="33" max="33" width="52.125" style="377" hidden="1" customWidth="1"/>
    <col min="34" max="34" width="16" style="377" hidden="1" customWidth="1"/>
    <col min="35" max="35" width="70.625" style="377" hidden="1" customWidth="1"/>
    <col min="36" max="16384" width="9.625" style="377"/>
  </cols>
  <sheetData>
    <row r="1" spans="1:35" ht="30.75">
      <c r="A1" s="426" t="s">
        <v>862</v>
      </c>
      <c r="B1" s="425"/>
      <c r="C1" s="425"/>
      <c r="D1" s="425"/>
      <c r="E1" s="425"/>
      <c r="F1" s="425"/>
      <c r="G1" s="425"/>
      <c r="H1" s="425"/>
      <c r="I1" s="425"/>
      <c r="J1" s="425"/>
      <c r="K1" s="425"/>
      <c r="L1" s="425"/>
      <c r="M1" s="425"/>
      <c r="N1" s="425"/>
      <c r="O1" s="425"/>
      <c r="P1" s="425"/>
      <c r="Q1" s="425"/>
      <c r="R1" s="425"/>
      <c r="S1" s="425"/>
      <c r="T1" s="425"/>
      <c r="U1" s="425"/>
      <c r="V1" s="425"/>
      <c r="W1" s="425"/>
      <c r="X1" s="425"/>
      <c r="Y1" s="425"/>
      <c r="Z1" s="425"/>
      <c r="AA1" s="425"/>
      <c r="AB1" s="425"/>
      <c r="AC1" s="425"/>
      <c r="AD1" s="425"/>
      <c r="AE1" s="425"/>
      <c r="AF1" s="425"/>
      <c r="AG1" s="425"/>
      <c r="AH1" s="425"/>
    </row>
    <row r="2" spans="1:35">
      <c r="B2" s="423" t="s">
        <v>790</v>
      </c>
      <c r="I2" s="424" t="s">
        <v>791</v>
      </c>
    </row>
    <row r="3" spans="1:35" ht="21.75">
      <c r="B3" s="423" t="s">
        <v>792</v>
      </c>
    </row>
    <row r="4" spans="1:35">
      <c r="B4" s="431" t="s">
        <v>863</v>
      </c>
    </row>
    <row r="5" spans="1:35">
      <c r="B5" s="431" t="s">
        <v>864</v>
      </c>
    </row>
    <row r="6" spans="1:35">
      <c r="B6" s="431" t="s">
        <v>865</v>
      </c>
    </row>
    <row r="7" spans="1:35" ht="19.5" thickBot="1"/>
    <row r="8" spans="1:35" ht="35.85" customHeight="1">
      <c r="B8" s="2366" t="s">
        <v>793</v>
      </c>
      <c r="C8" s="2366" t="s">
        <v>794</v>
      </c>
      <c r="D8" s="2366" t="s">
        <v>866</v>
      </c>
      <c r="E8" s="2364" t="s">
        <v>867</v>
      </c>
      <c r="F8" s="2356" t="s">
        <v>868</v>
      </c>
      <c r="G8" s="2361" t="s">
        <v>869</v>
      </c>
      <c r="H8" s="2362"/>
      <c r="I8" s="2362"/>
      <c r="J8" s="2362"/>
      <c r="K8" s="2362"/>
      <c r="L8" s="2362"/>
      <c r="M8" s="2363"/>
      <c r="N8" s="2361" t="s">
        <v>870</v>
      </c>
      <c r="O8" s="2362"/>
      <c r="P8" s="2362"/>
      <c r="Q8" s="2362"/>
      <c r="R8" s="2362"/>
      <c r="S8" s="2362"/>
      <c r="T8" s="2363"/>
      <c r="U8" s="2364" t="s">
        <v>871</v>
      </c>
      <c r="V8" s="2364" t="s">
        <v>872</v>
      </c>
      <c r="W8" s="2356" t="s">
        <v>837</v>
      </c>
      <c r="X8" s="2356" t="s">
        <v>798</v>
      </c>
      <c r="Y8" s="2356" t="s">
        <v>873</v>
      </c>
      <c r="Z8" s="2356" t="s">
        <v>874</v>
      </c>
      <c r="AA8" s="2356" t="s">
        <v>875</v>
      </c>
      <c r="AB8" s="2356" t="s">
        <v>841</v>
      </c>
      <c r="AC8" s="2356" t="s">
        <v>876</v>
      </c>
      <c r="AD8" s="2356" t="s">
        <v>877</v>
      </c>
      <c r="AG8" s="556" t="s">
        <v>878</v>
      </c>
      <c r="AH8" s="556" t="s">
        <v>879</v>
      </c>
    </row>
    <row r="9" spans="1:35" ht="19.5" thickBot="1">
      <c r="B9" s="2367"/>
      <c r="C9" s="2367"/>
      <c r="D9" s="2367"/>
      <c r="E9" s="2365"/>
      <c r="F9" s="2357"/>
      <c r="G9" s="781" t="s">
        <v>880</v>
      </c>
      <c r="H9" s="782" t="s">
        <v>881</v>
      </c>
      <c r="I9" s="782" t="s">
        <v>882</v>
      </c>
      <c r="J9" s="782" t="s">
        <v>883</v>
      </c>
      <c r="K9" s="782" t="s">
        <v>884</v>
      </c>
      <c r="L9" s="782" t="s">
        <v>885</v>
      </c>
      <c r="M9" s="783" t="s">
        <v>886</v>
      </c>
      <c r="N9" s="781" t="s">
        <v>880</v>
      </c>
      <c r="O9" s="782" t="s">
        <v>881</v>
      </c>
      <c r="P9" s="782" t="s">
        <v>882</v>
      </c>
      <c r="Q9" s="782" t="s">
        <v>883</v>
      </c>
      <c r="R9" s="782" t="s">
        <v>884</v>
      </c>
      <c r="S9" s="782" t="s">
        <v>885</v>
      </c>
      <c r="T9" s="783" t="s">
        <v>886</v>
      </c>
      <c r="U9" s="2365"/>
      <c r="V9" s="2365"/>
      <c r="W9" s="2357"/>
      <c r="X9" s="2357"/>
      <c r="Y9" s="2357"/>
      <c r="Z9" s="2357"/>
      <c r="AA9" s="2357"/>
      <c r="AB9" s="2357"/>
      <c r="AC9" s="2357"/>
      <c r="AD9" s="2357"/>
      <c r="AG9" s="556"/>
      <c r="AH9" s="556"/>
    </row>
    <row r="10" spans="1:35" ht="19.5" thickTop="1">
      <c r="B10" s="419" t="s">
        <v>801</v>
      </c>
      <c r="C10" s="418" t="s">
        <v>844</v>
      </c>
      <c r="D10" s="557" t="s">
        <v>887</v>
      </c>
      <c r="E10" s="558">
        <f t="shared" ref="E10:E25" si="0">IFERROR(IF(D10=AG$10,$AH$15,IF(D10=AG$11,$AH$16,"")),"")</f>
        <v>22</v>
      </c>
      <c r="F10" s="656" t="s">
        <v>888</v>
      </c>
      <c r="G10" s="784">
        <v>9000</v>
      </c>
      <c r="H10" s="785">
        <v>5500</v>
      </c>
      <c r="I10" s="785">
        <v>6000</v>
      </c>
      <c r="J10" s="785">
        <v>16000</v>
      </c>
      <c r="K10" s="785">
        <v>5000</v>
      </c>
      <c r="L10" s="785">
        <v>20000</v>
      </c>
      <c r="M10" s="559">
        <f>SUM(G10:K10)</f>
        <v>41500</v>
      </c>
      <c r="N10" s="784">
        <v>14000</v>
      </c>
      <c r="O10" s="785">
        <v>5000</v>
      </c>
      <c r="P10" s="785">
        <v>4500</v>
      </c>
      <c r="Q10" s="785">
        <v>25000</v>
      </c>
      <c r="R10" s="785">
        <v>10000</v>
      </c>
      <c r="S10" s="785">
        <v>20000</v>
      </c>
      <c r="T10" s="559">
        <f>SUM(N10:R10)</f>
        <v>58500</v>
      </c>
      <c r="U10" s="416">
        <f>IF(AND(T10&gt;0,M10&gt;0)=TRUE,1-M10/T10,"")</f>
        <v>0.29059829059829057</v>
      </c>
      <c r="V10" s="560" t="str">
        <f t="shared" ref="V10:V25" si="1">IF(OR(F10="",U10="")=TRUE,"",IF(OR(AND(F10="ZEH",U10&gt;=0.2),AND(F10="ZEH+",U10&gt;=0.25)),"OK","NG"))</f>
        <v>OK</v>
      </c>
      <c r="W10" s="417">
        <v>5</v>
      </c>
      <c r="X10" s="561">
        <f t="shared" ref="X10:X25" si="2">IFERROR(W10*$AH$18*24*365,"")</f>
        <v>6000.6</v>
      </c>
      <c r="Y10" s="561">
        <f>(SUM(N10:P10,R10)+S10*$AH$20)/($AH$21/10^3)</f>
        <v>4491.8032786885251</v>
      </c>
      <c r="Z10" s="561">
        <f t="shared" ref="Z10:Z25" si="3">IF(AND(SUM(N10:P10,R10)&gt;0,SUM(G10:I10,K10)&gt;0)=TRUE,(SUM(N10:P10,R10)-SUM(G10:I10,K10))/($AH$21/10^3),"")</f>
        <v>819.67213114754099</v>
      </c>
      <c r="AA10" s="414">
        <f t="shared" ref="AA10:AA25" si="4">T10*$AH$17/10^3</f>
        <v>5.4375</v>
      </c>
      <c r="AB10" s="414">
        <f>IFERROR(IF(V10="OK",AA10*U10,""),"")</f>
        <v>1.5801282051282048</v>
      </c>
      <c r="AC10" s="414">
        <f t="shared" ref="AC10:AC25" si="5">IF(AA10&gt;0,X10*$AH$19/10^3,"")</f>
        <v>2.4962496000000001</v>
      </c>
      <c r="AD10" s="414">
        <f t="shared" ref="AD10:AD25" si="6">IF(V10="OK",SUM(AB10:AC10),"")</f>
        <v>4.0763778051282049</v>
      </c>
      <c r="AG10" s="431" t="s">
        <v>889</v>
      </c>
      <c r="AH10" s="431" t="s">
        <v>890</v>
      </c>
    </row>
    <row r="11" spans="1:35">
      <c r="B11" s="411">
        <v>1</v>
      </c>
      <c r="C11" s="401"/>
      <c r="D11" s="465"/>
      <c r="E11" s="562" t="str">
        <f t="shared" si="0"/>
        <v/>
      </c>
      <c r="F11" s="401"/>
      <c r="G11" s="786"/>
      <c r="H11" s="787"/>
      <c r="I11" s="787"/>
      <c r="J11" s="787"/>
      <c r="K11" s="787"/>
      <c r="L11" s="787"/>
      <c r="M11" s="788">
        <f t="shared" ref="M11:M25" si="7">SUM(G11:K11)</f>
        <v>0</v>
      </c>
      <c r="N11" s="786"/>
      <c r="O11" s="787"/>
      <c r="P11" s="787"/>
      <c r="Q11" s="787"/>
      <c r="R11" s="787"/>
      <c r="S11" s="787"/>
      <c r="T11" s="788">
        <f t="shared" ref="T11:T25" si="8">SUM(N11:R11)</f>
        <v>0</v>
      </c>
      <c r="U11" s="564" t="str">
        <f t="shared" ref="U11:U25" si="9">IF(AND(T11&gt;0,M11&gt;0)=TRUE,1-M11/T11,"")</f>
        <v/>
      </c>
      <c r="V11" s="565" t="str">
        <f t="shared" si="1"/>
        <v/>
      </c>
      <c r="W11" s="459"/>
      <c r="X11" s="462">
        <f t="shared" si="2"/>
        <v>0</v>
      </c>
      <c r="Y11" s="462">
        <f>(SUM(N11:P11,R11)+S11*$AH$20)/($AH$21/10^3)</f>
        <v>0</v>
      </c>
      <c r="Z11" s="462" t="str">
        <f t="shared" si="3"/>
        <v/>
      </c>
      <c r="AA11" s="396">
        <f t="shared" si="4"/>
        <v>0</v>
      </c>
      <c r="AB11" s="396" t="str">
        <f t="shared" ref="AB11:AB25" si="10">IFERROR(AA11*U11,"")</f>
        <v/>
      </c>
      <c r="AC11" s="396" t="str">
        <f t="shared" si="5"/>
        <v/>
      </c>
      <c r="AD11" s="396" t="str">
        <f t="shared" si="6"/>
        <v/>
      </c>
      <c r="AG11" s="431" t="s">
        <v>891</v>
      </c>
      <c r="AH11" s="431" t="s">
        <v>16</v>
      </c>
    </row>
    <row r="12" spans="1:35">
      <c r="B12" s="395">
        <v>2</v>
      </c>
      <c r="C12" s="401"/>
      <c r="D12" s="465"/>
      <c r="E12" s="562" t="str">
        <f t="shared" si="0"/>
        <v/>
      </c>
      <c r="F12" s="401"/>
      <c r="G12" s="786"/>
      <c r="H12" s="787"/>
      <c r="I12" s="787"/>
      <c r="J12" s="787"/>
      <c r="K12" s="787"/>
      <c r="L12" s="787"/>
      <c r="M12" s="788">
        <f t="shared" si="7"/>
        <v>0</v>
      </c>
      <c r="N12" s="786"/>
      <c r="O12" s="787"/>
      <c r="P12" s="787"/>
      <c r="Q12" s="787"/>
      <c r="R12" s="787"/>
      <c r="S12" s="787"/>
      <c r="T12" s="788">
        <f t="shared" si="8"/>
        <v>0</v>
      </c>
      <c r="U12" s="564" t="str">
        <f t="shared" si="9"/>
        <v/>
      </c>
      <c r="V12" s="565" t="str">
        <f t="shared" si="1"/>
        <v/>
      </c>
      <c r="W12" s="459"/>
      <c r="X12" s="462">
        <f t="shared" si="2"/>
        <v>0</v>
      </c>
      <c r="Y12" s="462">
        <f>(SUM(N12:P12,R12)+S12*$AH$20)/($AH$21/10^3)</f>
        <v>0</v>
      </c>
      <c r="Z12" s="462" t="str">
        <f t="shared" si="3"/>
        <v/>
      </c>
      <c r="AA12" s="396">
        <f t="shared" si="4"/>
        <v>0</v>
      </c>
      <c r="AB12" s="396" t="str">
        <f t="shared" si="10"/>
        <v/>
      </c>
      <c r="AC12" s="396" t="str">
        <f t="shared" si="5"/>
        <v/>
      </c>
      <c r="AD12" s="396" t="str">
        <f t="shared" si="6"/>
        <v/>
      </c>
    </row>
    <row r="13" spans="1:35" ht="19.5" thickBot="1">
      <c r="B13" s="395">
        <v>3</v>
      </c>
      <c r="C13" s="401"/>
      <c r="D13" s="465"/>
      <c r="E13" s="562" t="str">
        <f t="shared" si="0"/>
        <v/>
      </c>
      <c r="F13" s="401"/>
      <c r="G13" s="786"/>
      <c r="H13" s="787"/>
      <c r="I13" s="787"/>
      <c r="J13" s="787"/>
      <c r="K13" s="787"/>
      <c r="L13" s="787"/>
      <c r="M13" s="788">
        <f t="shared" si="7"/>
        <v>0</v>
      </c>
      <c r="N13" s="786"/>
      <c r="O13" s="787"/>
      <c r="P13" s="787"/>
      <c r="Q13" s="787"/>
      <c r="R13" s="787"/>
      <c r="S13" s="787"/>
      <c r="T13" s="788">
        <f t="shared" si="8"/>
        <v>0</v>
      </c>
      <c r="U13" s="564" t="str">
        <f t="shared" si="9"/>
        <v/>
      </c>
      <c r="V13" s="565" t="str">
        <f t="shared" si="1"/>
        <v/>
      </c>
      <c r="W13" s="459"/>
      <c r="X13" s="462">
        <f t="shared" si="2"/>
        <v>0</v>
      </c>
      <c r="Y13" s="462">
        <f t="shared" ref="Y13:Y24" si="11">(SUM(N13:P13,R13)+S13*$AH$20)/($AH$21/10^3)</f>
        <v>0</v>
      </c>
      <c r="Z13" s="462" t="str">
        <f t="shared" si="3"/>
        <v/>
      </c>
      <c r="AA13" s="396">
        <f t="shared" si="4"/>
        <v>0</v>
      </c>
      <c r="AB13" s="396" t="str">
        <f t="shared" si="10"/>
        <v/>
      </c>
      <c r="AC13" s="396" t="str">
        <f t="shared" si="5"/>
        <v/>
      </c>
      <c r="AD13" s="396" t="str">
        <f t="shared" si="6"/>
        <v/>
      </c>
      <c r="AG13" s="420" t="s">
        <v>800</v>
      </c>
    </row>
    <row r="14" spans="1:35" ht="19.5" thickBot="1">
      <c r="B14" s="395">
        <v>4</v>
      </c>
      <c r="C14" s="401"/>
      <c r="D14" s="465"/>
      <c r="E14" s="562" t="str">
        <f t="shared" si="0"/>
        <v/>
      </c>
      <c r="F14" s="401"/>
      <c r="G14" s="786"/>
      <c r="H14" s="787"/>
      <c r="I14" s="787"/>
      <c r="J14" s="787"/>
      <c r="K14" s="787"/>
      <c r="L14" s="787"/>
      <c r="M14" s="788">
        <f t="shared" si="7"/>
        <v>0</v>
      </c>
      <c r="N14" s="786"/>
      <c r="O14" s="787"/>
      <c r="P14" s="787"/>
      <c r="Q14" s="787"/>
      <c r="R14" s="787"/>
      <c r="S14" s="787"/>
      <c r="T14" s="788">
        <f t="shared" si="8"/>
        <v>0</v>
      </c>
      <c r="U14" s="564" t="str">
        <f t="shared" si="9"/>
        <v/>
      </c>
      <c r="V14" s="565" t="str">
        <f t="shared" si="1"/>
        <v/>
      </c>
      <c r="W14" s="459"/>
      <c r="X14" s="462">
        <f t="shared" si="2"/>
        <v>0</v>
      </c>
      <c r="Y14" s="462">
        <f t="shared" si="11"/>
        <v>0</v>
      </c>
      <c r="Z14" s="462" t="str">
        <f t="shared" si="3"/>
        <v/>
      </c>
      <c r="AA14" s="396">
        <f t="shared" si="4"/>
        <v>0</v>
      </c>
      <c r="AB14" s="396" t="str">
        <f t="shared" si="10"/>
        <v/>
      </c>
      <c r="AC14" s="396" t="str">
        <f t="shared" si="5"/>
        <v/>
      </c>
      <c r="AD14" s="396" t="str">
        <f t="shared" si="6"/>
        <v/>
      </c>
      <c r="AG14" s="475" t="s">
        <v>805</v>
      </c>
      <c r="AH14" s="476" t="s">
        <v>806</v>
      </c>
      <c r="AI14" s="476" t="s">
        <v>807</v>
      </c>
    </row>
    <row r="15" spans="1:35" ht="20.25" thickTop="1" thickBot="1">
      <c r="B15" s="395">
        <v>5</v>
      </c>
      <c r="C15" s="401"/>
      <c r="D15" s="465"/>
      <c r="E15" s="789" t="str">
        <f t="shared" si="0"/>
        <v/>
      </c>
      <c r="F15" s="400"/>
      <c r="G15" s="790"/>
      <c r="H15" s="791"/>
      <c r="I15" s="791"/>
      <c r="J15" s="791"/>
      <c r="K15" s="791"/>
      <c r="L15" s="791"/>
      <c r="M15" s="792">
        <f t="shared" si="7"/>
        <v>0</v>
      </c>
      <c r="N15" s="790"/>
      <c r="O15" s="791"/>
      <c r="P15" s="791"/>
      <c r="Q15" s="791"/>
      <c r="R15" s="791"/>
      <c r="S15" s="791"/>
      <c r="T15" s="792">
        <f t="shared" si="8"/>
        <v>0</v>
      </c>
      <c r="U15" s="793" t="str">
        <f t="shared" si="9"/>
        <v/>
      </c>
      <c r="V15" s="794" t="str">
        <f t="shared" si="1"/>
        <v/>
      </c>
      <c r="W15" s="1385"/>
      <c r="X15" s="462">
        <f t="shared" si="2"/>
        <v>0</v>
      </c>
      <c r="Y15" s="462">
        <f t="shared" si="11"/>
        <v>0</v>
      </c>
      <c r="Z15" s="462" t="str">
        <f t="shared" si="3"/>
        <v/>
      </c>
      <c r="AA15" s="396">
        <f t="shared" si="4"/>
        <v>0</v>
      </c>
      <c r="AB15" s="396" t="str">
        <f t="shared" si="10"/>
        <v/>
      </c>
      <c r="AC15" s="396" t="str">
        <f t="shared" si="5"/>
        <v/>
      </c>
      <c r="AD15" s="396" t="str">
        <f t="shared" si="6"/>
        <v/>
      </c>
      <c r="AG15" s="570" t="s">
        <v>892</v>
      </c>
      <c r="AH15" s="571">
        <v>22</v>
      </c>
      <c r="AI15" s="572" t="s">
        <v>809</v>
      </c>
    </row>
    <row r="16" spans="1:35" ht="19.5" thickBot="1">
      <c r="B16" s="395">
        <v>6</v>
      </c>
      <c r="C16" s="401"/>
      <c r="D16" s="465"/>
      <c r="E16" s="789" t="str">
        <f t="shared" si="0"/>
        <v/>
      </c>
      <c r="F16" s="400"/>
      <c r="G16" s="790"/>
      <c r="H16" s="791"/>
      <c r="I16" s="791"/>
      <c r="J16" s="791"/>
      <c r="K16" s="791"/>
      <c r="L16" s="791"/>
      <c r="M16" s="792">
        <f t="shared" si="7"/>
        <v>0</v>
      </c>
      <c r="N16" s="790"/>
      <c r="O16" s="791"/>
      <c r="P16" s="791"/>
      <c r="Q16" s="791"/>
      <c r="R16" s="791"/>
      <c r="S16" s="791"/>
      <c r="T16" s="792">
        <f t="shared" si="8"/>
        <v>0</v>
      </c>
      <c r="U16" s="793" t="str">
        <f t="shared" si="9"/>
        <v/>
      </c>
      <c r="V16" s="794" t="str">
        <f t="shared" si="1"/>
        <v/>
      </c>
      <c r="W16" s="1385"/>
      <c r="X16" s="462">
        <f t="shared" si="2"/>
        <v>0</v>
      </c>
      <c r="Y16" s="462">
        <f>(SUM(N16:P16,R16)+S16*$AH$20)/($AH$21/10^3)</f>
        <v>0</v>
      </c>
      <c r="Z16" s="462" t="str">
        <f t="shared" si="3"/>
        <v/>
      </c>
      <c r="AA16" s="396">
        <f t="shared" si="4"/>
        <v>0</v>
      </c>
      <c r="AB16" s="396" t="str">
        <f t="shared" si="10"/>
        <v/>
      </c>
      <c r="AC16" s="396" t="str">
        <f t="shared" si="5"/>
        <v/>
      </c>
      <c r="AD16" s="396" t="str">
        <f t="shared" si="6"/>
        <v/>
      </c>
      <c r="AG16" s="405" t="s">
        <v>893</v>
      </c>
      <c r="AH16" s="573">
        <v>47</v>
      </c>
      <c r="AI16" s="574" t="s">
        <v>809</v>
      </c>
    </row>
    <row r="17" spans="2:35" ht="19.5" thickBot="1">
      <c r="B17" s="395">
        <v>7</v>
      </c>
      <c r="C17" s="401"/>
      <c r="D17" s="465"/>
      <c r="E17" s="789" t="str">
        <f t="shared" si="0"/>
        <v/>
      </c>
      <c r="F17" s="400"/>
      <c r="G17" s="790"/>
      <c r="H17" s="791"/>
      <c r="I17" s="791"/>
      <c r="J17" s="791"/>
      <c r="K17" s="791"/>
      <c r="L17" s="791"/>
      <c r="M17" s="792">
        <f t="shared" si="7"/>
        <v>0</v>
      </c>
      <c r="N17" s="790"/>
      <c r="O17" s="791"/>
      <c r="P17" s="791"/>
      <c r="Q17" s="791"/>
      <c r="R17" s="791"/>
      <c r="S17" s="791"/>
      <c r="T17" s="792">
        <f t="shared" si="8"/>
        <v>0</v>
      </c>
      <c r="U17" s="793" t="str">
        <f t="shared" si="9"/>
        <v/>
      </c>
      <c r="V17" s="794" t="str">
        <f t="shared" si="1"/>
        <v/>
      </c>
      <c r="W17" s="1385"/>
      <c r="X17" s="462">
        <f t="shared" si="2"/>
        <v>0</v>
      </c>
      <c r="Y17" s="462">
        <f t="shared" si="11"/>
        <v>0</v>
      </c>
      <c r="Z17" s="462" t="str">
        <f t="shared" si="3"/>
        <v/>
      </c>
      <c r="AA17" s="396">
        <f t="shared" si="4"/>
        <v>0</v>
      </c>
      <c r="AB17" s="396" t="str">
        <f t="shared" si="10"/>
        <v/>
      </c>
      <c r="AC17" s="396" t="str">
        <f t="shared" si="5"/>
        <v/>
      </c>
      <c r="AD17" s="396" t="str">
        <f t="shared" si="6"/>
        <v/>
      </c>
      <c r="AG17" s="405" t="s">
        <v>894</v>
      </c>
      <c r="AH17" s="404">
        <v>9.2948717948717952E-2</v>
      </c>
      <c r="AI17" s="574" t="s">
        <v>895</v>
      </c>
    </row>
    <row r="18" spans="2:35" ht="19.5" thickBot="1">
      <c r="B18" s="395">
        <v>8</v>
      </c>
      <c r="C18" s="401"/>
      <c r="D18" s="465"/>
      <c r="E18" s="789" t="str">
        <f t="shared" si="0"/>
        <v/>
      </c>
      <c r="F18" s="400"/>
      <c r="G18" s="790"/>
      <c r="H18" s="791"/>
      <c r="I18" s="791"/>
      <c r="J18" s="791"/>
      <c r="K18" s="791"/>
      <c r="L18" s="791"/>
      <c r="M18" s="792">
        <f t="shared" si="7"/>
        <v>0</v>
      </c>
      <c r="N18" s="790"/>
      <c r="O18" s="791"/>
      <c r="P18" s="791"/>
      <c r="Q18" s="791"/>
      <c r="R18" s="791"/>
      <c r="S18" s="791"/>
      <c r="T18" s="792">
        <f t="shared" si="8"/>
        <v>0</v>
      </c>
      <c r="U18" s="793" t="str">
        <f t="shared" si="9"/>
        <v/>
      </c>
      <c r="V18" s="794" t="str">
        <f t="shared" si="1"/>
        <v/>
      </c>
      <c r="W18" s="1385"/>
      <c r="X18" s="462">
        <f t="shared" si="2"/>
        <v>0</v>
      </c>
      <c r="Y18" s="462">
        <f t="shared" si="11"/>
        <v>0</v>
      </c>
      <c r="Z18" s="462" t="str">
        <f t="shared" si="3"/>
        <v/>
      </c>
      <c r="AA18" s="396">
        <f t="shared" si="4"/>
        <v>0</v>
      </c>
      <c r="AB18" s="396" t="str">
        <f t="shared" si="10"/>
        <v/>
      </c>
      <c r="AC18" s="396" t="str">
        <f t="shared" si="5"/>
        <v/>
      </c>
      <c r="AD18" s="396" t="str">
        <f t="shared" si="6"/>
        <v/>
      </c>
      <c r="AG18" s="405" t="s">
        <v>810</v>
      </c>
      <c r="AH18" s="407">
        <v>0.13700000000000001</v>
      </c>
      <c r="AI18" s="406" t="s">
        <v>811</v>
      </c>
    </row>
    <row r="19" spans="2:35" ht="19.5" thickBot="1">
      <c r="B19" s="395">
        <v>9</v>
      </c>
      <c r="C19" s="401"/>
      <c r="D19" s="465"/>
      <c r="E19" s="789" t="str">
        <f t="shared" si="0"/>
        <v/>
      </c>
      <c r="F19" s="400"/>
      <c r="G19" s="790"/>
      <c r="H19" s="791"/>
      <c r="I19" s="791"/>
      <c r="J19" s="791"/>
      <c r="K19" s="791"/>
      <c r="L19" s="791"/>
      <c r="M19" s="792">
        <f t="shared" si="7"/>
        <v>0</v>
      </c>
      <c r="N19" s="790"/>
      <c r="O19" s="791"/>
      <c r="P19" s="791"/>
      <c r="Q19" s="791"/>
      <c r="R19" s="791"/>
      <c r="S19" s="791"/>
      <c r="T19" s="792">
        <f t="shared" si="8"/>
        <v>0</v>
      </c>
      <c r="U19" s="793" t="str">
        <f t="shared" si="9"/>
        <v/>
      </c>
      <c r="V19" s="794" t="str">
        <f t="shared" si="1"/>
        <v/>
      </c>
      <c r="W19" s="1385"/>
      <c r="X19" s="462">
        <f t="shared" si="2"/>
        <v>0</v>
      </c>
      <c r="Y19" s="462">
        <f t="shared" si="11"/>
        <v>0</v>
      </c>
      <c r="Z19" s="462" t="str">
        <f t="shared" si="3"/>
        <v/>
      </c>
      <c r="AA19" s="396">
        <f t="shared" si="4"/>
        <v>0</v>
      </c>
      <c r="AB19" s="396" t="str">
        <f t="shared" si="10"/>
        <v/>
      </c>
      <c r="AC19" s="396" t="str">
        <f t="shared" si="5"/>
        <v/>
      </c>
      <c r="AD19" s="396" t="str">
        <f t="shared" si="6"/>
        <v/>
      </c>
      <c r="AG19" s="405" t="s">
        <v>812</v>
      </c>
      <c r="AH19" s="404">
        <v>0.41599999999999998</v>
      </c>
      <c r="AI19" s="403" t="s">
        <v>813</v>
      </c>
    </row>
    <row r="20" spans="2:35" ht="19.5" thickBot="1">
      <c r="B20" s="395">
        <v>10</v>
      </c>
      <c r="C20" s="401"/>
      <c r="D20" s="465"/>
      <c r="E20" s="789" t="str">
        <f t="shared" si="0"/>
        <v/>
      </c>
      <c r="F20" s="400"/>
      <c r="G20" s="790"/>
      <c r="H20" s="791"/>
      <c r="I20" s="791"/>
      <c r="J20" s="791"/>
      <c r="K20" s="791"/>
      <c r="L20" s="791"/>
      <c r="M20" s="792">
        <f t="shared" si="7"/>
        <v>0</v>
      </c>
      <c r="N20" s="790"/>
      <c r="O20" s="791"/>
      <c r="P20" s="791"/>
      <c r="Q20" s="791"/>
      <c r="R20" s="791"/>
      <c r="S20" s="791"/>
      <c r="T20" s="792">
        <f t="shared" si="8"/>
        <v>0</v>
      </c>
      <c r="U20" s="793" t="str">
        <f t="shared" si="9"/>
        <v/>
      </c>
      <c r="V20" s="794" t="str">
        <f t="shared" si="1"/>
        <v/>
      </c>
      <c r="W20" s="1385"/>
      <c r="X20" s="462">
        <f t="shared" si="2"/>
        <v>0</v>
      </c>
      <c r="Y20" s="462">
        <f t="shared" si="11"/>
        <v>0</v>
      </c>
      <c r="Z20" s="462" t="str">
        <f t="shared" si="3"/>
        <v/>
      </c>
      <c r="AA20" s="396">
        <f t="shared" si="4"/>
        <v>0</v>
      </c>
      <c r="AB20" s="396" t="str">
        <f t="shared" si="10"/>
        <v/>
      </c>
      <c r="AC20" s="396" t="str">
        <f t="shared" si="5"/>
        <v/>
      </c>
      <c r="AD20" s="396" t="str">
        <f t="shared" si="6"/>
        <v/>
      </c>
      <c r="AG20" s="405" t="s">
        <v>896</v>
      </c>
      <c r="AH20" s="795">
        <v>0.51700000000000002</v>
      </c>
      <c r="AI20" s="403" t="s">
        <v>897</v>
      </c>
    </row>
    <row r="21" spans="2:35" ht="19.5" thickBot="1">
      <c r="B21" s="395">
        <v>11</v>
      </c>
      <c r="C21" s="401"/>
      <c r="D21" s="465"/>
      <c r="E21" s="789" t="str">
        <f t="shared" si="0"/>
        <v/>
      </c>
      <c r="F21" s="400"/>
      <c r="G21" s="790"/>
      <c r="H21" s="791"/>
      <c r="I21" s="791"/>
      <c r="J21" s="791"/>
      <c r="K21" s="791"/>
      <c r="L21" s="791"/>
      <c r="M21" s="792">
        <f t="shared" si="7"/>
        <v>0</v>
      </c>
      <c r="N21" s="790"/>
      <c r="O21" s="791"/>
      <c r="P21" s="791"/>
      <c r="Q21" s="791"/>
      <c r="R21" s="791"/>
      <c r="S21" s="791"/>
      <c r="T21" s="792">
        <f t="shared" si="8"/>
        <v>0</v>
      </c>
      <c r="U21" s="793" t="str">
        <f t="shared" si="9"/>
        <v/>
      </c>
      <c r="V21" s="794" t="str">
        <f t="shared" si="1"/>
        <v/>
      </c>
      <c r="W21" s="1385"/>
      <c r="X21" s="462">
        <f t="shared" si="2"/>
        <v>0</v>
      </c>
      <c r="Y21" s="462">
        <f t="shared" si="11"/>
        <v>0</v>
      </c>
      <c r="Z21" s="462" t="str">
        <f t="shared" si="3"/>
        <v/>
      </c>
      <c r="AA21" s="396">
        <f t="shared" si="4"/>
        <v>0</v>
      </c>
      <c r="AB21" s="396" t="str">
        <f t="shared" si="10"/>
        <v/>
      </c>
      <c r="AC21" s="396" t="str">
        <f t="shared" si="5"/>
        <v/>
      </c>
      <c r="AD21" s="396" t="str">
        <f t="shared" si="6"/>
        <v/>
      </c>
      <c r="AG21" s="405" t="s">
        <v>898</v>
      </c>
      <c r="AH21" s="573">
        <v>9760</v>
      </c>
      <c r="AI21" s="403" t="s">
        <v>899</v>
      </c>
    </row>
    <row r="22" spans="2:35">
      <c r="B22" s="395">
        <v>12</v>
      </c>
      <c r="C22" s="401"/>
      <c r="D22" s="465"/>
      <c r="E22" s="789" t="str">
        <f t="shared" si="0"/>
        <v/>
      </c>
      <c r="F22" s="400"/>
      <c r="G22" s="790"/>
      <c r="H22" s="791"/>
      <c r="I22" s="791"/>
      <c r="J22" s="791"/>
      <c r="K22" s="791"/>
      <c r="L22" s="791"/>
      <c r="M22" s="792">
        <f t="shared" si="7"/>
        <v>0</v>
      </c>
      <c r="N22" s="790"/>
      <c r="O22" s="791"/>
      <c r="P22" s="791"/>
      <c r="Q22" s="791"/>
      <c r="R22" s="791"/>
      <c r="S22" s="791"/>
      <c r="T22" s="792">
        <f t="shared" si="8"/>
        <v>0</v>
      </c>
      <c r="U22" s="793" t="str">
        <f t="shared" si="9"/>
        <v/>
      </c>
      <c r="V22" s="794" t="str">
        <f t="shared" si="1"/>
        <v/>
      </c>
      <c r="W22" s="1385"/>
      <c r="X22" s="462">
        <f t="shared" si="2"/>
        <v>0</v>
      </c>
      <c r="Y22" s="462">
        <f t="shared" si="11"/>
        <v>0</v>
      </c>
      <c r="Z22" s="462" t="str">
        <f t="shared" si="3"/>
        <v/>
      </c>
      <c r="AA22" s="396">
        <f t="shared" si="4"/>
        <v>0</v>
      </c>
      <c r="AB22" s="396" t="str">
        <f t="shared" si="10"/>
        <v/>
      </c>
      <c r="AC22" s="396" t="str">
        <f t="shared" si="5"/>
        <v/>
      </c>
      <c r="AD22" s="396" t="str">
        <f t="shared" si="6"/>
        <v/>
      </c>
    </row>
    <row r="23" spans="2:35">
      <c r="B23" s="395">
        <v>13</v>
      </c>
      <c r="C23" s="401"/>
      <c r="D23" s="465"/>
      <c r="E23" s="789" t="str">
        <f t="shared" si="0"/>
        <v/>
      </c>
      <c r="F23" s="400"/>
      <c r="G23" s="790"/>
      <c r="H23" s="791"/>
      <c r="I23" s="791"/>
      <c r="J23" s="791"/>
      <c r="K23" s="791"/>
      <c r="L23" s="791"/>
      <c r="M23" s="792">
        <f t="shared" si="7"/>
        <v>0</v>
      </c>
      <c r="N23" s="790"/>
      <c r="O23" s="791"/>
      <c r="P23" s="791"/>
      <c r="Q23" s="791"/>
      <c r="R23" s="791"/>
      <c r="S23" s="791"/>
      <c r="T23" s="792">
        <f t="shared" si="8"/>
        <v>0</v>
      </c>
      <c r="U23" s="793" t="str">
        <f t="shared" si="9"/>
        <v/>
      </c>
      <c r="V23" s="794" t="str">
        <f t="shared" si="1"/>
        <v/>
      </c>
      <c r="W23" s="1385"/>
      <c r="X23" s="462">
        <f t="shared" si="2"/>
        <v>0</v>
      </c>
      <c r="Y23" s="462">
        <f t="shared" si="11"/>
        <v>0</v>
      </c>
      <c r="Z23" s="462" t="str">
        <f t="shared" si="3"/>
        <v/>
      </c>
      <c r="AA23" s="396">
        <f t="shared" si="4"/>
        <v>0</v>
      </c>
      <c r="AB23" s="396" t="str">
        <f t="shared" si="10"/>
        <v/>
      </c>
      <c r="AC23" s="396" t="str">
        <f t="shared" si="5"/>
        <v/>
      </c>
      <c r="AD23" s="396" t="str">
        <f t="shared" si="6"/>
        <v/>
      </c>
    </row>
    <row r="24" spans="2:35">
      <c r="B24" s="395">
        <v>14</v>
      </c>
      <c r="C24" s="394"/>
      <c r="D24" s="796"/>
      <c r="E24" s="797" t="str">
        <f t="shared" si="0"/>
        <v/>
      </c>
      <c r="F24" s="393"/>
      <c r="G24" s="798"/>
      <c r="H24" s="799"/>
      <c r="I24" s="799"/>
      <c r="J24" s="799"/>
      <c r="K24" s="799"/>
      <c r="L24" s="799"/>
      <c r="M24" s="800">
        <f t="shared" si="7"/>
        <v>0</v>
      </c>
      <c r="N24" s="798"/>
      <c r="O24" s="799"/>
      <c r="P24" s="799"/>
      <c r="Q24" s="799"/>
      <c r="R24" s="799"/>
      <c r="S24" s="799"/>
      <c r="T24" s="800">
        <f t="shared" si="8"/>
        <v>0</v>
      </c>
      <c r="U24" s="801" t="str">
        <f t="shared" si="9"/>
        <v/>
      </c>
      <c r="V24" s="802" t="str">
        <f t="shared" si="1"/>
        <v/>
      </c>
      <c r="W24" s="1387"/>
      <c r="X24" s="591">
        <f t="shared" si="2"/>
        <v>0</v>
      </c>
      <c r="Y24" s="462">
        <f t="shared" si="11"/>
        <v>0</v>
      </c>
      <c r="Z24" s="591" t="str">
        <f t="shared" si="3"/>
        <v/>
      </c>
      <c r="AA24" s="389">
        <f t="shared" si="4"/>
        <v>0</v>
      </c>
      <c r="AB24" s="389" t="str">
        <f t="shared" si="10"/>
        <v/>
      </c>
      <c r="AC24" s="389" t="str">
        <f t="shared" si="5"/>
        <v/>
      </c>
      <c r="AD24" s="389" t="str">
        <f t="shared" si="6"/>
        <v/>
      </c>
    </row>
    <row r="25" spans="2:35" ht="19.5" thickBot="1">
      <c r="B25" s="388">
        <v>15</v>
      </c>
      <c r="C25" s="387"/>
      <c r="D25" s="483"/>
      <c r="E25" s="566" t="str">
        <f t="shared" si="0"/>
        <v/>
      </c>
      <c r="F25" s="386"/>
      <c r="G25" s="803"/>
      <c r="H25" s="804"/>
      <c r="I25" s="804"/>
      <c r="J25" s="804"/>
      <c r="K25" s="804"/>
      <c r="L25" s="804"/>
      <c r="M25" s="805">
        <f t="shared" si="7"/>
        <v>0</v>
      </c>
      <c r="N25" s="803"/>
      <c r="O25" s="804"/>
      <c r="P25" s="804"/>
      <c r="Q25" s="804"/>
      <c r="R25" s="804"/>
      <c r="S25" s="804"/>
      <c r="T25" s="805">
        <f t="shared" si="8"/>
        <v>0</v>
      </c>
      <c r="U25" s="568" t="str">
        <f t="shared" si="9"/>
        <v/>
      </c>
      <c r="V25" s="569" t="str">
        <f t="shared" si="1"/>
        <v/>
      </c>
      <c r="W25" s="1388"/>
      <c r="X25" s="491">
        <f t="shared" si="2"/>
        <v>0</v>
      </c>
      <c r="Y25" s="591">
        <f>(SUM(N25:P25,R25)+S25*$AH$20)/($AH$21/10^3)</f>
        <v>0</v>
      </c>
      <c r="Z25" s="491" t="str">
        <f t="shared" si="3"/>
        <v/>
      </c>
      <c r="AA25" s="382">
        <f t="shared" si="4"/>
        <v>0</v>
      </c>
      <c r="AB25" s="382" t="str">
        <f t="shared" si="10"/>
        <v/>
      </c>
      <c r="AC25" s="382" t="str">
        <f t="shared" si="5"/>
        <v/>
      </c>
      <c r="AD25" s="382" t="str">
        <f t="shared" si="6"/>
        <v/>
      </c>
    </row>
    <row r="26" spans="2:35">
      <c r="Y26" s="837"/>
    </row>
    <row r="27" spans="2:35" ht="19.5" thickBot="1">
      <c r="B27" s="381" t="s">
        <v>814</v>
      </c>
    </row>
    <row r="28" spans="2:35" ht="19.5" thickBot="1">
      <c r="B28" s="2358" t="s">
        <v>900</v>
      </c>
      <c r="C28" s="2359"/>
      <c r="D28" s="2360"/>
      <c r="E28" s="836">
        <f>SUM(Y11:Y25)</f>
        <v>0</v>
      </c>
    </row>
    <row r="29" spans="2:35" ht="19.5" thickBot="1">
      <c r="B29" s="2354" t="s">
        <v>901</v>
      </c>
      <c r="C29" s="2355"/>
      <c r="D29" s="2355"/>
      <c r="E29" s="573">
        <f>SUM(Z11:Z25)</f>
        <v>0</v>
      </c>
      <c r="Y29" s="433"/>
    </row>
    <row r="30" spans="2:35" ht="19.5" thickBot="1">
      <c r="B30" s="2343" t="s">
        <v>902</v>
      </c>
      <c r="C30" s="2344"/>
      <c r="D30" s="2345"/>
      <c r="E30" s="576">
        <f>SUMPRODUCT(Z11:Z25,E11:E25)</f>
        <v>0</v>
      </c>
    </row>
    <row r="31" spans="2:35" ht="19.5" thickTop="1">
      <c r="B31" s="2354" t="s">
        <v>815</v>
      </c>
      <c r="C31" s="2355"/>
      <c r="D31" s="2355"/>
      <c r="E31" s="577">
        <f>ROUNDDOWN(SUM(AD11:AD25),2)</f>
        <v>0</v>
      </c>
    </row>
    <row r="32" spans="2:35">
      <c r="B32" s="2352" t="s">
        <v>903</v>
      </c>
      <c r="C32" s="2353"/>
      <c r="D32" s="2353"/>
      <c r="E32" s="578">
        <f>ROUNDDOWN(SUM(AB11:AB25),2)</f>
        <v>0</v>
      </c>
    </row>
    <row r="33" spans="1:34" ht="19.5" thickBot="1">
      <c r="B33" s="2368" t="s">
        <v>904</v>
      </c>
      <c r="C33" s="2369"/>
      <c r="D33" s="2369"/>
      <c r="E33" s="579">
        <f>ROUNDDOWN(SUM(AC11:AC25),2)</f>
        <v>0</v>
      </c>
    </row>
    <row r="34" spans="1:34" ht="19.5" thickBot="1">
      <c r="B34" s="2343" t="s">
        <v>816</v>
      </c>
      <c r="C34" s="2344"/>
      <c r="D34" s="2345"/>
      <c r="E34" s="580">
        <f>SUMPRODUCT(AD11:AD25,E11:E25)</f>
        <v>0</v>
      </c>
      <c r="AF34" s="856" t="str">
        <f>HYPERLINK("#'別紙1'!AC155","別紙1はこちら")</f>
        <v>別紙1はこちら</v>
      </c>
    </row>
    <row r="36" spans="1:34">
      <c r="AG36" s="378"/>
      <c r="AH36" s="378"/>
    </row>
    <row r="37" spans="1:34" ht="30.75">
      <c r="A37" s="426" t="s">
        <v>862</v>
      </c>
      <c r="B37" s="425"/>
      <c r="C37" s="425"/>
      <c r="D37" s="425"/>
      <c r="E37" s="425"/>
      <c r="F37" s="425"/>
      <c r="G37" s="425"/>
      <c r="H37" s="425"/>
      <c r="I37" s="425"/>
      <c r="J37" s="425"/>
      <c r="K37" s="425"/>
      <c r="L37" s="425"/>
      <c r="M37" s="425"/>
      <c r="N37" s="425"/>
      <c r="O37" s="425"/>
      <c r="P37" s="425"/>
      <c r="Q37" s="425"/>
      <c r="R37" s="425"/>
      <c r="S37" s="425"/>
      <c r="T37" s="425"/>
      <c r="U37" s="425"/>
      <c r="V37" s="425"/>
      <c r="W37" s="425"/>
      <c r="X37" s="425"/>
      <c r="Y37" s="425"/>
      <c r="Z37" s="425"/>
      <c r="AA37" s="425"/>
      <c r="AB37" s="425"/>
      <c r="AC37" s="425"/>
      <c r="AD37" s="425"/>
      <c r="AE37" s="425"/>
      <c r="AF37" s="425"/>
      <c r="AG37" s="425"/>
      <c r="AH37" s="425"/>
    </row>
    <row r="38" spans="1:34">
      <c r="B38" s="423" t="s">
        <v>790</v>
      </c>
      <c r="I38" s="424" t="s">
        <v>791</v>
      </c>
    </row>
    <row r="39" spans="1:34" ht="21.75">
      <c r="B39" s="423" t="s">
        <v>792</v>
      </c>
    </row>
    <row r="40" spans="1:34">
      <c r="B40" s="431" t="s">
        <v>863</v>
      </c>
    </row>
    <row r="41" spans="1:34">
      <c r="B41" s="431" t="s">
        <v>864</v>
      </c>
    </row>
    <row r="42" spans="1:34">
      <c r="B42" s="431" t="s">
        <v>865</v>
      </c>
    </row>
    <row r="43" spans="1:34" ht="19.5" thickBot="1"/>
    <row r="44" spans="1:34" ht="35.85" customHeight="1">
      <c r="B44" s="2366" t="s">
        <v>793</v>
      </c>
      <c r="C44" s="2366" t="s">
        <v>794</v>
      </c>
      <c r="D44" s="2366" t="s">
        <v>866</v>
      </c>
      <c r="E44" s="2364" t="s">
        <v>867</v>
      </c>
      <c r="F44" s="2356" t="s">
        <v>868</v>
      </c>
      <c r="G44" s="2361" t="s">
        <v>869</v>
      </c>
      <c r="H44" s="2362"/>
      <c r="I44" s="2362"/>
      <c r="J44" s="2362"/>
      <c r="K44" s="2362"/>
      <c r="L44" s="2362"/>
      <c r="M44" s="2363"/>
      <c r="N44" s="2361" t="s">
        <v>870</v>
      </c>
      <c r="O44" s="2362"/>
      <c r="P44" s="2362"/>
      <c r="Q44" s="2362"/>
      <c r="R44" s="2362"/>
      <c r="S44" s="2362"/>
      <c r="T44" s="2363"/>
      <c r="U44" s="2364" t="s">
        <v>871</v>
      </c>
      <c r="V44" s="2364" t="s">
        <v>872</v>
      </c>
      <c r="W44" s="2356" t="s">
        <v>837</v>
      </c>
      <c r="X44" s="2356" t="s">
        <v>798</v>
      </c>
      <c r="Y44" s="2356" t="s">
        <v>873</v>
      </c>
      <c r="Z44" s="2356" t="s">
        <v>874</v>
      </c>
      <c r="AA44" s="2356" t="s">
        <v>875</v>
      </c>
      <c r="AB44" s="2356" t="s">
        <v>841</v>
      </c>
      <c r="AC44" s="2356" t="s">
        <v>876</v>
      </c>
      <c r="AD44" s="2356" t="s">
        <v>877</v>
      </c>
      <c r="AG44" s="556" t="s">
        <v>878</v>
      </c>
      <c r="AH44" s="556" t="s">
        <v>879</v>
      </c>
    </row>
    <row r="45" spans="1:34" ht="19.5" thickBot="1">
      <c r="B45" s="2367"/>
      <c r="C45" s="2367"/>
      <c r="D45" s="2367"/>
      <c r="E45" s="2365"/>
      <c r="F45" s="2357"/>
      <c r="G45" s="781" t="s">
        <v>880</v>
      </c>
      <c r="H45" s="782" t="s">
        <v>881</v>
      </c>
      <c r="I45" s="782" t="s">
        <v>882</v>
      </c>
      <c r="J45" s="782" t="s">
        <v>883</v>
      </c>
      <c r="K45" s="782" t="s">
        <v>884</v>
      </c>
      <c r="L45" s="782" t="s">
        <v>885</v>
      </c>
      <c r="M45" s="783" t="s">
        <v>886</v>
      </c>
      <c r="N45" s="781" t="s">
        <v>880</v>
      </c>
      <c r="O45" s="782" t="s">
        <v>881</v>
      </c>
      <c r="P45" s="782" t="s">
        <v>882</v>
      </c>
      <c r="Q45" s="782" t="s">
        <v>883</v>
      </c>
      <c r="R45" s="782" t="s">
        <v>884</v>
      </c>
      <c r="S45" s="782" t="s">
        <v>885</v>
      </c>
      <c r="T45" s="783" t="s">
        <v>886</v>
      </c>
      <c r="U45" s="2365"/>
      <c r="V45" s="2365"/>
      <c r="W45" s="2357"/>
      <c r="X45" s="2357"/>
      <c r="Y45" s="2357"/>
      <c r="Z45" s="2357"/>
      <c r="AA45" s="2357"/>
      <c r="AB45" s="2357"/>
      <c r="AC45" s="2357"/>
      <c r="AD45" s="2357"/>
      <c r="AG45" s="556"/>
      <c r="AH45" s="556"/>
    </row>
    <row r="46" spans="1:34" ht="19.5" thickTop="1">
      <c r="B46" s="419" t="s">
        <v>801</v>
      </c>
      <c r="C46" s="418" t="s">
        <v>844</v>
      </c>
      <c r="D46" s="557" t="s">
        <v>887</v>
      </c>
      <c r="E46" s="558">
        <f t="shared" ref="E46:E61" si="12">IFERROR(IF(D46=AG$10,$AH$15,IF(D46=AG$11,$AH$16,"")),"")</f>
        <v>22</v>
      </c>
      <c r="F46" s="656" t="s">
        <v>888</v>
      </c>
      <c r="G46" s="784">
        <v>9000</v>
      </c>
      <c r="H46" s="785">
        <v>5500</v>
      </c>
      <c r="I46" s="785">
        <v>6000</v>
      </c>
      <c r="J46" s="785">
        <v>16000</v>
      </c>
      <c r="K46" s="785">
        <v>5000</v>
      </c>
      <c r="L46" s="785">
        <v>20000</v>
      </c>
      <c r="M46" s="559">
        <f>SUM(G46:K46)</f>
        <v>41500</v>
      </c>
      <c r="N46" s="784">
        <v>14000</v>
      </c>
      <c r="O46" s="785">
        <v>5000</v>
      </c>
      <c r="P46" s="785">
        <v>4500</v>
      </c>
      <c r="Q46" s="785">
        <v>25000</v>
      </c>
      <c r="R46" s="785">
        <v>10000</v>
      </c>
      <c r="S46" s="785">
        <v>20000</v>
      </c>
      <c r="T46" s="559">
        <f>SUM(N46:R46)</f>
        <v>58500</v>
      </c>
      <c r="U46" s="416">
        <f>IF(AND(T46&gt;0,M46&gt;0)=TRUE,1-M46/T46,"")</f>
        <v>0.29059829059829057</v>
      </c>
      <c r="V46" s="560" t="str">
        <f t="shared" ref="V46:V61" si="13">IF(OR(F46="",U46="")=TRUE,"",IF(OR(AND(F46="ZEH",U46&gt;=0.2),AND(F46="ZEH+",U46&gt;=0.25)),"OK","NG"))</f>
        <v>OK</v>
      </c>
      <c r="W46" s="417">
        <v>5</v>
      </c>
      <c r="X46" s="561">
        <f t="shared" ref="X46:X61" si="14">IFERROR(W46*$AH$18*24*365,"")</f>
        <v>6000.6</v>
      </c>
      <c r="Y46" s="561">
        <f>(SUM(N46:P46,R46)+S46*$AH$20)/($AH$21/10^3)</f>
        <v>4491.8032786885251</v>
      </c>
      <c r="Z46" s="561">
        <f t="shared" ref="Z46:Z61" si="15">IF(AND(SUM(N46:P46,R46)&gt;0,SUM(G46:I46,K46)&gt;0)=TRUE,(SUM(N46:P46,R46)-SUM(G46:I46,K46))/($AH$21/10^3),"")</f>
        <v>819.67213114754099</v>
      </c>
      <c r="AA46" s="414">
        <f t="shared" ref="AA46:AA61" si="16">T46*$AH$17/10^3</f>
        <v>5.4375</v>
      </c>
      <c r="AB46" s="414">
        <f>IFERROR(IF(V46="OK",AA46*U46,""),"")</f>
        <v>1.5801282051282048</v>
      </c>
      <c r="AC46" s="414">
        <f t="shared" ref="AC46:AC61" si="17">IF(AA46&gt;0,X46*$AH$19/10^3,"")</f>
        <v>2.4962496000000001</v>
      </c>
      <c r="AD46" s="414">
        <f t="shared" ref="AD46:AD61" si="18">IF(V46="OK",SUM(AB46:AC46),"")</f>
        <v>4.0763778051282049</v>
      </c>
      <c r="AG46" s="431" t="s">
        <v>889</v>
      </c>
      <c r="AH46" s="431" t="s">
        <v>890</v>
      </c>
    </row>
    <row r="47" spans="1:34">
      <c r="B47" s="411">
        <v>1</v>
      </c>
      <c r="C47" s="401"/>
      <c r="D47" s="465"/>
      <c r="E47" s="562" t="str">
        <f t="shared" si="12"/>
        <v/>
      </c>
      <c r="F47" s="401"/>
      <c r="G47" s="786"/>
      <c r="H47" s="787"/>
      <c r="I47" s="1380"/>
      <c r="J47" s="1379"/>
      <c r="K47" s="1381"/>
      <c r="L47" s="787"/>
      <c r="M47" s="788">
        <f t="shared" ref="M47" si="19">SUM(G47:K47)</f>
        <v>0</v>
      </c>
      <c r="N47" s="786"/>
      <c r="O47" s="787"/>
      <c r="P47" s="1380"/>
      <c r="Q47" s="1379"/>
      <c r="R47" s="1381"/>
      <c r="S47" s="787"/>
      <c r="T47" s="788">
        <f t="shared" ref="T47" si="20">SUM(N47:R47)</f>
        <v>0</v>
      </c>
      <c r="U47" s="564" t="str">
        <f t="shared" ref="U47" si="21">IF(AND(T47&gt;0,M47&gt;0)=TRUE,1-M47/T47,"")</f>
        <v/>
      </c>
      <c r="V47" s="1378" t="str">
        <f t="shared" si="13"/>
        <v/>
      </c>
      <c r="W47" s="402"/>
      <c r="X47" s="462">
        <f t="shared" si="14"/>
        <v>0</v>
      </c>
      <c r="Y47" s="462">
        <f>(SUM(N47:P47,R47)+S47*$AH$20)/($AH$21/10^3)</f>
        <v>0</v>
      </c>
      <c r="Z47" s="462" t="str">
        <f t="shared" si="15"/>
        <v/>
      </c>
      <c r="AA47" s="396">
        <f t="shared" si="16"/>
        <v>0</v>
      </c>
      <c r="AB47" s="396" t="str">
        <f t="shared" ref="AB47:AB61" si="22">IFERROR(AA47*U47,"")</f>
        <v/>
      </c>
      <c r="AC47" s="396" t="str">
        <f t="shared" si="17"/>
        <v/>
      </c>
      <c r="AD47" s="396" t="str">
        <f t="shared" si="18"/>
        <v/>
      </c>
      <c r="AG47" s="431" t="s">
        <v>891</v>
      </c>
      <c r="AH47" s="431" t="s">
        <v>16</v>
      </c>
    </row>
    <row r="48" spans="1:34">
      <c r="B48" s="395">
        <v>2</v>
      </c>
      <c r="C48" s="401"/>
      <c r="D48" s="465"/>
      <c r="E48" s="562" t="str">
        <f t="shared" si="12"/>
        <v/>
      </c>
      <c r="F48" s="401"/>
      <c r="G48" s="786"/>
      <c r="H48" s="787"/>
      <c r="I48" s="787"/>
      <c r="J48" s="787"/>
      <c r="K48" s="787"/>
      <c r="L48" s="787"/>
      <c r="M48" s="788">
        <f t="shared" ref="M48:M61" si="23">SUM(G48:K48)</f>
        <v>0</v>
      </c>
      <c r="N48" s="786"/>
      <c r="O48" s="787"/>
      <c r="P48" s="787"/>
      <c r="Q48" s="787"/>
      <c r="R48" s="787"/>
      <c r="S48" s="787"/>
      <c r="T48" s="788">
        <f t="shared" ref="T48:T61" si="24">SUM(N48:R48)</f>
        <v>0</v>
      </c>
      <c r="U48" s="564" t="str">
        <f t="shared" ref="U48:U61" si="25">IF(AND(T48&gt;0,M48&gt;0)=TRUE,1-M48/T48,"")</f>
        <v/>
      </c>
      <c r="V48" s="565" t="str">
        <f t="shared" si="13"/>
        <v/>
      </c>
      <c r="W48" s="460"/>
      <c r="X48" s="462">
        <f t="shared" si="14"/>
        <v>0</v>
      </c>
      <c r="Y48" s="462">
        <f>(SUM(N48:P48,R48)+S48*$AH$20)/($AH$21/10^3)</f>
        <v>0</v>
      </c>
      <c r="Z48" s="462" t="str">
        <f t="shared" si="15"/>
        <v/>
      </c>
      <c r="AA48" s="396">
        <f t="shared" si="16"/>
        <v>0</v>
      </c>
      <c r="AB48" s="396" t="str">
        <f t="shared" si="22"/>
        <v/>
      </c>
      <c r="AC48" s="396" t="str">
        <f t="shared" si="17"/>
        <v/>
      </c>
      <c r="AD48" s="396" t="str">
        <f t="shared" si="18"/>
        <v/>
      </c>
    </row>
    <row r="49" spans="2:35" ht="19.5" thickBot="1">
      <c r="B49" s="395">
        <v>3</v>
      </c>
      <c r="C49" s="401"/>
      <c r="D49" s="465"/>
      <c r="E49" s="562" t="str">
        <f t="shared" si="12"/>
        <v/>
      </c>
      <c r="F49" s="401"/>
      <c r="G49" s="786"/>
      <c r="H49" s="787"/>
      <c r="I49" s="787"/>
      <c r="J49" s="787"/>
      <c r="K49" s="787"/>
      <c r="L49" s="787"/>
      <c r="M49" s="788">
        <f t="shared" si="23"/>
        <v>0</v>
      </c>
      <c r="N49" s="786"/>
      <c r="O49" s="787"/>
      <c r="P49" s="787"/>
      <c r="Q49" s="787"/>
      <c r="R49" s="787"/>
      <c r="S49" s="787"/>
      <c r="T49" s="788">
        <f t="shared" si="24"/>
        <v>0</v>
      </c>
      <c r="U49" s="564" t="str">
        <f t="shared" si="25"/>
        <v/>
      </c>
      <c r="V49" s="565" t="str">
        <f t="shared" si="13"/>
        <v/>
      </c>
      <c r="W49" s="460"/>
      <c r="X49" s="462">
        <f t="shared" si="14"/>
        <v>0</v>
      </c>
      <c r="Y49" s="462">
        <f t="shared" ref="Y49:Y51" si="26">(SUM(N49:P49,R49)+S49*$AH$20)/($AH$21/10^3)</f>
        <v>0</v>
      </c>
      <c r="Z49" s="462" t="str">
        <f t="shared" si="15"/>
        <v/>
      </c>
      <c r="AA49" s="396">
        <f t="shared" si="16"/>
        <v>0</v>
      </c>
      <c r="AB49" s="396" t="str">
        <f t="shared" si="22"/>
        <v/>
      </c>
      <c r="AC49" s="396" t="str">
        <f t="shared" si="17"/>
        <v/>
      </c>
      <c r="AD49" s="396" t="str">
        <f t="shared" si="18"/>
        <v/>
      </c>
      <c r="AG49" s="420" t="s">
        <v>800</v>
      </c>
    </row>
    <row r="50" spans="2:35" ht="19.5" thickBot="1">
      <c r="B50" s="395">
        <v>4</v>
      </c>
      <c r="C50" s="401"/>
      <c r="D50" s="465"/>
      <c r="E50" s="562" t="str">
        <f t="shared" si="12"/>
        <v/>
      </c>
      <c r="F50" s="401"/>
      <c r="G50" s="786"/>
      <c r="H50" s="787"/>
      <c r="I50" s="787"/>
      <c r="J50" s="787"/>
      <c r="K50" s="787"/>
      <c r="L50" s="787"/>
      <c r="M50" s="788">
        <f t="shared" si="23"/>
        <v>0</v>
      </c>
      <c r="N50" s="786"/>
      <c r="O50" s="787"/>
      <c r="P50" s="787"/>
      <c r="Q50" s="787"/>
      <c r="R50" s="787"/>
      <c r="S50" s="787"/>
      <c r="T50" s="788">
        <f t="shared" si="24"/>
        <v>0</v>
      </c>
      <c r="U50" s="564" t="str">
        <f t="shared" si="25"/>
        <v/>
      </c>
      <c r="V50" s="565" t="str">
        <f t="shared" si="13"/>
        <v/>
      </c>
      <c r="W50" s="460"/>
      <c r="X50" s="462">
        <f t="shared" si="14"/>
        <v>0</v>
      </c>
      <c r="Y50" s="462">
        <f t="shared" si="26"/>
        <v>0</v>
      </c>
      <c r="Z50" s="462" t="str">
        <f t="shared" si="15"/>
        <v/>
      </c>
      <c r="AA50" s="396">
        <f t="shared" si="16"/>
        <v>0</v>
      </c>
      <c r="AB50" s="396" t="str">
        <f t="shared" si="22"/>
        <v/>
      </c>
      <c r="AC50" s="396" t="str">
        <f t="shared" si="17"/>
        <v/>
      </c>
      <c r="AD50" s="396" t="str">
        <f t="shared" si="18"/>
        <v/>
      </c>
      <c r="AG50" s="475" t="s">
        <v>805</v>
      </c>
      <c r="AH50" s="476" t="s">
        <v>806</v>
      </c>
      <c r="AI50" s="476" t="s">
        <v>807</v>
      </c>
    </row>
    <row r="51" spans="2:35" ht="20.25" thickTop="1" thickBot="1">
      <c r="B51" s="395">
        <v>5</v>
      </c>
      <c r="C51" s="401"/>
      <c r="D51" s="465"/>
      <c r="E51" s="789" t="str">
        <f t="shared" si="12"/>
        <v/>
      </c>
      <c r="F51" s="400"/>
      <c r="G51" s="790"/>
      <c r="H51" s="791"/>
      <c r="I51" s="791"/>
      <c r="J51" s="791"/>
      <c r="K51" s="791"/>
      <c r="L51" s="791"/>
      <c r="M51" s="792">
        <f t="shared" si="23"/>
        <v>0</v>
      </c>
      <c r="N51" s="790"/>
      <c r="O51" s="791"/>
      <c r="P51" s="791"/>
      <c r="Q51" s="791"/>
      <c r="R51" s="791"/>
      <c r="S51" s="791"/>
      <c r="T51" s="792">
        <f t="shared" si="24"/>
        <v>0</v>
      </c>
      <c r="U51" s="793" t="str">
        <f t="shared" si="25"/>
        <v/>
      </c>
      <c r="V51" s="794" t="str">
        <f t="shared" si="13"/>
        <v/>
      </c>
      <c r="W51" s="596"/>
      <c r="X51" s="462">
        <f t="shared" si="14"/>
        <v>0</v>
      </c>
      <c r="Y51" s="462">
        <f t="shared" si="26"/>
        <v>0</v>
      </c>
      <c r="Z51" s="462" t="str">
        <f t="shared" si="15"/>
        <v/>
      </c>
      <c r="AA51" s="396">
        <f t="shared" si="16"/>
        <v>0</v>
      </c>
      <c r="AB51" s="396" t="str">
        <f t="shared" si="22"/>
        <v/>
      </c>
      <c r="AC51" s="396" t="str">
        <f t="shared" si="17"/>
        <v/>
      </c>
      <c r="AD51" s="396" t="str">
        <f t="shared" si="18"/>
        <v/>
      </c>
      <c r="AG51" s="570" t="s">
        <v>892</v>
      </c>
      <c r="AH51" s="571">
        <v>22</v>
      </c>
      <c r="AI51" s="572" t="s">
        <v>809</v>
      </c>
    </row>
    <row r="52" spans="2:35" ht="19.5" thickBot="1">
      <c r="B52" s="395">
        <v>6</v>
      </c>
      <c r="C52" s="401"/>
      <c r="D52" s="465"/>
      <c r="E52" s="789" t="str">
        <f t="shared" si="12"/>
        <v/>
      </c>
      <c r="F52" s="400"/>
      <c r="G52" s="790"/>
      <c r="H52" s="791"/>
      <c r="I52" s="791"/>
      <c r="J52" s="791"/>
      <c r="K52" s="791"/>
      <c r="L52" s="791"/>
      <c r="M52" s="792">
        <f t="shared" si="23"/>
        <v>0</v>
      </c>
      <c r="N52" s="790"/>
      <c r="O52" s="791"/>
      <c r="P52" s="791"/>
      <c r="Q52" s="791"/>
      <c r="R52" s="791"/>
      <c r="S52" s="791"/>
      <c r="T52" s="792">
        <f t="shared" si="24"/>
        <v>0</v>
      </c>
      <c r="U52" s="793" t="str">
        <f t="shared" si="25"/>
        <v/>
      </c>
      <c r="V52" s="794" t="str">
        <f t="shared" si="13"/>
        <v/>
      </c>
      <c r="W52" s="596"/>
      <c r="X52" s="462">
        <f t="shared" si="14"/>
        <v>0</v>
      </c>
      <c r="Y52" s="462">
        <f>(SUM(N52:P52,R52)+S52*$AH$20)/($AH$21/10^3)</f>
        <v>0</v>
      </c>
      <c r="Z52" s="462" t="str">
        <f t="shared" si="15"/>
        <v/>
      </c>
      <c r="AA52" s="396">
        <f t="shared" si="16"/>
        <v>0</v>
      </c>
      <c r="AB52" s="396" t="str">
        <f t="shared" si="22"/>
        <v/>
      </c>
      <c r="AC52" s="396" t="str">
        <f t="shared" si="17"/>
        <v/>
      </c>
      <c r="AD52" s="396" t="str">
        <f t="shared" si="18"/>
        <v/>
      </c>
      <c r="AG52" s="405" t="s">
        <v>893</v>
      </c>
      <c r="AH52" s="573">
        <v>47</v>
      </c>
      <c r="AI52" s="574" t="s">
        <v>809</v>
      </c>
    </row>
    <row r="53" spans="2:35" ht="19.5" thickBot="1">
      <c r="B53" s="395">
        <v>7</v>
      </c>
      <c r="C53" s="401"/>
      <c r="D53" s="465"/>
      <c r="E53" s="789" t="str">
        <f t="shared" si="12"/>
        <v/>
      </c>
      <c r="F53" s="400"/>
      <c r="G53" s="790"/>
      <c r="H53" s="791"/>
      <c r="I53" s="791"/>
      <c r="J53" s="791"/>
      <c r="K53" s="791"/>
      <c r="L53" s="791"/>
      <c r="M53" s="792">
        <f t="shared" si="23"/>
        <v>0</v>
      </c>
      <c r="N53" s="790"/>
      <c r="O53" s="791"/>
      <c r="P53" s="791"/>
      <c r="Q53" s="791"/>
      <c r="R53" s="791"/>
      <c r="S53" s="791"/>
      <c r="T53" s="792">
        <f t="shared" si="24"/>
        <v>0</v>
      </c>
      <c r="U53" s="793" t="str">
        <f t="shared" si="25"/>
        <v/>
      </c>
      <c r="V53" s="794" t="str">
        <f t="shared" si="13"/>
        <v/>
      </c>
      <c r="W53" s="596"/>
      <c r="X53" s="462">
        <f t="shared" si="14"/>
        <v>0</v>
      </c>
      <c r="Y53" s="462">
        <f t="shared" ref="Y53:Y60" si="27">(SUM(N53:P53,R53)+S53*$AH$20)/($AH$21/10^3)</f>
        <v>0</v>
      </c>
      <c r="Z53" s="462" t="str">
        <f t="shared" si="15"/>
        <v/>
      </c>
      <c r="AA53" s="396">
        <f t="shared" si="16"/>
        <v>0</v>
      </c>
      <c r="AB53" s="396" t="str">
        <f t="shared" si="22"/>
        <v/>
      </c>
      <c r="AC53" s="396" t="str">
        <f t="shared" si="17"/>
        <v/>
      </c>
      <c r="AD53" s="396" t="str">
        <f t="shared" si="18"/>
        <v/>
      </c>
      <c r="AG53" s="405" t="s">
        <v>894</v>
      </c>
      <c r="AH53" s="404">
        <v>9.2948717948717952E-2</v>
      </c>
      <c r="AI53" s="574" t="s">
        <v>895</v>
      </c>
    </row>
    <row r="54" spans="2:35" ht="19.5" thickBot="1">
      <c r="B54" s="395">
        <v>8</v>
      </c>
      <c r="C54" s="401"/>
      <c r="D54" s="465"/>
      <c r="E54" s="789" t="str">
        <f t="shared" si="12"/>
        <v/>
      </c>
      <c r="F54" s="400"/>
      <c r="G54" s="790"/>
      <c r="H54" s="791"/>
      <c r="I54" s="791"/>
      <c r="J54" s="791"/>
      <c r="K54" s="791"/>
      <c r="L54" s="791"/>
      <c r="M54" s="792">
        <f t="shared" si="23"/>
        <v>0</v>
      </c>
      <c r="N54" s="790"/>
      <c r="O54" s="791"/>
      <c r="P54" s="791"/>
      <c r="Q54" s="791"/>
      <c r="R54" s="791"/>
      <c r="S54" s="791"/>
      <c r="T54" s="792">
        <f t="shared" si="24"/>
        <v>0</v>
      </c>
      <c r="U54" s="793" t="str">
        <f t="shared" si="25"/>
        <v/>
      </c>
      <c r="V54" s="794" t="str">
        <f t="shared" si="13"/>
        <v/>
      </c>
      <c r="W54" s="596"/>
      <c r="X54" s="462">
        <f t="shared" si="14"/>
        <v>0</v>
      </c>
      <c r="Y54" s="462">
        <f t="shared" si="27"/>
        <v>0</v>
      </c>
      <c r="Z54" s="462" t="str">
        <f t="shared" si="15"/>
        <v/>
      </c>
      <c r="AA54" s="396">
        <f t="shared" si="16"/>
        <v>0</v>
      </c>
      <c r="AB54" s="396" t="str">
        <f t="shared" si="22"/>
        <v/>
      </c>
      <c r="AC54" s="396" t="str">
        <f t="shared" si="17"/>
        <v/>
      </c>
      <c r="AD54" s="396" t="str">
        <f t="shared" si="18"/>
        <v/>
      </c>
      <c r="AG54" s="405" t="s">
        <v>810</v>
      </c>
      <c r="AH54" s="407">
        <v>0.13700000000000001</v>
      </c>
      <c r="AI54" s="406" t="s">
        <v>811</v>
      </c>
    </row>
    <row r="55" spans="2:35" ht="19.5" thickBot="1">
      <c r="B55" s="395">
        <v>9</v>
      </c>
      <c r="C55" s="401"/>
      <c r="D55" s="465"/>
      <c r="E55" s="789" t="str">
        <f t="shared" si="12"/>
        <v/>
      </c>
      <c r="F55" s="400"/>
      <c r="G55" s="790"/>
      <c r="H55" s="791"/>
      <c r="I55" s="791"/>
      <c r="J55" s="791"/>
      <c r="K55" s="791"/>
      <c r="L55" s="791"/>
      <c r="M55" s="792">
        <f t="shared" si="23"/>
        <v>0</v>
      </c>
      <c r="N55" s="790"/>
      <c r="O55" s="791"/>
      <c r="P55" s="791"/>
      <c r="Q55" s="791"/>
      <c r="R55" s="791"/>
      <c r="S55" s="791"/>
      <c r="T55" s="792">
        <f t="shared" si="24"/>
        <v>0</v>
      </c>
      <c r="U55" s="793" t="str">
        <f t="shared" si="25"/>
        <v/>
      </c>
      <c r="V55" s="794" t="str">
        <f t="shared" si="13"/>
        <v/>
      </c>
      <c r="W55" s="596"/>
      <c r="X55" s="462">
        <f t="shared" si="14"/>
        <v>0</v>
      </c>
      <c r="Y55" s="462">
        <f t="shared" si="27"/>
        <v>0</v>
      </c>
      <c r="Z55" s="462" t="str">
        <f t="shared" si="15"/>
        <v/>
      </c>
      <c r="AA55" s="396">
        <f t="shared" si="16"/>
        <v>0</v>
      </c>
      <c r="AB55" s="396" t="str">
        <f t="shared" si="22"/>
        <v/>
      </c>
      <c r="AC55" s="396" t="str">
        <f t="shared" si="17"/>
        <v/>
      </c>
      <c r="AD55" s="396" t="str">
        <f t="shared" si="18"/>
        <v/>
      </c>
      <c r="AG55" s="405" t="s">
        <v>812</v>
      </c>
      <c r="AH55" s="404">
        <v>0.41599999999999998</v>
      </c>
      <c r="AI55" s="403" t="s">
        <v>813</v>
      </c>
    </row>
    <row r="56" spans="2:35" ht="19.5" thickBot="1">
      <c r="B56" s="395">
        <v>10</v>
      </c>
      <c r="C56" s="401"/>
      <c r="D56" s="465"/>
      <c r="E56" s="789" t="str">
        <f t="shared" si="12"/>
        <v/>
      </c>
      <c r="F56" s="400"/>
      <c r="G56" s="790"/>
      <c r="H56" s="791"/>
      <c r="I56" s="791"/>
      <c r="J56" s="791"/>
      <c r="K56" s="791"/>
      <c r="L56" s="791"/>
      <c r="M56" s="792">
        <f t="shared" si="23"/>
        <v>0</v>
      </c>
      <c r="N56" s="790"/>
      <c r="O56" s="791"/>
      <c r="P56" s="791"/>
      <c r="Q56" s="791"/>
      <c r="R56" s="791"/>
      <c r="S56" s="791"/>
      <c r="T56" s="792">
        <f t="shared" si="24"/>
        <v>0</v>
      </c>
      <c r="U56" s="793" t="str">
        <f t="shared" si="25"/>
        <v/>
      </c>
      <c r="V56" s="794" t="str">
        <f t="shared" si="13"/>
        <v/>
      </c>
      <c r="W56" s="596"/>
      <c r="X56" s="462">
        <f t="shared" si="14"/>
        <v>0</v>
      </c>
      <c r="Y56" s="462">
        <f t="shared" si="27"/>
        <v>0</v>
      </c>
      <c r="Z56" s="462" t="str">
        <f t="shared" si="15"/>
        <v/>
      </c>
      <c r="AA56" s="396">
        <f t="shared" si="16"/>
        <v>0</v>
      </c>
      <c r="AB56" s="396" t="str">
        <f t="shared" si="22"/>
        <v/>
      </c>
      <c r="AC56" s="396" t="str">
        <f t="shared" si="17"/>
        <v/>
      </c>
      <c r="AD56" s="396" t="str">
        <f t="shared" si="18"/>
        <v/>
      </c>
      <c r="AG56" s="405" t="s">
        <v>896</v>
      </c>
      <c r="AH56" s="795">
        <v>0.51700000000000002</v>
      </c>
      <c r="AI56" s="403" t="s">
        <v>897</v>
      </c>
    </row>
    <row r="57" spans="2:35" ht="19.5" thickBot="1">
      <c r="B57" s="395">
        <v>11</v>
      </c>
      <c r="C57" s="401"/>
      <c r="D57" s="465"/>
      <c r="E57" s="789" t="str">
        <f t="shared" si="12"/>
        <v/>
      </c>
      <c r="F57" s="400"/>
      <c r="G57" s="790"/>
      <c r="H57" s="791"/>
      <c r="I57" s="791"/>
      <c r="J57" s="791"/>
      <c r="K57" s="791"/>
      <c r="L57" s="791"/>
      <c r="M57" s="792">
        <f t="shared" si="23"/>
        <v>0</v>
      </c>
      <c r="N57" s="790"/>
      <c r="O57" s="791"/>
      <c r="P57" s="791"/>
      <c r="Q57" s="791"/>
      <c r="R57" s="791"/>
      <c r="S57" s="791"/>
      <c r="T57" s="792">
        <f t="shared" si="24"/>
        <v>0</v>
      </c>
      <c r="U57" s="793" t="str">
        <f t="shared" si="25"/>
        <v/>
      </c>
      <c r="V57" s="794" t="str">
        <f t="shared" si="13"/>
        <v/>
      </c>
      <c r="W57" s="596"/>
      <c r="X57" s="462">
        <f t="shared" si="14"/>
        <v>0</v>
      </c>
      <c r="Y57" s="462">
        <f t="shared" si="27"/>
        <v>0</v>
      </c>
      <c r="Z57" s="462" t="str">
        <f t="shared" si="15"/>
        <v/>
      </c>
      <c r="AA57" s="396">
        <f t="shared" si="16"/>
        <v>0</v>
      </c>
      <c r="AB57" s="396" t="str">
        <f t="shared" si="22"/>
        <v/>
      </c>
      <c r="AC57" s="396" t="str">
        <f t="shared" si="17"/>
        <v/>
      </c>
      <c r="AD57" s="396" t="str">
        <f t="shared" si="18"/>
        <v/>
      </c>
      <c r="AG57" s="405" t="s">
        <v>898</v>
      </c>
      <c r="AH57" s="573">
        <v>9760</v>
      </c>
      <c r="AI57" s="403" t="s">
        <v>899</v>
      </c>
    </row>
    <row r="58" spans="2:35">
      <c r="B58" s="395">
        <v>12</v>
      </c>
      <c r="C58" s="401"/>
      <c r="D58" s="465"/>
      <c r="E58" s="789" t="str">
        <f t="shared" si="12"/>
        <v/>
      </c>
      <c r="F58" s="400"/>
      <c r="G58" s="790"/>
      <c r="H58" s="791"/>
      <c r="I58" s="791"/>
      <c r="J58" s="791"/>
      <c r="K58" s="791"/>
      <c r="L58" s="791"/>
      <c r="M58" s="792">
        <f t="shared" si="23"/>
        <v>0</v>
      </c>
      <c r="N58" s="790"/>
      <c r="O58" s="791"/>
      <c r="P58" s="791"/>
      <c r="Q58" s="791"/>
      <c r="R58" s="791"/>
      <c r="S58" s="791"/>
      <c r="T58" s="792">
        <f t="shared" si="24"/>
        <v>0</v>
      </c>
      <c r="U58" s="793" t="str">
        <f t="shared" si="25"/>
        <v/>
      </c>
      <c r="V58" s="794" t="str">
        <f t="shared" si="13"/>
        <v/>
      </c>
      <c r="W58" s="596"/>
      <c r="X58" s="462">
        <f t="shared" si="14"/>
        <v>0</v>
      </c>
      <c r="Y58" s="462">
        <f t="shared" si="27"/>
        <v>0</v>
      </c>
      <c r="Z58" s="462" t="str">
        <f t="shared" si="15"/>
        <v/>
      </c>
      <c r="AA58" s="396">
        <f t="shared" si="16"/>
        <v>0</v>
      </c>
      <c r="AB58" s="396" t="str">
        <f t="shared" si="22"/>
        <v/>
      </c>
      <c r="AC58" s="396" t="str">
        <f t="shared" si="17"/>
        <v/>
      </c>
      <c r="AD58" s="396" t="str">
        <f t="shared" si="18"/>
        <v/>
      </c>
    </row>
    <row r="59" spans="2:35">
      <c r="B59" s="395">
        <v>13</v>
      </c>
      <c r="C59" s="401"/>
      <c r="D59" s="465"/>
      <c r="E59" s="789" t="str">
        <f t="shared" si="12"/>
        <v/>
      </c>
      <c r="F59" s="400"/>
      <c r="G59" s="790"/>
      <c r="H59" s="791"/>
      <c r="I59" s="791"/>
      <c r="J59" s="791"/>
      <c r="K59" s="791"/>
      <c r="L59" s="791"/>
      <c r="M59" s="792">
        <f t="shared" si="23"/>
        <v>0</v>
      </c>
      <c r="N59" s="790"/>
      <c r="O59" s="791"/>
      <c r="P59" s="791"/>
      <c r="Q59" s="791"/>
      <c r="R59" s="791"/>
      <c r="S59" s="791"/>
      <c r="T59" s="792">
        <f t="shared" si="24"/>
        <v>0</v>
      </c>
      <c r="U59" s="793" t="str">
        <f t="shared" si="25"/>
        <v/>
      </c>
      <c r="V59" s="794" t="str">
        <f t="shared" si="13"/>
        <v/>
      </c>
      <c r="W59" s="596"/>
      <c r="X59" s="462">
        <f t="shared" si="14"/>
        <v>0</v>
      </c>
      <c r="Y59" s="462">
        <f t="shared" si="27"/>
        <v>0</v>
      </c>
      <c r="Z59" s="462" t="str">
        <f t="shared" si="15"/>
        <v/>
      </c>
      <c r="AA59" s="396">
        <f t="shared" si="16"/>
        <v>0</v>
      </c>
      <c r="AB59" s="396" t="str">
        <f t="shared" si="22"/>
        <v/>
      </c>
      <c r="AC59" s="396" t="str">
        <f t="shared" si="17"/>
        <v/>
      </c>
      <c r="AD59" s="396" t="str">
        <f t="shared" si="18"/>
        <v/>
      </c>
    </row>
    <row r="60" spans="2:35">
      <c r="B60" s="395">
        <v>14</v>
      </c>
      <c r="C60" s="394"/>
      <c r="D60" s="796"/>
      <c r="E60" s="797" t="str">
        <f t="shared" si="12"/>
        <v/>
      </c>
      <c r="F60" s="393"/>
      <c r="G60" s="798"/>
      <c r="H60" s="799"/>
      <c r="I60" s="799"/>
      <c r="J60" s="799"/>
      <c r="K60" s="799"/>
      <c r="L60" s="799"/>
      <c r="M60" s="800">
        <f t="shared" si="23"/>
        <v>0</v>
      </c>
      <c r="N60" s="798"/>
      <c r="O60" s="799"/>
      <c r="P60" s="799"/>
      <c r="Q60" s="799"/>
      <c r="R60" s="799"/>
      <c r="S60" s="799"/>
      <c r="T60" s="800">
        <f t="shared" si="24"/>
        <v>0</v>
      </c>
      <c r="U60" s="801" t="str">
        <f t="shared" si="25"/>
        <v/>
      </c>
      <c r="V60" s="802" t="str">
        <f t="shared" si="13"/>
        <v/>
      </c>
      <c r="W60" s="592"/>
      <c r="X60" s="591">
        <f t="shared" si="14"/>
        <v>0</v>
      </c>
      <c r="Y60" s="462">
        <f t="shared" si="27"/>
        <v>0</v>
      </c>
      <c r="Z60" s="591" t="str">
        <f t="shared" si="15"/>
        <v/>
      </c>
      <c r="AA60" s="389">
        <f t="shared" si="16"/>
        <v>0</v>
      </c>
      <c r="AB60" s="389" t="str">
        <f t="shared" si="22"/>
        <v/>
      </c>
      <c r="AC60" s="389" t="str">
        <f t="shared" si="17"/>
        <v/>
      </c>
      <c r="AD60" s="389" t="str">
        <f t="shared" si="18"/>
        <v/>
      </c>
    </row>
    <row r="61" spans="2:35" ht="19.5" thickBot="1">
      <c r="B61" s="388">
        <v>15</v>
      </c>
      <c r="C61" s="387"/>
      <c r="D61" s="483"/>
      <c r="E61" s="566" t="str">
        <f t="shared" si="12"/>
        <v/>
      </c>
      <c r="F61" s="386"/>
      <c r="G61" s="803"/>
      <c r="H61" s="804"/>
      <c r="I61" s="804"/>
      <c r="J61" s="804"/>
      <c r="K61" s="804"/>
      <c r="L61" s="804"/>
      <c r="M61" s="805">
        <f t="shared" si="23"/>
        <v>0</v>
      </c>
      <c r="N61" s="803"/>
      <c r="O61" s="804"/>
      <c r="P61" s="804"/>
      <c r="Q61" s="804"/>
      <c r="R61" s="804"/>
      <c r="S61" s="804"/>
      <c r="T61" s="805">
        <f t="shared" si="24"/>
        <v>0</v>
      </c>
      <c r="U61" s="568" t="str">
        <f t="shared" si="25"/>
        <v/>
      </c>
      <c r="V61" s="569" t="str">
        <f t="shared" si="13"/>
        <v/>
      </c>
      <c r="W61" s="385"/>
      <c r="X61" s="491">
        <f t="shared" si="14"/>
        <v>0</v>
      </c>
      <c r="Y61" s="591">
        <f>(SUM(N61:P61,R61)+S61*$AH$20)/($AH$21/10^3)</f>
        <v>0</v>
      </c>
      <c r="Z61" s="491" t="str">
        <f t="shared" si="15"/>
        <v/>
      </c>
      <c r="AA61" s="382">
        <f t="shared" si="16"/>
        <v>0</v>
      </c>
      <c r="AB61" s="382" t="str">
        <f t="shared" si="22"/>
        <v/>
      </c>
      <c r="AC61" s="382" t="str">
        <f t="shared" si="17"/>
        <v/>
      </c>
      <c r="AD61" s="382" t="str">
        <f t="shared" si="18"/>
        <v/>
      </c>
    </row>
    <row r="62" spans="2:35">
      <c r="Y62" s="837"/>
    </row>
    <row r="63" spans="2:35" ht="19.5" thickBot="1">
      <c r="B63" s="381" t="s">
        <v>814</v>
      </c>
    </row>
    <row r="64" spans="2:35" ht="19.5" thickBot="1">
      <c r="B64" s="2358" t="s">
        <v>900</v>
      </c>
      <c r="C64" s="2359"/>
      <c r="D64" s="2360"/>
      <c r="E64" s="836">
        <f>SUM(Y47:Y61)</f>
        <v>0</v>
      </c>
    </row>
    <row r="65" spans="2:34" ht="19.5" thickBot="1">
      <c r="B65" s="2354" t="s">
        <v>901</v>
      </c>
      <c r="C65" s="2355"/>
      <c r="D65" s="2355"/>
      <c r="E65" s="573">
        <f>SUM(Z47:Z61)</f>
        <v>0</v>
      </c>
      <c r="Y65" s="433"/>
    </row>
    <row r="66" spans="2:34" ht="19.5" thickBot="1">
      <c r="B66" s="2343" t="s">
        <v>902</v>
      </c>
      <c r="C66" s="2344"/>
      <c r="D66" s="2345"/>
      <c r="E66" s="576">
        <f>SUMPRODUCT(Z47:Z61,E47:E61)</f>
        <v>0</v>
      </c>
    </row>
    <row r="67" spans="2:34" ht="19.5" thickTop="1">
      <c r="B67" s="2354" t="s">
        <v>815</v>
      </c>
      <c r="C67" s="2355"/>
      <c r="D67" s="2355"/>
      <c r="E67" s="577">
        <f>ROUNDDOWN(SUM(AD47:AD61),2)</f>
        <v>0</v>
      </c>
    </row>
    <row r="68" spans="2:34">
      <c r="B68" s="2352" t="s">
        <v>903</v>
      </c>
      <c r="C68" s="2353"/>
      <c r="D68" s="2353"/>
      <c r="E68" s="578">
        <f>ROUNDDOWN(SUM(AB47:AB61),2)</f>
        <v>0</v>
      </c>
    </row>
    <row r="69" spans="2:34" ht="19.5" thickBot="1">
      <c r="B69" s="2368" t="s">
        <v>904</v>
      </c>
      <c r="C69" s="2369"/>
      <c r="D69" s="2369"/>
      <c r="E69" s="579">
        <f>ROUNDDOWN(SUM(AC47:AC61),2)</f>
        <v>0</v>
      </c>
    </row>
    <row r="70" spans="2:34" ht="19.5" thickBot="1">
      <c r="B70" s="2343" t="s">
        <v>816</v>
      </c>
      <c r="C70" s="2344"/>
      <c r="D70" s="2345"/>
      <c r="E70" s="580">
        <f>SUMPRODUCT(AD47:AD61,E47:E61)</f>
        <v>0</v>
      </c>
      <c r="AF70" s="856" t="str">
        <f>HYPERLINK("#'別紙1'!AC155","別紙1はこちら")</f>
        <v>別紙1はこちら</v>
      </c>
    </row>
    <row r="72" spans="2:34" ht="18" customHeight="1">
      <c r="AG72" s="378"/>
      <c r="AH72" s="378"/>
    </row>
    <row r="73" spans="2:34" ht="18" customHeight="1">
      <c r="AG73" s="378"/>
      <c r="AH73" s="378"/>
    </row>
    <row r="74" spans="2:34" ht="18" customHeight="1">
      <c r="AG74" s="378"/>
      <c r="AH74" s="378"/>
    </row>
    <row r="75" spans="2:34" ht="18" customHeight="1">
      <c r="AG75" s="378"/>
      <c r="AH75" s="378"/>
    </row>
    <row r="76" spans="2:34" ht="18" customHeight="1"/>
  </sheetData>
  <sheetProtection algorithmName="SHA-512" hashValue="vJtg5p1ZxMx7opNqWqUA/LYKx+6e+idVqx0J9c/9rG4nBd4Qx27A/mOCpHusRBOVJEp6cWgMbsaeJUfw8F/VFw==" saltValue="wj8bNNLDtTZD79cEVQgHag==" spinCount="100000" sheet="1" objects="1" scenarios="1"/>
  <protectedRanges>
    <protectedRange sqref="W12:W25 N12:S25 W11 N11:S11 F11:L25 C11:D25" name="範囲1"/>
  </protectedRanges>
  <mergeCells count="48">
    <mergeCell ref="B67:D67"/>
    <mergeCell ref="B68:D68"/>
    <mergeCell ref="B69:D69"/>
    <mergeCell ref="B70:D70"/>
    <mergeCell ref="AC44:AC45"/>
    <mergeCell ref="D44:D45"/>
    <mergeCell ref="E44:E45"/>
    <mergeCell ref="F44:F45"/>
    <mergeCell ref="AD44:AD45"/>
    <mergeCell ref="B64:D64"/>
    <mergeCell ref="B65:D65"/>
    <mergeCell ref="B66:D66"/>
    <mergeCell ref="X44:X45"/>
    <mergeCell ref="Y44:Y45"/>
    <mergeCell ref="Z44:Z45"/>
    <mergeCell ref="AA44:AA45"/>
    <mergeCell ref="AB44:AB45"/>
    <mergeCell ref="G44:M44"/>
    <mergeCell ref="N44:T44"/>
    <mergeCell ref="U44:U45"/>
    <mergeCell ref="V44:V45"/>
    <mergeCell ref="W44:W45"/>
    <mergeCell ref="B44:B45"/>
    <mergeCell ref="C44:C45"/>
    <mergeCell ref="B34:D34"/>
    <mergeCell ref="Z8:Z9"/>
    <mergeCell ref="AA8:AA9"/>
    <mergeCell ref="AB8:AB9"/>
    <mergeCell ref="AC8:AC9"/>
    <mergeCell ref="B29:D29"/>
    <mergeCell ref="B30:D30"/>
    <mergeCell ref="B31:D31"/>
    <mergeCell ref="B32:D32"/>
    <mergeCell ref="B33:D33"/>
    <mergeCell ref="AD8:AD9"/>
    <mergeCell ref="B28:D28"/>
    <mergeCell ref="N8:T8"/>
    <mergeCell ref="U8:U9"/>
    <mergeCell ref="V8:V9"/>
    <mergeCell ref="W8:W9"/>
    <mergeCell ref="X8:X9"/>
    <mergeCell ref="Y8:Y9"/>
    <mergeCell ref="B8:B9"/>
    <mergeCell ref="C8:C9"/>
    <mergeCell ref="D8:D9"/>
    <mergeCell ref="E8:E9"/>
    <mergeCell ref="F8:F9"/>
    <mergeCell ref="G8:M8"/>
  </mergeCells>
  <phoneticPr fontId="4"/>
  <dataValidations count="2">
    <dataValidation type="list" allowBlank="1" showInputMessage="1" showErrorMessage="1" sqref="D10:D25 D46:D61" xr:uid="{D18D0F33-C0D7-4CF9-861F-981E6E6E215B}">
      <formula1>$AG$10:$AG$11</formula1>
    </dataValidation>
    <dataValidation type="list" allowBlank="1" showInputMessage="1" showErrorMessage="1" sqref="F10:F25 F46:F61" xr:uid="{8BCC6624-2E9E-4A1E-9DEF-2825F1947BB4}">
      <formula1>$AH$10:$AH$11</formula1>
    </dataValidation>
  </dataValidations>
  <pageMargins left="0.25" right="0.25" top="0.75" bottom="0.75" header="0.3" footer="0.3"/>
  <pageSetup paperSize="9" scale="37" orientation="landscape"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3F7B9-B43D-4E7E-9101-9EAC7B2C271A}">
  <sheetPr>
    <tabColor rgb="FFFFC000"/>
    <pageSetUpPr fitToPage="1"/>
  </sheetPr>
  <dimension ref="A1:V64"/>
  <sheetViews>
    <sheetView showGridLines="0" showZeros="0" view="pageBreakPreview" zoomScale="85" zoomScaleNormal="70" zoomScaleSheetLayoutView="85" workbookViewId="0">
      <selection activeCell="F16" sqref="F16"/>
    </sheetView>
  </sheetViews>
  <sheetFormatPr defaultColWidth="9.625" defaultRowHeight="18.75"/>
  <cols>
    <col min="1" max="1" width="3.5" style="377" customWidth="1"/>
    <col min="2" max="2" width="6.5" style="377" customWidth="1"/>
    <col min="3" max="4" width="29.375" style="377" customWidth="1"/>
    <col min="5" max="5" width="9.625" style="377" bestFit="1" customWidth="1"/>
    <col min="6" max="7" width="19.625" style="377" bestFit="1" customWidth="1"/>
    <col min="8" max="8" width="9.375" style="377" bestFit="1" customWidth="1"/>
    <col min="9" max="9" width="12.125" style="377" bestFit="1" customWidth="1"/>
    <col min="10" max="10" width="18.375" style="377" bestFit="1" customWidth="1"/>
    <col min="11" max="11" width="11.625" style="377" bestFit="1" customWidth="1"/>
    <col min="12" max="12" width="12.875" style="377" customWidth="1"/>
    <col min="13" max="13" width="16" style="377" bestFit="1" customWidth="1"/>
    <col min="14" max="14" width="12.875" style="377" bestFit="1" customWidth="1"/>
    <col min="15" max="17" width="16.375" style="377" bestFit="1" customWidth="1"/>
    <col min="18" max="18" width="3.5" style="377" customWidth="1"/>
    <col min="19" max="19" width="9.625" style="377" customWidth="1"/>
    <col min="20" max="20" width="59.625" style="377" hidden="1" customWidth="1"/>
    <col min="21" max="21" width="9.875" style="377" hidden="1" customWidth="1"/>
    <col min="22" max="22" width="70.625" style="377" hidden="1" customWidth="1"/>
    <col min="23" max="16384" width="9.625" style="377"/>
  </cols>
  <sheetData>
    <row r="1" spans="1:22" ht="30.75">
      <c r="A1" s="426" t="s">
        <v>905</v>
      </c>
      <c r="B1" s="425"/>
      <c r="C1" s="425"/>
      <c r="D1" s="425"/>
      <c r="E1" s="425"/>
      <c r="F1" s="425"/>
      <c r="G1" s="425"/>
      <c r="H1" s="425"/>
      <c r="I1" s="425"/>
      <c r="J1" s="425"/>
      <c r="K1" s="425"/>
      <c r="L1" s="425"/>
      <c r="M1" s="425"/>
      <c r="N1" s="425"/>
      <c r="O1" s="425"/>
      <c r="P1" s="425"/>
      <c r="Q1" s="425"/>
      <c r="R1" s="425"/>
      <c r="S1" s="425"/>
      <c r="T1" s="425"/>
      <c r="U1" s="425"/>
    </row>
    <row r="2" spans="1:22">
      <c r="B2" s="423" t="s">
        <v>790</v>
      </c>
      <c r="F2" s="430" t="s">
        <v>791</v>
      </c>
    </row>
    <row r="3" spans="1:22" ht="21.75">
      <c r="B3" s="423" t="s">
        <v>792</v>
      </c>
    </row>
    <row r="4" spans="1:22">
      <c r="B4" s="431" t="s">
        <v>906</v>
      </c>
    </row>
    <row r="5" spans="1:22">
      <c r="B5" s="431" t="s">
        <v>864</v>
      </c>
    </row>
    <row r="6" spans="1:22">
      <c r="B6" s="431" t="s">
        <v>907</v>
      </c>
    </row>
    <row r="7" spans="1:22" ht="19.5" thickBot="1"/>
    <row r="8" spans="1:22" ht="45" customHeight="1" thickBot="1">
      <c r="B8" s="422" t="s">
        <v>793</v>
      </c>
      <c r="C8" s="422" t="s">
        <v>794</v>
      </c>
      <c r="D8" s="422" t="s">
        <v>866</v>
      </c>
      <c r="E8" s="554" t="s">
        <v>867</v>
      </c>
      <c r="F8" s="555" t="s">
        <v>908</v>
      </c>
      <c r="G8" s="555" t="s">
        <v>909</v>
      </c>
      <c r="H8" s="554" t="s">
        <v>871</v>
      </c>
      <c r="I8" s="554" t="s">
        <v>872</v>
      </c>
      <c r="J8" s="421" t="s">
        <v>910</v>
      </c>
      <c r="K8" s="421" t="s">
        <v>798</v>
      </c>
      <c r="L8" s="421" t="s">
        <v>911</v>
      </c>
      <c r="M8" s="421" t="s">
        <v>874</v>
      </c>
      <c r="N8" s="421" t="s">
        <v>875</v>
      </c>
      <c r="O8" s="421" t="s">
        <v>841</v>
      </c>
      <c r="P8" s="421" t="s">
        <v>876</v>
      </c>
      <c r="Q8" s="421" t="s">
        <v>912</v>
      </c>
      <c r="T8" s="556" t="s">
        <v>878</v>
      </c>
    </row>
    <row r="9" spans="1:22" ht="19.5" thickTop="1">
      <c r="B9" s="419" t="s">
        <v>801</v>
      </c>
      <c r="C9" s="418" t="s">
        <v>913</v>
      </c>
      <c r="D9" s="557" t="s">
        <v>914</v>
      </c>
      <c r="E9" s="558">
        <f t="shared" ref="E9:E14" si="0">IFERROR(IF(D9=T$9,$U$14,IF(D9=T$10,$U$15,"")),"")</f>
        <v>47</v>
      </c>
      <c r="F9" s="559">
        <v>405000</v>
      </c>
      <c r="G9" s="559">
        <v>510000</v>
      </c>
      <c r="H9" s="416">
        <f t="shared" ref="H9:H14" si="1">IF(AND(G9&gt;0,F9&gt;0)=TRUE,1-F9/G9,"")</f>
        <v>0.20588235294117652</v>
      </c>
      <c r="I9" s="560" t="str">
        <f t="shared" ref="I9:I14" si="2">IF(H9="","",IF(H9&gt;=0.2,"OK","NG"))</f>
        <v>OK</v>
      </c>
      <c r="J9" s="417">
        <v>20</v>
      </c>
      <c r="K9" s="561">
        <f t="shared" ref="K9:K14" si="3">IFERROR(J9*$U$19*24*365,"")</f>
        <v>24002.400000000001</v>
      </c>
      <c r="L9" s="561">
        <f>G9*$U$16</f>
        <v>68340</v>
      </c>
      <c r="M9" s="561">
        <f t="shared" ref="M9:M14" si="4">IF(AND(G9&gt;0,H9&gt;0)=TRUE,G9*$U$16*H9,"")</f>
        <v>14070.000000000004</v>
      </c>
      <c r="N9" s="414">
        <f t="shared" ref="N9:N14" si="5">G9*$U$18/10^3</f>
        <v>47.403846153846153</v>
      </c>
      <c r="O9" s="414">
        <f>IFERROR(IF(I9="OK",N9*H9,""),"")</f>
        <v>9.7596153846153868</v>
      </c>
      <c r="P9" s="414">
        <f t="shared" ref="P9:P14" si="6">IF(N9&gt;0,K9*$U$20/10^3,"")</f>
        <v>9.9849984000000003</v>
      </c>
      <c r="Q9" s="414">
        <f t="shared" ref="Q9:Q14" si="7">IF(I9="OK",SUM(O9:P9),"")</f>
        <v>19.744613784615389</v>
      </c>
      <c r="T9" s="431" t="s">
        <v>889</v>
      </c>
    </row>
    <row r="10" spans="1:22">
      <c r="B10" s="411">
        <v>1</v>
      </c>
      <c r="C10" s="401"/>
      <c r="D10" s="465"/>
      <c r="E10" s="562" t="str">
        <f t="shared" si="0"/>
        <v/>
      </c>
      <c r="F10" s="563"/>
      <c r="G10" s="563"/>
      <c r="H10" s="564" t="str">
        <f t="shared" si="1"/>
        <v/>
      </c>
      <c r="I10" s="565" t="str">
        <f t="shared" si="2"/>
        <v/>
      </c>
      <c r="J10" s="459"/>
      <c r="K10" s="462">
        <f t="shared" si="3"/>
        <v>0</v>
      </c>
      <c r="L10" s="462" t="str">
        <f>IF(AND(G10&gt;0)=TRUE,$U$16*G10,"")</f>
        <v/>
      </c>
      <c r="M10" s="462" t="str">
        <f t="shared" si="4"/>
        <v/>
      </c>
      <c r="N10" s="396">
        <f t="shared" si="5"/>
        <v>0</v>
      </c>
      <c r="O10" s="396" t="str">
        <f>IFERROR(N10*H10,"")</f>
        <v/>
      </c>
      <c r="P10" s="396" t="str">
        <f t="shared" si="6"/>
        <v/>
      </c>
      <c r="Q10" s="396" t="str">
        <f t="shared" si="7"/>
        <v/>
      </c>
      <c r="T10" s="431" t="s">
        <v>891</v>
      </c>
    </row>
    <row r="11" spans="1:22">
      <c r="B11" s="395">
        <v>2</v>
      </c>
      <c r="C11" s="401"/>
      <c r="D11" s="465"/>
      <c r="E11" s="562" t="str">
        <f t="shared" si="0"/>
        <v/>
      </c>
      <c r="F11" s="563"/>
      <c r="G11" s="563"/>
      <c r="H11" s="564" t="str">
        <f t="shared" si="1"/>
        <v/>
      </c>
      <c r="I11" s="565" t="str">
        <f t="shared" si="2"/>
        <v/>
      </c>
      <c r="J11" s="459"/>
      <c r="K11" s="462">
        <f t="shared" si="3"/>
        <v>0</v>
      </c>
      <c r="L11" s="462" t="str">
        <f>IF(AND(G11&gt;0)=TRUE,$U$16*G11,"")</f>
        <v/>
      </c>
      <c r="M11" s="462" t="str">
        <f t="shared" si="4"/>
        <v/>
      </c>
      <c r="N11" s="396">
        <f t="shared" si="5"/>
        <v>0</v>
      </c>
      <c r="O11" s="396" t="str">
        <f>IFERROR(N11*H11,"")</f>
        <v/>
      </c>
      <c r="P11" s="396" t="str">
        <f t="shared" si="6"/>
        <v/>
      </c>
      <c r="Q11" s="396" t="str">
        <f t="shared" si="7"/>
        <v/>
      </c>
    </row>
    <row r="12" spans="1:22" ht="19.5" thickBot="1">
      <c r="B12" s="395">
        <v>3</v>
      </c>
      <c r="C12" s="401"/>
      <c r="D12" s="465"/>
      <c r="E12" s="562" t="str">
        <f t="shared" si="0"/>
        <v/>
      </c>
      <c r="F12" s="563"/>
      <c r="G12" s="563"/>
      <c r="H12" s="564" t="str">
        <f t="shared" si="1"/>
        <v/>
      </c>
      <c r="I12" s="565" t="str">
        <f t="shared" si="2"/>
        <v/>
      </c>
      <c r="J12" s="459"/>
      <c r="K12" s="462">
        <f t="shared" si="3"/>
        <v>0</v>
      </c>
      <c r="L12" s="462" t="str">
        <f>IF(AND(G12&gt;0)=TRUE,$U$16*G12,"")</f>
        <v/>
      </c>
      <c r="M12" s="462" t="str">
        <f t="shared" si="4"/>
        <v/>
      </c>
      <c r="N12" s="396">
        <f t="shared" si="5"/>
        <v>0</v>
      </c>
      <c r="O12" s="396" t="str">
        <f>IFERROR(N12*H12,"")</f>
        <v/>
      </c>
      <c r="P12" s="396" t="str">
        <f t="shared" si="6"/>
        <v/>
      </c>
      <c r="Q12" s="396" t="str">
        <f t="shared" si="7"/>
        <v/>
      </c>
      <c r="T12" s="420" t="s">
        <v>800</v>
      </c>
    </row>
    <row r="13" spans="1:22" ht="19.5" thickBot="1">
      <c r="B13" s="395">
        <v>4</v>
      </c>
      <c r="C13" s="401"/>
      <c r="D13" s="465"/>
      <c r="E13" s="562" t="str">
        <f t="shared" si="0"/>
        <v/>
      </c>
      <c r="F13" s="563"/>
      <c r="G13" s="563"/>
      <c r="H13" s="564" t="str">
        <f t="shared" si="1"/>
        <v/>
      </c>
      <c r="I13" s="565" t="str">
        <f t="shared" si="2"/>
        <v/>
      </c>
      <c r="J13" s="459"/>
      <c r="K13" s="462">
        <f t="shared" si="3"/>
        <v>0</v>
      </c>
      <c r="L13" s="462" t="str">
        <f>IF(AND(G13&gt;0)=TRUE,$U$16*G13,"")</f>
        <v/>
      </c>
      <c r="M13" s="462" t="str">
        <f t="shared" si="4"/>
        <v/>
      </c>
      <c r="N13" s="396">
        <f t="shared" si="5"/>
        <v>0</v>
      </c>
      <c r="O13" s="396" t="str">
        <f>IFERROR(N13*H13,"")</f>
        <v/>
      </c>
      <c r="P13" s="396" t="str">
        <f t="shared" si="6"/>
        <v/>
      </c>
      <c r="Q13" s="396" t="str">
        <f t="shared" si="7"/>
        <v/>
      </c>
      <c r="T13" s="475" t="s">
        <v>805</v>
      </c>
      <c r="U13" s="476" t="s">
        <v>806</v>
      </c>
      <c r="V13" s="476" t="s">
        <v>807</v>
      </c>
    </row>
    <row r="14" spans="1:22" ht="20.25" thickTop="1" thickBot="1">
      <c r="B14" s="388">
        <v>5</v>
      </c>
      <c r="C14" s="387"/>
      <c r="D14" s="483"/>
      <c r="E14" s="566" t="str">
        <f t="shared" si="0"/>
        <v/>
      </c>
      <c r="F14" s="567"/>
      <c r="G14" s="567"/>
      <c r="H14" s="568" t="str">
        <f t="shared" si="1"/>
        <v/>
      </c>
      <c r="I14" s="569" t="str">
        <f t="shared" si="2"/>
        <v/>
      </c>
      <c r="J14" s="1388"/>
      <c r="K14" s="491">
        <f t="shared" si="3"/>
        <v>0</v>
      </c>
      <c r="L14" s="591" t="str">
        <f>IF(AND(G14&gt;0)=TRUE,$U$16*G14,"")</f>
        <v/>
      </c>
      <c r="M14" s="491" t="str">
        <f t="shared" si="4"/>
        <v/>
      </c>
      <c r="N14" s="382">
        <f t="shared" si="5"/>
        <v>0</v>
      </c>
      <c r="O14" s="382" t="str">
        <f>IFERROR(N14*H14,"")</f>
        <v/>
      </c>
      <c r="P14" s="382" t="str">
        <f t="shared" si="6"/>
        <v/>
      </c>
      <c r="Q14" s="382" t="str">
        <f t="shared" si="7"/>
        <v/>
      </c>
      <c r="T14" s="570" t="s">
        <v>892</v>
      </c>
      <c r="U14" s="571">
        <v>22</v>
      </c>
      <c r="V14" s="572" t="s">
        <v>809</v>
      </c>
    </row>
    <row r="15" spans="1:22" ht="19.5" thickBot="1">
      <c r="L15" s="837"/>
      <c r="T15" s="405" t="s">
        <v>893</v>
      </c>
      <c r="U15" s="573">
        <v>47</v>
      </c>
      <c r="V15" s="574" t="s">
        <v>809</v>
      </c>
    </row>
    <row r="16" spans="1:22" ht="19.5" thickBot="1">
      <c r="B16" s="381" t="s">
        <v>814</v>
      </c>
      <c r="T16" s="405" t="s">
        <v>915</v>
      </c>
      <c r="U16" s="404">
        <v>0.13400000000000001</v>
      </c>
      <c r="V16" s="574" t="s">
        <v>895</v>
      </c>
    </row>
    <row r="17" spans="1:22" ht="19.5" thickBot="1">
      <c r="B17" s="2358" t="s">
        <v>916</v>
      </c>
      <c r="C17" s="2360"/>
      <c r="D17" s="897">
        <f>SUM(L10:L14)</f>
        <v>0</v>
      </c>
      <c r="T17" s="405"/>
      <c r="U17" s="404"/>
      <c r="V17" s="574"/>
    </row>
    <row r="18" spans="1:22" ht="19.5" thickBot="1">
      <c r="B18" s="2343" t="s">
        <v>901</v>
      </c>
      <c r="C18" s="2345"/>
      <c r="D18" s="575">
        <f>SUM(M10:M14)</f>
        <v>0</v>
      </c>
      <c r="T18" s="405" t="s">
        <v>894</v>
      </c>
      <c r="U18" s="404">
        <v>9.2948717948717952E-2</v>
      </c>
      <c r="V18" s="574" t="s">
        <v>895</v>
      </c>
    </row>
    <row r="19" spans="1:22" ht="19.5" thickBot="1">
      <c r="B19" s="2343" t="s">
        <v>902</v>
      </c>
      <c r="C19" s="2345"/>
      <c r="D19" s="576">
        <f>SUMPRODUCT(M10:M14,E10:E14)</f>
        <v>0</v>
      </c>
      <c r="T19" s="405" t="s">
        <v>810</v>
      </c>
      <c r="U19" s="407">
        <v>0.13700000000000001</v>
      </c>
      <c r="V19" s="406" t="s">
        <v>811</v>
      </c>
    </row>
    <row r="20" spans="1:22" ht="20.25" thickTop="1" thickBot="1">
      <c r="B20" s="2354" t="s">
        <v>815</v>
      </c>
      <c r="C20" s="2370"/>
      <c r="D20" s="577">
        <f>ROUNDDOWN(SUM(Q10:Q14),2)</f>
        <v>0</v>
      </c>
      <c r="T20" s="405" t="s">
        <v>812</v>
      </c>
      <c r="U20" s="404">
        <v>0.41599999999999998</v>
      </c>
      <c r="V20" s="403" t="s">
        <v>813</v>
      </c>
    </row>
    <row r="21" spans="1:22">
      <c r="B21" s="2352" t="s">
        <v>903</v>
      </c>
      <c r="C21" s="2371"/>
      <c r="D21" s="578">
        <f>ROUNDDOWN(SUM(O10:O14),2)</f>
        <v>0</v>
      </c>
    </row>
    <row r="22" spans="1:22" ht="19.5" thickBot="1">
      <c r="B22" s="2368" t="s">
        <v>904</v>
      </c>
      <c r="C22" s="2372"/>
      <c r="D22" s="579">
        <f>ROUNDDOWN(SUM(P10:P14),2)</f>
        <v>0</v>
      </c>
      <c r="S22" s="856" t="str">
        <f>HYPERLINK("#'別紙1'!AC195","別紙1はこちら")</f>
        <v>別紙1はこちら</v>
      </c>
    </row>
    <row r="23" spans="1:22" ht="19.5" thickBot="1">
      <c r="B23" s="2343" t="s">
        <v>816</v>
      </c>
      <c r="C23" s="2345"/>
      <c r="D23" s="580">
        <f>SUMPRODUCT(Q10:Q14,E10:E14)</f>
        <v>0</v>
      </c>
    </row>
    <row r="26" spans="1:22" ht="30.75">
      <c r="A26" s="426" t="s">
        <v>905</v>
      </c>
      <c r="B26" s="425"/>
      <c r="C26" s="425"/>
      <c r="D26" s="425"/>
      <c r="E26" s="425"/>
      <c r="F26" s="425"/>
      <c r="G26" s="425"/>
      <c r="H26" s="425"/>
      <c r="I26" s="425"/>
      <c r="J26" s="425"/>
      <c r="K26" s="425"/>
      <c r="L26" s="425"/>
      <c r="M26" s="425"/>
      <c r="N26" s="425"/>
      <c r="O26" s="425"/>
      <c r="P26" s="425"/>
      <c r="Q26" s="425"/>
      <c r="R26" s="425"/>
      <c r="S26" s="425"/>
      <c r="T26" s="425"/>
      <c r="U26" s="425"/>
    </row>
    <row r="27" spans="1:22">
      <c r="B27" s="423" t="s">
        <v>790</v>
      </c>
      <c r="F27" s="430" t="s">
        <v>791</v>
      </c>
    </row>
    <row r="28" spans="1:22" ht="21.75">
      <c r="B28" s="423" t="s">
        <v>792</v>
      </c>
    </row>
    <row r="29" spans="1:22">
      <c r="B29" s="431" t="s">
        <v>906</v>
      </c>
    </row>
    <row r="30" spans="1:22">
      <c r="B30" s="431" t="s">
        <v>864</v>
      </c>
    </row>
    <row r="31" spans="1:22">
      <c r="B31" s="431" t="s">
        <v>907</v>
      </c>
    </row>
    <row r="32" spans="1:22" ht="19.5" thickBot="1"/>
    <row r="33" spans="2:22" ht="45" customHeight="1" thickBot="1">
      <c r="B33" s="422" t="s">
        <v>793</v>
      </c>
      <c r="C33" s="422" t="s">
        <v>794</v>
      </c>
      <c r="D33" s="422" t="s">
        <v>866</v>
      </c>
      <c r="E33" s="554" t="s">
        <v>867</v>
      </c>
      <c r="F33" s="555" t="s">
        <v>908</v>
      </c>
      <c r="G33" s="555" t="s">
        <v>909</v>
      </c>
      <c r="H33" s="554" t="s">
        <v>871</v>
      </c>
      <c r="I33" s="554" t="s">
        <v>872</v>
      </c>
      <c r="J33" s="421" t="s">
        <v>910</v>
      </c>
      <c r="K33" s="421" t="s">
        <v>798</v>
      </c>
      <c r="L33" s="421" t="s">
        <v>911</v>
      </c>
      <c r="M33" s="421" t="s">
        <v>874</v>
      </c>
      <c r="N33" s="421" t="s">
        <v>875</v>
      </c>
      <c r="O33" s="421" t="s">
        <v>841</v>
      </c>
      <c r="P33" s="421" t="s">
        <v>876</v>
      </c>
      <c r="Q33" s="421" t="s">
        <v>912</v>
      </c>
      <c r="T33" s="556" t="s">
        <v>878</v>
      </c>
    </row>
    <row r="34" spans="2:22" ht="19.5" thickTop="1">
      <c r="B34" s="419" t="s">
        <v>801</v>
      </c>
      <c r="C34" s="418" t="s">
        <v>913</v>
      </c>
      <c r="D34" s="557" t="s">
        <v>914</v>
      </c>
      <c r="E34" s="558">
        <f t="shared" ref="E34:E39" si="8">IFERROR(IF(D34=T$9,$U$14,IF(D34=T$10,$U$15,"")),"")</f>
        <v>47</v>
      </c>
      <c r="F34" s="559">
        <v>405000</v>
      </c>
      <c r="G34" s="559">
        <v>510000</v>
      </c>
      <c r="H34" s="416">
        <f t="shared" ref="H34:H39" si="9">IF(AND(G34&gt;0,F34&gt;0)=TRUE,1-F34/G34,"")</f>
        <v>0.20588235294117652</v>
      </c>
      <c r="I34" s="560" t="str">
        <f t="shared" ref="I34:I39" si="10">IF(H34="","",IF(H34&gt;=0.2,"OK","NG"))</f>
        <v>OK</v>
      </c>
      <c r="J34" s="417">
        <v>20</v>
      </c>
      <c r="K34" s="561">
        <f t="shared" ref="K34:K39" si="11">IFERROR(J34*$U$19*24*365,"")</f>
        <v>24002.400000000001</v>
      </c>
      <c r="L34" s="561">
        <f>G34*$U$16</f>
        <v>68340</v>
      </c>
      <c r="M34" s="561">
        <f t="shared" ref="M34:M39" si="12">IF(AND(G34&gt;0,H34&gt;0)=TRUE,G34*$U$16*H34,"")</f>
        <v>14070.000000000004</v>
      </c>
      <c r="N34" s="414">
        <f t="shared" ref="N34:N39" si="13">G34*$U$18/10^3</f>
        <v>47.403846153846153</v>
      </c>
      <c r="O34" s="414">
        <f>IFERROR(IF(I34="OK",N34*H34,""),"")</f>
        <v>9.7596153846153868</v>
      </c>
      <c r="P34" s="414">
        <f t="shared" ref="P34:P39" si="14">IF(N34&gt;0,K34*$U$20/10^3,"")</f>
        <v>9.9849984000000003</v>
      </c>
      <c r="Q34" s="414">
        <f t="shared" ref="Q34:Q39" si="15">IF(I34="OK",SUM(O34:P34),"")</f>
        <v>19.744613784615389</v>
      </c>
      <c r="T34" s="431" t="s">
        <v>889</v>
      </c>
    </row>
    <row r="35" spans="2:22">
      <c r="B35" s="411">
        <v>1</v>
      </c>
      <c r="C35" s="401"/>
      <c r="D35" s="401"/>
      <c r="E35" s="562" t="str">
        <f t="shared" si="8"/>
        <v/>
      </c>
      <c r="F35" s="460"/>
      <c r="G35" s="563"/>
      <c r="H35" s="564" t="str">
        <f t="shared" si="9"/>
        <v/>
      </c>
      <c r="I35" s="565" t="str">
        <f t="shared" si="10"/>
        <v/>
      </c>
      <c r="J35" s="460"/>
      <c r="K35" s="462">
        <f t="shared" si="11"/>
        <v>0</v>
      </c>
      <c r="L35" s="462" t="str">
        <f>IF(AND(G35&gt;0)=TRUE,$U$16*G35,"")</f>
        <v/>
      </c>
      <c r="M35" s="462" t="str">
        <f t="shared" si="12"/>
        <v/>
      </c>
      <c r="N35" s="396">
        <f t="shared" si="13"/>
        <v>0</v>
      </c>
      <c r="O35" s="396" t="str">
        <f>IFERROR(N35*H35,"")</f>
        <v/>
      </c>
      <c r="P35" s="396" t="str">
        <f t="shared" si="14"/>
        <v/>
      </c>
      <c r="Q35" s="396" t="str">
        <f t="shared" si="15"/>
        <v/>
      </c>
      <c r="T35" s="431" t="s">
        <v>891</v>
      </c>
    </row>
    <row r="36" spans="2:22">
      <c r="B36" s="395">
        <v>2</v>
      </c>
      <c r="C36" s="401"/>
      <c r="D36" s="465"/>
      <c r="E36" s="562" t="str">
        <f t="shared" si="8"/>
        <v/>
      </c>
      <c r="F36" s="563"/>
      <c r="G36" s="563"/>
      <c r="H36" s="564" t="str">
        <f t="shared" si="9"/>
        <v/>
      </c>
      <c r="I36" s="565" t="str">
        <f t="shared" si="10"/>
        <v/>
      </c>
      <c r="J36" s="460"/>
      <c r="K36" s="462">
        <f t="shared" si="11"/>
        <v>0</v>
      </c>
      <c r="L36" s="462" t="str">
        <f>IF(AND(G36&gt;0)=TRUE,$U$16*G36,"")</f>
        <v/>
      </c>
      <c r="M36" s="462" t="str">
        <f t="shared" si="12"/>
        <v/>
      </c>
      <c r="N36" s="396">
        <f t="shared" si="13"/>
        <v>0</v>
      </c>
      <c r="O36" s="396" t="str">
        <f>IFERROR(N36*H36,"")</f>
        <v/>
      </c>
      <c r="P36" s="396" t="str">
        <f t="shared" si="14"/>
        <v/>
      </c>
      <c r="Q36" s="396" t="str">
        <f t="shared" si="15"/>
        <v/>
      </c>
    </row>
    <row r="37" spans="2:22" ht="19.5" thickBot="1">
      <c r="B37" s="395">
        <v>3</v>
      </c>
      <c r="C37" s="401"/>
      <c r="D37" s="465"/>
      <c r="E37" s="562" t="str">
        <f t="shared" si="8"/>
        <v/>
      </c>
      <c r="F37" s="563"/>
      <c r="G37" s="563"/>
      <c r="H37" s="564" t="str">
        <f t="shared" si="9"/>
        <v/>
      </c>
      <c r="I37" s="565" t="str">
        <f t="shared" si="10"/>
        <v/>
      </c>
      <c r="J37" s="460"/>
      <c r="K37" s="462">
        <f t="shared" si="11"/>
        <v>0</v>
      </c>
      <c r="L37" s="462" t="str">
        <f>IF(AND(G37&gt;0)=TRUE,$U$16*G37,"")</f>
        <v/>
      </c>
      <c r="M37" s="462" t="str">
        <f t="shared" si="12"/>
        <v/>
      </c>
      <c r="N37" s="396">
        <f t="shared" si="13"/>
        <v>0</v>
      </c>
      <c r="O37" s="396" t="str">
        <f>IFERROR(N37*H37,"")</f>
        <v/>
      </c>
      <c r="P37" s="396" t="str">
        <f t="shared" si="14"/>
        <v/>
      </c>
      <c r="Q37" s="396" t="str">
        <f t="shared" si="15"/>
        <v/>
      </c>
      <c r="T37" s="420" t="s">
        <v>800</v>
      </c>
    </row>
    <row r="38" spans="2:22" ht="19.5" thickBot="1">
      <c r="B38" s="395">
        <v>4</v>
      </c>
      <c r="C38" s="401"/>
      <c r="D38" s="465"/>
      <c r="E38" s="562" t="str">
        <f t="shared" si="8"/>
        <v/>
      </c>
      <c r="F38" s="563"/>
      <c r="G38" s="563"/>
      <c r="H38" s="564" t="str">
        <f t="shared" si="9"/>
        <v/>
      </c>
      <c r="I38" s="565" t="str">
        <f t="shared" si="10"/>
        <v/>
      </c>
      <c r="J38" s="460"/>
      <c r="K38" s="462">
        <f t="shared" si="11"/>
        <v>0</v>
      </c>
      <c r="L38" s="462" t="str">
        <f>IF(AND(G38&gt;0)=TRUE,$U$16*G38,"")</f>
        <v/>
      </c>
      <c r="M38" s="462" t="str">
        <f t="shared" si="12"/>
        <v/>
      </c>
      <c r="N38" s="396">
        <f t="shared" si="13"/>
        <v>0</v>
      </c>
      <c r="O38" s="396" t="str">
        <f>IFERROR(N38*H38,"")</f>
        <v/>
      </c>
      <c r="P38" s="396" t="str">
        <f t="shared" si="14"/>
        <v/>
      </c>
      <c r="Q38" s="396" t="str">
        <f t="shared" si="15"/>
        <v/>
      </c>
      <c r="T38" s="475" t="s">
        <v>805</v>
      </c>
      <c r="U38" s="476" t="s">
        <v>806</v>
      </c>
      <c r="V38" s="476" t="s">
        <v>807</v>
      </c>
    </row>
    <row r="39" spans="2:22" ht="20.25" thickTop="1" thickBot="1">
      <c r="B39" s="388">
        <v>5</v>
      </c>
      <c r="C39" s="387"/>
      <c r="D39" s="483"/>
      <c r="E39" s="566" t="str">
        <f t="shared" si="8"/>
        <v/>
      </c>
      <c r="F39" s="567"/>
      <c r="G39" s="567"/>
      <c r="H39" s="568" t="str">
        <f t="shared" si="9"/>
        <v/>
      </c>
      <c r="I39" s="569" t="str">
        <f t="shared" si="10"/>
        <v/>
      </c>
      <c r="J39" s="385"/>
      <c r="K39" s="491">
        <f t="shared" si="11"/>
        <v>0</v>
      </c>
      <c r="L39" s="591" t="str">
        <f>IF(AND(G39&gt;0)=TRUE,$U$16*G39,"")</f>
        <v/>
      </c>
      <c r="M39" s="491" t="str">
        <f t="shared" si="12"/>
        <v/>
      </c>
      <c r="N39" s="382">
        <f t="shared" si="13"/>
        <v>0</v>
      </c>
      <c r="O39" s="382" t="str">
        <f>IFERROR(N39*H39,"")</f>
        <v/>
      </c>
      <c r="P39" s="382" t="str">
        <f t="shared" si="14"/>
        <v/>
      </c>
      <c r="Q39" s="382" t="str">
        <f t="shared" si="15"/>
        <v/>
      </c>
      <c r="T39" s="570" t="s">
        <v>892</v>
      </c>
      <c r="U39" s="571">
        <v>22</v>
      </c>
      <c r="V39" s="572" t="s">
        <v>809</v>
      </c>
    </row>
    <row r="40" spans="2:22" ht="19.5" thickBot="1">
      <c r="L40" s="837"/>
      <c r="T40" s="405" t="s">
        <v>893</v>
      </c>
      <c r="U40" s="573">
        <v>47</v>
      </c>
      <c r="V40" s="574" t="s">
        <v>809</v>
      </c>
    </row>
    <row r="41" spans="2:22" ht="19.5" thickBot="1">
      <c r="B41" s="381" t="s">
        <v>814</v>
      </c>
      <c r="T41" s="405" t="s">
        <v>915</v>
      </c>
      <c r="U41" s="404">
        <v>0.13400000000000001</v>
      </c>
      <c r="V41" s="574" t="s">
        <v>895</v>
      </c>
    </row>
    <row r="42" spans="2:22" ht="19.5" thickBot="1">
      <c r="B42" s="2358" t="s">
        <v>916</v>
      </c>
      <c r="C42" s="2360"/>
      <c r="D42" s="897">
        <f>SUM(L35:L39)</f>
        <v>0</v>
      </c>
      <c r="T42" s="405"/>
      <c r="U42" s="404"/>
      <c r="V42" s="574"/>
    </row>
    <row r="43" spans="2:22" ht="19.5" thickBot="1">
      <c r="B43" s="2343" t="s">
        <v>901</v>
      </c>
      <c r="C43" s="2345"/>
      <c r="D43" s="575">
        <f>SUM(M35:M39)</f>
        <v>0</v>
      </c>
      <c r="T43" s="405" t="s">
        <v>894</v>
      </c>
      <c r="U43" s="404">
        <v>9.2948717948717952E-2</v>
      </c>
      <c r="V43" s="574" t="s">
        <v>895</v>
      </c>
    </row>
    <row r="44" spans="2:22" ht="19.5" thickBot="1">
      <c r="B44" s="2343" t="s">
        <v>902</v>
      </c>
      <c r="C44" s="2345"/>
      <c r="D44" s="576">
        <f>SUMPRODUCT(M35:M39,E35:E39)</f>
        <v>0</v>
      </c>
      <c r="T44" s="405" t="s">
        <v>810</v>
      </c>
      <c r="U44" s="407">
        <v>0.13700000000000001</v>
      </c>
      <c r="V44" s="406" t="s">
        <v>811</v>
      </c>
    </row>
    <row r="45" spans="2:22" ht="20.25" thickTop="1" thickBot="1">
      <c r="B45" s="2354" t="s">
        <v>815</v>
      </c>
      <c r="C45" s="2370"/>
      <c r="D45" s="577">
        <f>ROUNDDOWN(SUM(Q35:Q39),2)</f>
        <v>0</v>
      </c>
      <c r="T45" s="405" t="s">
        <v>812</v>
      </c>
      <c r="U45" s="404">
        <v>0.41599999999999998</v>
      </c>
      <c r="V45" s="403" t="s">
        <v>813</v>
      </c>
    </row>
    <row r="46" spans="2:22">
      <c r="B46" s="2352" t="s">
        <v>903</v>
      </c>
      <c r="C46" s="2371"/>
      <c r="D46" s="578">
        <f>ROUNDDOWN(SUM(O35:O39),2)</f>
        <v>0</v>
      </c>
    </row>
    <row r="47" spans="2:22" ht="19.5" thickBot="1">
      <c r="B47" s="2368" t="s">
        <v>904</v>
      </c>
      <c r="C47" s="2372"/>
      <c r="D47" s="579">
        <f>ROUNDDOWN(SUM(P35:P39),2)</f>
        <v>0</v>
      </c>
      <c r="S47" s="856" t="str">
        <f>HYPERLINK("#'別紙1'!AC195","別紙1はこちら")</f>
        <v>別紙1はこちら</v>
      </c>
    </row>
    <row r="48" spans="2:22" ht="19.5" thickBot="1">
      <c r="B48" s="2343" t="s">
        <v>816</v>
      </c>
      <c r="C48" s="2345"/>
      <c r="D48" s="580">
        <f>SUMPRODUCT(Q35:Q39,E35:E39)</f>
        <v>0</v>
      </c>
    </row>
    <row r="60" spans="20:21" ht="18" customHeight="1">
      <c r="T60" s="378"/>
      <c r="U60" s="378"/>
    </row>
    <row r="61" spans="20:21" ht="18" customHeight="1">
      <c r="T61" s="378"/>
      <c r="U61" s="378"/>
    </row>
    <row r="62" spans="20:21" ht="18" customHeight="1">
      <c r="T62" s="378"/>
      <c r="U62" s="378"/>
    </row>
    <row r="63" spans="20:21" ht="18" customHeight="1">
      <c r="T63" s="378"/>
      <c r="U63" s="378"/>
    </row>
    <row r="64" spans="20:21" ht="18" customHeight="1">
      <c r="T64" s="378"/>
      <c r="U64" s="378"/>
    </row>
  </sheetData>
  <sheetProtection algorithmName="SHA-512" hashValue="puH2elcKSBc81MpZY0VBOVht8g+RyjjhW/ri3GfOqKZ9Qtyjwb8ZZDOP59ZZlZ5qlhC6eiyl7oFKbLrO8m/Q2Q==" saltValue="GfUfwXqMLx9eS0NqZMGZ5g==" spinCount="100000" sheet="1" objects="1" scenarios="1"/>
  <protectedRanges>
    <protectedRange sqref="C10:D14 F10:G14 J10:J14" name="範囲1"/>
  </protectedRanges>
  <mergeCells count="14">
    <mergeCell ref="B47:C47"/>
    <mergeCell ref="B48:C48"/>
    <mergeCell ref="B42:C42"/>
    <mergeCell ref="B43:C43"/>
    <mergeCell ref="B44:C44"/>
    <mergeCell ref="B45:C45"/>
    <mergeCell ref="B46:C46"/>
    <mergeCell ref="B17:C17"/>
    <mergeCell ref="B23:C23"/>
    <mergeCell ref="B18:C18"/>
    <mergeCell ref="B19:C19"/>
    <mergeCell ref="B20:C20"/>
    <mergeCell ref="B21:C21"/>
    <mergeCell ref="B22:C22"/>
  </mergeCells>
  <phoneticPr fontId="4"/>
  <dataValidations count="2">
    <dataValidation type="list" allowBlank="1" showInputMessage="1" showErrorMessage="1" sqref="D9:D14 D34 D36:D39" xr:uid="{B14A34EB-B032-4D30-8BC0-5CAFC5510B8D}">
      <formula1>$T$9:$T$10</formula1>
    </dataValidation>
    <dataValidation type="list" allowBlank="1" showInputMessage="1" showErrorMessage="1" sqref="D35" xr:uid="{FC7216AC-58BC-4366-8543-E83A75759082}">
      <formula1>$AH$10:$AH$11</formula1>
    </dataValidation>
  </dataValidations>
  <pageMargins left="0.25" right="0.25" top="0.75" bottom="0.75" header="0.3" footer="0.3"/>
  <pageSetup paperSize="9" scale="55" orientation="landscape"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76DA5-1185-47D7-8A54-45B581BC0C71}">
  <sheetPr codeName="Sheet19">
    <tabColor rgb="FFFFC000"/>
  </sheetPr>
  <dimension ref="A1:R19"/>
  <sheetViews>
    <sheetView showGridLines="0" view="pageBreakPreview" zoomScale="85" zoomScaleNormal="85" zoomScaleSheetLayoutView="85" workbookViewId="0">
      <selection activeCell="C7" sqref="C7"/>
    </sheetView>
  </sheetViews>
  <sheetFormatPr defaultRowHeight="13.5"/>
  <cols>
    <col min="1" max="1" width="3.875" customWidth="1"/>
    <col min="2" max="2" width="43.125" customWidth="1"/>
    <col min="3" max="3" width="12.5" customWidth="1"/>
    <col min="4" max="4" width="20.125" customWidth="1"/>
    <col min="5" max="6" width="9.125" customWidth="1"/>
    <col min="7" max="7" width="3.875" customWidth="1"/>
    <col min="8" max="8" width="50.125" hidden="1" customWidth="1"/>
    <col min="9" max="9" width="8.625" hidden="1" customWidth="1"/>
    <col min="10" max="10" width="12.5" style="602" hidden="1" customWidth="1"/>
    <col min="11" max="11" width="63.375" hidden="1" customWidth="1"/>
    <col min="12" max="12" width="3.875" customWidth="1"/>
    <col min="13" max="13" width="43.125" customWidth="1"/>
    <col min="14" max="14" width="12.5" customWidth="1"/>
    <col min="15" max="15" width="20.125" customWidth="1"/>
    <col min="16" max="17" width="9.125" customWidth="1"/>
  </cols>
  <sheetData>
    <row r="1" spans="1:18" ht="26.25">
      <c r="A1" s="642" t="s">
        <v>917</v>
      </c>
      <c r="B1" s="641"/>
      <c r="K1" s="604"/>
      <c r="L1" s="642" t="s">
        <v>917</v>
      </c>
      <c r="M1" s="641"/>
    </row>
    <row r="2" spans="1:18" ht="18.75">
      <c r="B2" s="624"/>
      <c r="E2" s="640" t="s">
        <v>791</v>
      </c>
      <c r="F2" s="640"/>
      <c r="K2" s="604"/>
      <c r="M2" s="624"/>
      <c r="P2" s="640" t="s">
        <v>791</v>
      </c>
      <c r="Q2" s="640"/>
    </row>
    <row r="3" spans="1:18" ht="18.75">
      <c r="B3" s="624" t="s">
        <v>790</v>
      </c>
      <c r="K3" s="604"/>
      <c r="M3" s="624" t="s">
        <v>790</v>
      </c>
    </row>
    <row r="4" spans="1:18" ht="21.75">
      <c r="B4" s="624" t="s">
        <v>792</v>
      </c>
      <c r="K4" s="604"/>
      <c r="M4" s="624" t="s">
        <v>792</v>
      </c>
    </row>
    <row r="5" spans="1:18" ht="14.25" thickBot="1">
      <c r="K5" s="604"/>
    </row>
    <row r="6" spans="1:18" ht="15.75" thickBot="1">
      <c r="B6" s="639" t="s">
        <v>805</v>
      </c>
      <c r="C6" s="636" t="s">
        <v>806</v>
      </c>
      <c r="D6" s="636" t="s">
        <v>918</v>
      </c>
      <c r="E6" s="638"/>
      <c r="F6" s="638"/>
      <c r="H6" s="637" t="s">
        <v>805</v>
      </c>
      <c r="I6" s="636" t="s">
        <v>806</v>
      </c>
      <c r="J6" s="636" t="s">
        <v>918</v>
      </c>
      <c r="K6" s="636" t="s">
        <v>807</v>
      </c>
      <c r="M6" s="639" t="s">
        <v>805</v>
      </c>
      <c r="N6" s="636" t="s">
        <v>806</v>
      </c>
      <c r="O6" s="636" t="s">
        <v>918</v>
      </c>
      <c r="P6" s="638"/>
      <c r="Q6" s="638"/>
    </row>
    <row r="7" spans="1:18" ht="22.5" thickTop="1" thickBot="1">
      <c r="B7" s="630" t="s">
        <v>919</v>
      </c>
      <c r="C7" s="635"/>
      <c r="D7" s="628" t="s">
        <v>920</v>
      </c>
      <c r="E7" s="623"/>
      <c r="F7" s="623"/>
      <c r="H7" s="634" t="s">
        <v>921</v>
      </c>
      <c r="I7" s="633">
        <v>31.501194872908972</v>
      </c>
      <c r="J7" s="632" t="s">
        <v>922</v>
      </c>
      <c r="K7" s="621" t="s">
        <v>923</v>
      </c>
      <c r="M7" s="630" t="s">
        <v>919</v>
      </c>
      <c r="N7" s="635">
        <v>100</v>
      </c>
      <c r="O7" s="628" t="s">
        <v>920</v>
      </c>
      <c r="P7" s="623"/>
      <c r="Q7" s="623"/>
    </row>
    <row r="8" spans="1:18" ht="21.75" thickBot="1">
      <c r="B8" s="630" t="s">
        <v>924</v>
      </c>
      <c r="C8" s="629">
        <f>SUM(I9:I10)*C7/I8</f>
        <v>0</v>
      </c>
      <c r="D8" s="628" t="s">
        <v>925</v>
      </c>
      <c r="E8" s="623"/>
      <c r="F8" s="623"/>
      <c r="H8" s="614" t="s">
        <v>926</v>
      </c>
      <c r="I8" s="631">
        <v>125.5</v>
      </c>
      <c r="J8" s="612" t="s">
        <v>927</v>
      </c>
      <c r="K8" s="621" t="s">
        <v>928</v>
      </c>
      <c r="M8" s="630" t="s">
        <v>924</v>
      </c>
      <c r="N8" s="629">
        <v>6.85</v>
      </c>
      <c r="O8" s="628" t="s">
        <v>925</v>
      </c>
      <c r="P8" s="623"/>
      <c r="Q8" s="623"/>
    </row>
    <row r="9" spans="1:18" ht="21.75" thickBot="1">
      <c r="B9" s="630" t="s">
        <v>929</v>
      </c>
      <c r="C9" s="629">
        <f>C8*(1-I15)</f>
        <v>0</v>
      </c>
      <c r="D9" s="628" t="s">
        <v>925</v>
      </c>
      <c r="E9" s="623"/>
      <c r="F9" s="623"/>
      <c r="H9" s="614" t="s">
        <v>930</v>
      </c>
      <c r="I9" s="622">
        <v>7.11</v>
      </c>
      <c r="J9" s="619" t="s">
        <v>931</v>
      </c>
      <c r="K9" s="621" t="s">
        <v>928</v>
      </c>
      <c r="M9" s="630" t="s">
        <v>929</v>
      </c>
      <c r="N9" s="629">
        <v>5.82</v>
      </c>
      <c r="O9" s="628" t="s">
        <v>925</v>
      </c>
      <c r="P9" s="623"/>
      <c r="Q9" s="623"/>
    </row>
    <row r="10" spans="1:18" ht="22.5" thickBot="1">
      <c r="B10" s="630" t="s">
        <v>932</v>
      </c>
      <c r="C10" s="629">
        <f>C7*I7/10^3</f>
        <v>0</v>
      </c>
      <c r="D10" s="628" t="s">
        <v>933</v>
      </c>
      <c r="E10" s="623"/>
      <c r="F10" s="623"/>
      <c r="H10" s="614" t="s">
        <v>934</v>
      </c>
      <c r="I10" s="622">
        <v>1.49</v>
      </c>
      <c r="J10" s="619" t="s">
        <v>931</v>
      </c>
      <c r="K10" s="621" t="s">
        <v>928</v>
      </c>
      <c r="M10" s="630" t="s">
        <v>932</v>
      </c>
      <c r="N10" s="629">
        <v>3.15</v>
      </c>
      <c r="O10" s="628" t="s">
        <v>933</v>
      </c>
      <c r="P10" s="623"/>
      <c r="Q10" s="623"/>
    </row>
    <row r="11" spans="1:18" ht="22.5" thickBot="1">
      <c r="B11" s="627" t="s">
        <v>935</v>
      </c>
      <c r="C11" s="626">
        <f>I14*I15</f>
        <v>4.0337711069418386E-2</v>
      </c>
      <c r="D11" s="625"/>
      <c r="E11" s="623"/>
      <c r="F11" s="623"/>
      <c r="H11" s="614" t="s">
        <v>936</v>
      </c>
      <c r="I11" s="622">
        <v>10.199999999999999</v>
      </c>
      <c r="J11" s="619" t="s">
        <v>931</v>
      </c>
      <c r="K11" s="621" t="s">
        <v>928</v>
      </c>
      <c r="M11" s="627" t="s">
        <v>935</v>
      </c>
      <c r="N11" s="626">
        <v>0.04</v>
      </c>
      <c r="O11" s="625"/>
      <c r="P11" s="623"/>
      <c r="Q11" s="623"/>
    </row>
    <row r="12" spans="1:18" ht="19.5" thickBot="1">
      <c r="B12" s="624"/>
      <c r="C12" s="624"/>
      <c r="D12" s="623"/>
      <c r="E12" s="623"/>
      <c r="F12" s="623"/>
      <c r="H12" s="614" t="s">
        <v>937</v>
      </c>
      <c r="I12" s="622">
        <v>1.81</v>
      </c>
      <c r="J12" s="619" t="s">
        <v>931</v>
      </c>
      <c r="K12" s="621" t="s">
        <v>928</v>
      </c>
      <c r="M12" s="624"/>
      <c r="N12" s="624"/>
      <c r="O12" s="623"/>
      <c r="P12" s="623"/>
      <c r="Q12" s="623"/>
    </row>
    <row r="13" spans="1:18" ht="19.5" thickBot="1">
      <c r="B13" s="624"/>
      <c r="C13" s="624"/>
      <c r="D13" s="623"/>
      <c r="E13" s="623"/>
      <c r="F13" s="623"/>
      <c r="H13" s="614" t="s">
        <v>938</v>
      </c>
      <c r="I13" s="622">
        <v>11.37</v>
      </c>
      <c r="J13" s="619" t="s">
        <v>931</v>
      </c>
      <c r="K13" s="621" t="s">
        <v>928</v>
      </c>
      <c r="M13" s="624"/>
      <c r="N13" s="624"/>
      <c r="O13" s="623"/>
      <c r="P13" s="623"/>
      <c r="Q13" s="623"/>
    </row>
    <row r="14" spans="1:18" ht="19.5" thickBot="1">
      <c r="B14" s="610" t="s">
        <v>939</v>
      </c>
      <c r="C14" s="620">
        <f>(C8-C9)/3.6*10^3</f>
        <v>0</v>
      </c>
      <c r="D14" s="608" t="s">
        <v>940</v>
      </c>
      <c r="H14" s="614" t="s">
        <v>941</v>
      </c>
      <c r="I14" s="619">
        <f>SUM(I9:I10)/SUM(I9:I13)</f>
        <v>0.26891807379612259</v>
      </c>
      <c r="J14" s="619"/>
      <c r="K14" s="618"/>
      <c r="M14" s="610" t="s">
        <v>939</v>
      </c>
      <c r="N14" s="620">
        <f>(N8-N9)/3.6*10^3</f>
        <v>286.11111111111092</v>
      </c>
      <c r="O14" s="608" t="s">
        <v>940</v>
      </c>
    </row>
    <row r="15" spans="1:18" ht="19.5" thickBot="1">
      <c r="B15" s="617" t="s">
        <v>942</v>
      </c>
      <c r="C15" s="616">
        <f>C14*$I$16</f>
        <v>0</v>
      </c>
      <c r="D15" s="615" t="s">
        <v>943</v>
      </c>
      <c r="H15" s="614" t="s">
        <v>944</v>
      </c>
      <c r="I15" s="613">
        <v>0.15</v>
      </c>
      <c r="J15" s="612"/>
      <c r="K15" s="611" t="s">
        <v>945</v>
      </c>
      <c r="M15" s="617" t="s">
        <v>942</v>
      </c>
      <c r="N15" s="616">
        <v>2855</v>
      </c>
      <c r="O15" s="615" t="s">
        <v>943</v>
      </c>
    </row>
    <row r="16" spans="1:18" ht="23.25" thickTop="1" thickBot="1">
      <c r="B16" s="610" t="s">
        <v>946</v>
      </c>
      <c r="C16" s="609">
        <f>C10*C11</f>
        <v>0</v>
      </c>
      <c r="D16" s="608" t="s">
        <v>933</v>
      </c>
      <c r="G16" s="1017"/>
      <c r="H16" s="1018" t="s">
        <v>947</v>
      </c>
      <c r="I16" s="1019">
        <v>10</v>
      </c>
      <c r="J16" s="1019" t="s">
        <v>948</v>
      </c>
      <c r="K16" s="1020" t="s">
        <v>949</v>
      </c>
      <c r="M16" s="610" t="s">
        <v>946</v>
      </c>
      <c r="N16" s="609">
        <f>N10*N11</f>
        <v>0.126</v>
      </c>
      <c r="O16" s="608" t="s">
        <v>933</v>
      </c>
      <c r="R16" s="1017"/>
    </row>
    <row r="17" spans="2:18" ht="23.25" thickTop="1" thickBot="1">
      <c r="B17" s="607" t="s">
        <v>950</v>
      </c>
      <c r="C17" s="606">
        <f>C16*$I$16</f>
        <v>0</v>
      </c>
      <c r="D17" s="605" t="s">
        <v>951</v>
      </c>
      <c r="H17" s="1017"/>
      <c r="I17" s="1017"/>
      <c r="J17" s="1021"/>
      <c r="K17" s="1017"/>
      <c r="M17" s="607" t="s">
        <v>950</v>
      </c>
      <c r="N17" s="606">
        <v>1.27</v>
      </c>
      <c r="O17" s="605" t="s">
        <v>951</v>
      </c>
      <c r="R17" s="1017"/>
    </row>
    <row r="18" spans="2:18" ht="18.75">
      <c r="G18" s="1015" t="s">
        <v>952</v>
      </c>
      <c r="H18" s="1017"/>
      <c r="I18" s="1022"/>
      <c r="J18" s="1021"/>
      <c r="K18" s="1015"/>
      <c r="R18" s="1017"/>
    </row>
    <row r="19" spans="2:18" ht="18.75">
      <c r="G19" s="1017"/>
      <c r="I19" s="603"/>
    </row>
  </sheetData>
  <sheetProtection algorithmName="SHA-512" hashValue="FHVf/kR7TuNwK19w3UuLvjxkpvMnNokArVHkA8zyCSf6TdFOmqDPiLm0wEHNHLtu4hnTEoFoQVGEuwKY5DMIgA==" saltValue="rmX72c2xYzWBG9opGGlL1w==" spinCount="100000" sheet="1" objects="1" scenarios="1"/>
  <protectedRanges>
    <protectedRange sqref="C7" name="範囲1"/>
  </protectedRanges>
  <phoneticPr fontId="4"/>
  <hyperlinks>
    <hyperlink ref="K8" r:id="rId1" xr:uid="{452487AD-FA39-49FC-B3AE-4D278714A315}"/>
    <hyperlink ref="K7" r:id="rId2" xr:uid="{73563BF1-62BA-4F35-BC6E-B6EB7257AEBF}"/>
    <hyperlink ref="K16" r:id="rId3" xr:uid="{1C2B3442-3E1B-4599-B9C9-23B5D0CAF85E}"/>
    <hyperlink ref="K15" r:id="rId4" xr:uid="{CA2DAFB0-D6A3-4149-BF3C-5D510C9553FC}"/>
    <hyperlink ref="K9:K13" r:id="rId5" display="「令和5年度　家庭部門のCO2排出実態統計調査」&lt;第7-1-1表&gt;参考：基本項目（世帯、住宅、機器使用状況等）別-年間用途別エネルギー消費量（近畿）" xr:uid="{B15B937A-16A8-438F-867A-7ECB62363EFB}"/>
    <hyperlink ref="G18" location="別紙3!A1" display="別紙3はこちら" xr:uid="{319A0F67-502C-4754-877F-A43F3EEFC122}"/>
  </hyperlinks>
  <pageMargins left="0.7" right="0.7" top="0.75" bottom="0.75" header="0.3" footer="0.3"/>
  <pageSetup paperSize="9" orientation="landscape" r:id="rId6"/>
  <drawing r:id="rId7"/>
  <legacyDrawing r:id="rId8"/>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65FA5-954E-44B8-AAC7-653A56FB85FA}">
  <sheetPr>
    <tabColor rgb="FFFFC000"/>
  </sheetPr>
  <dimension ref="A1:AT166"/>
  <sheetViews>
    <sheetView showGridLines="0" showZeros="0" view="pageBreakPreview" zoomScale="70" zoomScaleNormal="70" zoomScaleSheetLayoutView="70" workbookViewId="0">
      <selection activeCell="I135" sqref="I135:I138"/>
    </sheetView>
  </sheetViews>
  <sheetFormatPr defaultColWidth="10" defaultRowHeight="18.75"/>
  <cols>
    <col min="1" max="1" width="3.5" style="377" customWidth="1"/>
    <col min="2" max="4" width="10" style="377"/>
    <col min="5" max="5" width="3.5" style="377" customWidth="1"/>
    <col min="6" max="6" width="5.625" style="377" bestFit="1" customWidth="1"/>
    <col min="7" max="7" width="14.875" style="377" customWidth="1"/>
    <col min="8" max="8" width="6.875" style="377" customWidth="1"/>
    <col min="9" max="9" width="13.375" style="377" customWidth="1"/>
    <col min="10" max="10" width="20.5" style="377" customWidth="1"/>
    <col min="11" max="14" width="6.875" style="377" customWidth="1"/>
    <col min="15" max="19" width="6.875" style="498" customWidth="1"/>
    <col min="20" max="22" width="9.5" style="377" customWidth="1"/>
    <col min="23" max="23" width="13.5" style="377" customWidth="1"/>
    <col min="24" max="24" width="20.5" style="377" customWidth="1"/>
    <col min="25" max="25" width="19" style="377" customWidth="1"/>
    <col min="26" max="26" width="9.5" style="377" customWidth="1"/>
    <col min="27" max="29" width="6.875" style="377" customWidth="1"/>
    <col min="30" max="30" width="6.875" style="498" customWidth="1"/>
    <col min="31" max="35" width="6.875" style="516" customWidth="1"/>
    <col min="36" max="38" width="9.5" style="377" customWidth="1"/>
    <col min="39" max="39" width="13.5" style="377" bestFit="1" customWidth="1"/>
    <col min="40" max="41" width="14.5" style="377" customWidth="1"/>
    <col min="42" max="42" width="3.375" style="377" customWidth="1"/>
    <col min="43" max="43" width="10" style="377" customWidth="1"/>
    <col min="44" max="44" width="32.5" style="377" hidden="1" customWidth="1"/>
    <col min="45" max="45" width="10" style="377" hidden="1" customWidth="1"/>
    <col min="46" max="46" width="70.625" style="377" hidden="1" customWidth="1"/>
    <col min="47" max="47" width="10" style="377" customWidth="1"/>
    <col min="48" max="16384" width="10" style="377"/>
  </cols>
  <sheetData>
    <row r="1" spans="1:46" ht="30.75">
      <c r="A1" s="426" t="s">
        <v>953</v>
      </c>
      <c r="B1" s="426"/>
      <c r="C1" s="426"/>
      <c r="D1" s="427"/>
      <c r="E1" s="427"/>
      <c r="F1" s="427"/>
      <c r="G1" s="427"/>
      <c r="H1" s="425"/>
      <c r="I1" s="425"/>
      <c r="J1" s="427"/>
      <c r="K1" s="425"/>
      <c r="L1" s="425"/>
      <c r="M1" s="425"/>
      <c r="N1" s="425"/>
      <c r="O1" s="425"/>
      <c r="P1" s="428"/>
      <c r="Q1" s="428"/>
      <c r="R1" s="425"/>
      <c r="S1" s="428"/>
      <c r="T1" s="425"/>
      <c r="U1" s="425"/>
      <c r="V1" s="425"/>
      <c r="W1" s="425"/>
      <c r="X1" s="427"/>
      <c r="Y1" s="427"/>
      <c r="Z1" s="427"/>
      <c r="AA1" s="427"/>
      <c r="AB1" s="427"/>
      <c r="AC1" s="425"/>
      <c r="AD1" s="428"/>
      <c r="AE1" s="429"/>
      <c r="AF1" s="429"/>
      <c r="AG1" s="429"/>
      <c r="AH1" s="429"/>
      <c r="AI1" s="429"/>
      <c r="AJ1" s="425"/>
      <c r="AK1" s="425"/>
      <c r="AL1" s="425"/>
      <c r="AM1" s="425"/>
    </row>
    <row r="2" spans="1:46">
      <c r="A2" s="427"/>
      <c r="B2" s="423" t="s">
        <v>790</v>
      </c>
      <c r="C2" s="427"/>
      <c r="D2" s="427"/>
      <c r="E2" s="427"/>
      <c r="F2" s="427"/>
      <c r="G2" s="427"/>
      <c r="H2" s="427"/>
      <c r="I2" s="427"/>
      <c r="J2" s="427"/>
      <c r="K2" s="427"/>
      <c r="L2" s="424" t="s">
        <v>791</v>
      </c>
      <c r="M2" s="430"/>
      <c r="N2" s="427"/>
      <c r="O2" s="427"/>
      <c r="P2" s="427"/>
      <c r="Q2" s="427"/>
      <c r="R2" s="427"/>
      <c r="S2" s="427"/>
      <c r="T2" s="427"/>
      <c r="U2" s="427"/>
      <c r="V2" s="427"/>
      <c r="W2" s="427"/>
      <c r="X2" s="427"/>
      <c r="Y2" s="427"/>
      <c r="Z2" s="427"/>
      <c r="AA2" s="427"/>
      <c r="AB2" s="427"/>
      <c r="AC2" s="427"/>
      <c r="AD2" s="427"/>
      <c r="AE2" s="427"/>
      <c r="AF2" s="427"/>
      <c r="AG2" s="427"/>
      <c r="AH2" s="427"/>
      <c r="AI2" s="427"/>
      <c r="AJ2" s="427"/>
      <c r="AK2" s="427"/>
      <c r="AL2" s="427"/>
      <c r="AM2" s="427"/>
    </row>
    <row r="3" spans="1:46" ht="21.75">
      <c r="A3" s="427"/>
      <c r="B3" s="423" t="s">
        <v>792</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row>
    <row r="4" spans="1:46">
      <c r="A4" s="427"/>
      <c r="B4" s="431" t="s">
        <v>954</v>
      </c>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c r="AI4" s="427"/>
      <c r="AJ4" s="427"/>
      <c r="AK4" s="427"/>
      <c r="AL4" s="427"/>
      <c r="AM4" s="427"/>
    </row>
    <row r="5" spans="1:46">
      <c r="A5" s="427"/>
      <c r="B5" s="431" t="s">
        <v>955</v>
      </c>
      <c r="C5" s="427"/>
      <c r="D5" s="427"/>
      <c r="E5" s="427"/>
      <c r="F5" s="427"/>
      <c r="G5" s="427"/>
      <c r="H5" s="427"/>
      <c r="I5" s="427"/>
      <c r="J5" s="427"/>
      <c r="K5" s="427"/>
      <c r="L5" s="427"/>
      <c r="M5" s="427"/>
      <c r="N5" s="427"/>
      <c r="O5" s="427"/>
      <c r="P5" s="427"/>
      <c r="Q5" s="427"/>
      <c r="R5" s="427"/>
      <c r="S5" s="427"/>
      <c r="T5" s="427"/>
      <c r="U5" s="427"/>
      <c r="V5" s="427"/>
      <c r="W5" s="427"/>
      <c r="X5" s="427"/>
      <c r="Y5" s="427"/>
      <c r="Z5" s="427"/>
      <c r="AA5" s="427"/>
      <c r="AB5" s="427"/>
      <c r="AC5" s="427"/>
      <c r="AD5" s="427"/>
      <c r="AE5" s="427"/>
      <c r="AF5" s="427"/>
      <c r="AG5" s="427"/>
      <c r="AH5" s="427"/>
      <c r="AI5" s="427"/>
      <c r="AJ5" s="427"/>
      <c r="AK5" s="427"/>
      <c r="AL5" s="427"/>
      <c r="AM5" s="427"/>
    </row>
    <row r="6" spans="1:46">
      <c r="A6" s="427"/>
      <c r="B6" s="431" t="s">
        <v>956</v>
      </c>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row>
    <row r="7" spans="1:46">
      <c r="A7" s="427"/>
      <c r="B7" s="431" t="s">
        <v>957</v>
      </c>
      <c r="C7" s="427"/>
      <c r="D7" s="427"/>
      <c r="E7" s="427"/>
      <c r="F7" s="427"/>
      <c r="G7" s="427"/>
      <c r="H7" s="427"/>
      <c r="I7" s="427"/>
      <c r="J7" s="427"/>
      <c r="K7" s="427"/>
      <c r="L7" s="427"/>
      <c r="M7" s="427"/>
      <c r="N7" s="427"/>
      <c r="O7" s="427"/>
      <c r="P7" s="427"/>
      <c r="Q7" s="427"/>
      <c r="R7" s="427"/>
      <c r="S7" s="427"/>
      <c r="T7" s="427"/>
      <c r="U7" s="1013"/>
      <c r="V7" s="427"/>
      <c r="W7" s="427"/>
      <c r="X7" s="427"/>
      <c r="Y7" s="427"/>
      <c r="Z7" s="427"/>
      <c r="AA7" s="427"/>
      <c r="AB7" s="427"/>
      <c r="AC7" s="427"/>
      <c r="AD7" s="427"/>
      <c r="AE7" s="427"/>
      <c r="AF7" s="427"/>
      <c r="AG7" s="427"/>
      <c r="AH7" s="427"/>
      <c r="AI7" s="427"/>
      <c r="AJ7" s="427"/>
      <c r="AK7" s="427"/>
      <c r="AL7" s="427"/>
      <c r="AM7" s="427"/>
    </row>
    <row r="8" spans="1:46" s="433" customFormat="1" ht="19.5" thickBot="1">
      <c r="A8" s="432"/>
      <c r="B8" s="1013" t="s">
        <v>958</v>
      </c>
      <c r="C8" s="432"/>
      <c r="D8" s="432"/>
      <c r="E8" s="432"/>
      <c r="K8" s="432"/>
      <c r="L8" s="432"/>
      <c r="O8" s="434"/>
      <c r="P8" s="434"/>
      <c r="Q8" s="434"/>
      <c r="R8" s="434"/>
      <c r="S8" s="434"/>
      <c r="X8" s="432"/>
      <c r="Y8" s="432"/>
      <c r="Z8" s="432"/>
      <c r="AA8" s="432"/>
      <c r="AB8" s="432"/>
      <c r="AD8" s="434"/>
      <c r="AE8" s="435"/>
      <c r="AF8" s="435"/>
      <c r="AG8" s="435"/>
      <c r="AH8" s="435"/>
      <c r="AI8" s="435"/>
    </row>
    <row r="9" spans="1:46" s="433" customFormat="1" ht="18" customHeight="1" thickBot="1">
      <c r="A9" s="432"/>
      <c r="B9" s="432"/>
      <c r="C9" s="432"/>
      <c r="D9" s="432"/>
      <c r="E9" s="432"/>
      <c r="F9" s="2366" t="s">
        <v>793</v>
      </c>
      <c r="G9" s="2366" t="s">
        <v>959</v>
      </c>
      <c r="H9" s="2356" t="s">
        <v>960</v>
      </c>
      <c r="I9" s="2356" t="s">
        <v>961</v>
      </c>
      <c r="J9" s="2380" t="s">
        <v>962</v>
      </c>
      <c r="K9" s="2381"/>
      <c r="L9" s="2381"/>
      <c r="M9" s="2381"/>
      <c r="N9" s="2381"/>
      <c r="O9" s="2381"/>
      <c r="P9" s="2381"/>
      <c r="Q9" s="2381"/>
      <c r="R9" s="2381"/>
      <c r="S9" s="2381"/>
      <c r="T9" s="2381"/>
      <c r="U9" s="2381"/>
      <c r="V9" s="2381"/>
      <c r="W9" s="2382"/>
      <c r="X9" s="2401" t="s">
        <v>963</v>
      </c>
      <c r="Y9" s="2402"/>
      <c r="Z9" s="2402"/>
      <c r="AA9" s="2402"/>
      <c r="AB9" s="2402"/>
      <c r="AC9" s="2402"/>
      <c r="AD9" s="2402"/>
      <c r="AE9" s="2402"/>
      <c r="AF9" s="2402"/>
      <c r="AG9" s="2402"/>
      <c r="AH9" s="2402"/>
      <c r="AI9" s="2402"/>
      <c r="AJ9" s="2402"/>
      <c r="AK9" s="2402"/>
      <c r="AL9" s="2402"/>
      <c r="AM9" s="2403"/>
      <c r="AN9" s="2364" t="s">
        <v>964</v>
      </c>
      <c r="AO9" s="2364" t="s">
        <v>965</v>
      </c>
    </row>
    <row r="10" spans="1:46" ht="18.75" customHeight="1">
      <c r="A10" s="427"/>
      <c r="B10" s="427"/>
      <c r="C10" s="427"/>
      <c r="D10" s="427"/>
      <c r="E10" s="427"/>
      <c r="F10" s="2378"/>
      <c r="G10" s="2378"/>
      <c r="H10" s="2379"/>
      <c r="I10" s="2379"/>
      <c r="J10" s="2374" t="s">
        <v>966</v>
      </c>
      <c r="K10" s="2377" t="s">
        <v>967</v>
      </c>
      <c r="L10" s="2377"/>
      <c r="M10" s="2388" t="s">
        <v>968</v>
      </c>
      <c r="N10" s="2388"/>
      <c r="O10" s="2388" t="s">
        <v>969</v>
      </c>
      <c r="P10" s="2388"/>
      <c r="Q10" s="2388" t="s">
        <v>970</v>
      </c>
      <c r="R10" s="2391" t="s">
        <v>971</v>
      </c>
      <c r="S10" s="2392"/>
      <c r="T10" s="2377" t="s">
        <v>972</v>
      </c>
      <c r="U10" s="2377"/>
      <c r="V10" s="2377"/>
      <c r="W10" s="2384" t="s">
        <v>973</v>
      </c>
      <c r="X10" s="2404" t="s">
        <v>966</v>
      </c>
      <c r="Y10" s="2406" t="s">
        <v>974</v>
      </c>
      <c r="Z10" s="2406" t="s">
        <v>867</v>
      </c>
      <c r="AA10" s="2410" t="s">
        <v>967</v>
      </c>
      <c r="AB10" s="2410"/>
      <c r="AC10" s="2411" t="s">
        <v>968</v>
      </c>
      <c r="AD10" s="2411"/>
      <c r="AE10" s="2411" t="s">
        <v>969</v>
      </c>
      <c r="AF10" s="2411"/>
      <c r="AG10" s="2411" t="s">
        <v>970</v>
      </c>
      <c r="AH10" s="2414" t="s">
        <v>971</v>
      </c>
      <c r="AI10" s="2415"/>
      <c r="AJ10" s="2410" t="s">
        <v>972</v>
      </c>
      <c r="AK10" s="2410"/>
      <c r="AL10" s="2410"/>
      <c r="AM10" s="2396" t="s">
        <v>973</v>
      </c>
      <c r="AN10" s="2400"/>
      <c r="AO10" s="2400"/>
    </row>
    <row r="11" spans="1:46" ht="18.75" customHeight="1">
      <c r="A11" s="427"/>
      <c r="B11" s="427"/>
      <c r="C11" s="427"/>
      <c r="D11" s="427"/>
      <c r="E11" s="427"/>
      <c r="F11" s="2378"/>
      <c r="G11" s="2378"/>
      <c r="H11" s="2379"/>
      <c r="I11" s="2379"/>
      <c r="J11" s="2375"/>
      <c r="K11" s="2373" t="s">
        <v>975</v>
      </c>
      <c r="L11" s="2373"/>
      <c r="M11" s="2395" t="s">
        <v>976</v>
      </c>
      <c r="N11" s="2395"/>
      <c r="O11" s="2395" t="s">
        <v>976</v>
      </c>
      <c r="P11" s="2395"/>
      <c r="Q11" s="2389"/>
      <c r="R11" s="2393"/>
      <c r="S11" s="2394"/>
      <c r="T11" s="2373" t="s">
        <v>977</v>
      </c>
      <c r="U11" s="2373"/>
      <c r="V11" s="2373"/>
      <c r="W11" s="2385"/>
      <c r="X11" s="2405"/>
      <c r="Y11" s="2405"/>
      <c r="Z11" s="2408"/>
      <c r="AA11" s="2399" t="s">
        <v>975</v>
      </c>
      <c r="AB11" s="2399"/>
      <c r="AC11" s="2383" t="s">
        <v>976</v>
      </c>
      <c r="AD11" s="2383"/>
      <c r="AE11" s="2383" t="s">
        <v>976</v>
      </c>
      <c r="AF11" s="2383"/>
      <c r="AG11" s="2412"/>
      <c r="AH11" s="2416"/>
      <c r="AI11" s="2417"/>
      <c r="AJ11" s="2399" t="s">
        <v>977</v>
      </c>
      <c r="AK11" s="2399"/>
      <c r="AL11" s="2399"/>
      <c r="AM11" s="2397"/>
      <c r="AN11" s="2400"/>
      <c r="AO11" s="2400"/>
    </row>
    <row r="12" spans="1:46" ht="21.75" thickBot="1">
      <c r="A12" s="427"/>
      <c r="B12" s="381" t="s">
        <v>978</v>
      </c>
      <c r="C12" s="436"/>
      <c r="D12" s="436"/>
      <c r="E12" s="427"/>
      <c r="F12" s="2367"/>
      <c r="G12" s="2367"/>
      <c r="H12" s="2357"/>
      <c r="I12" s="2357"/>
      <c r="J12" s="2376"/>
      <c r="K12" s="437" t="s">
        <v>979</v>
      </c>
      <c r="L12" s="437" t="s">
        <v>980</v>
      </c>
      <c r="M12" s="438" t="s">
        <v>979</v>
      </c>
      <c r="N12" s="438" t="s">
        <v>980</v>
      </c>
      <c r="O12" s="438" t="s">
        <v>979</v>
      </c>
      <c r="P12" s="438" t="s">
        <v>980</v>
      </c>
      <c r="Q12" s="2390"/>
      <c r="R12" s="439" t="s">
        <v>979</v>
      </c>
      <c r="S12" s="439" t="s">
        <v>980</v>
      </c>
      <c r="T12" s="439" t="s">
        <v>979</v>
      </c>
      <c r="U12" s="439" t="s">
        <v>980</v>
      </c>
      <c r="V12" s="439" t="s">
        <v>981</v>
      </c>
      <c r="W12" s="2386"/>
      <c r="X12" s="2405"/>
      <c r="Y12" s="2407"/>
      <c r="Z12" s="2409"/>
      <c r="AA12" s="440" t="s">
        <v>979</v>
      </c>
      <c r="AB12" s="440" t="s">
        <v>980</v>
      </c>
      <c r="AC12" s="441" t="s">
        <v>979</v>
      </c>
      <c r="AD12" s="441" t="s">
        <v>980</v>
      </c>
      <c r="AE12" s="441" t="s">
        <v>979</v>
      </c>
      <c r="AF12" s="441" t="s">
        <v>980</v>
      </c>
      <c r="AG12" s="2413"/>
      <c r="AH12" s="442" t="s">
        <v>979</v>
      </c>
      <c r="AI12" s="442" t="s">
        <v>980</v>
      </c>
      <c r="AJ12" s="442" t="s">
        <v>979</v>
      </c>
      <c r="AK12" s="442" t="s">
        <v>980</v>
      </c>
      <c r="AL12" s="442" t="s">
        <v>981</v>
      </c>
      <c r="AM12" s="2398"/>
      <c r="AN12" s="2365"/>
      <c r="AO12" s="2365"/>
      <c r="AR12" s="443" t="s">
        <v>982</v>
      </c>
    </row>
    <row r="13" spans="1:46" ht="20.25" thickTop="1" thickBot="1">
      <c r="A13" s="427"/>
      <c r="B13" s="444" t="s">
        <v>983</v>
      </c>
      <c r="C13" s="445" t="s">
        <v>979</v>
      </c>
      <c r="D13" s="445" t="s">
        <v>980</v>
      </c>
      <c r="E13" s="427"/>
      <c r="F13" s="446" t="s">
        <v>801</v>
      </c>
      <c r="G13" s="447" t="s">
        <v>984</v>
      </c>
      <c r="H13" s="448">
        <v>1</v>
      </c>
      <c r="I13" s="448" t="s">
        <v>985</v>
      </c>
      <c r="J13" s="448" t="s">
        <v>986</v>
      </c>
      <c r="K13" s="448">
        <v>12</v>
      </c>
      <c r="L13" s="448">
        <v>10</v>
      </c>
      <c r="M13" s="449">
        <v>56</v>
      </c>
      <c r="N13" s="449">
        <v>63</v>
      </c>
      <c r="O13" s="449">
        <v>11.2</v>
      </c>
      <c r="P13" s="449">
        <v>12.4</v>
      </c>
      <c r="Q13" s="450">
        <v>5.3</v>
      </c>
      <c r="R13" s="450">
        <f>IFERROR(IF(O13&gt;0,M13/O13,""),"")</f>
        <v>5</v>
      </c>
      <c r="S13" s="450">
        <f>IFERROR(IF(P13&gt;0,N13/P13,""),"")</f>
        <v>5.0806451612903221</v>
      </c>
      <c r="T13" s="448">
        <f>IF($I13=$AR$13,IFERROR(年間負荷相当日数計算!P6*K13*O13,""),IF($I13=$AR$14,IFERROR(年間負荷相当日数計算!P6*K13*M13/Q13,""),""))</f>
        <v>0</v>
      </c>
      <c r="U13" s="448">
        <f>IF($I13=$AR$13,IFERROR(年間負荷相当日数計算!AC6*L13*P13,""),IF($I13=$AR$14,IFERROR(年間負荷相当日数計算!AC6*L13*N13/Q13,""),""))</f>
        <v>0</v>
      </c>
      <c r="V13" s="448" t="str">
        <f>IF(MIN(T13:U13)=0,"",IFERROR(T13+U13,""))</f>
        <v/>
      </c>
      <c r="W13" s="449" t="str">
        <f>IFERROR(V13*$AS$23/10^3,"")</f>
        <v/>
      </c>
      <c r="X13" s="448" t="s">
        <v>987</v>
      </c>
      <c r="Y13" s="448" t="s">
        <v>988</v>
      </c>
      <c r="Z13" s="448">
        <f t="shared" ref="Z13:Z113" si="0">IFERROR(VLOOKUP(Y13,$AR$17:$AS$19,2,FALSE),"")</f>
        <v>13</v>
      </c>
      <c r="AA13" s="450">
        <f t="shared" ref="AA13:AB113" si="1">IFERROR((M13*K13)/AC13,"")</f>
        <v>13.44</v>
      </c>
      <c r="AB13" s="450">
        <f t="shared" si="1"/>
        <v>11.25</v>
      </c>
      <c r="AC13" s="451">
        <v>50</v>
      </c>
      <c r="AD13" s="451">
        <v>56</v>
      </c>
      <c r="AE13" s="451">
        <v>7.1</v>
      </c>
      <c r="AF13" s="451">
        <v>7.8</v>
      </c>
      <c r="AG13" s="452">
        <v>7.4</v>
      </c>
      <c r="AH13" s="450">
        <f>IFERROR(IF(AE13&gt;0,AC13/AE13,""),"")</f>
        <v>7.042253521126761</v>
      </c>
      <c r="AI13" s="450">
        <f>IFERROR(IF(AF13&gt;0,AD13/AF13,""),"")</f>
        <v>7.1794871794871797</v>
      </c>
      <c r="AJ13" s="448">
        <f>IF($I13=$AR$13,IFERROR(年間負荷相当日数計算!P6*AA13*AE13,""),IF($I13=$AR$14,IFERROR(年間負荷相当日数計算!P6*AA13*AC13/AG13,""),""))</f>
        <v>0</v>
      </c>
      <c r="AK13" s="448">
        <f>IF($I13=$AR$13,IFERROR(年間負荷相当日数計算!AC6*AB13*AF13,""),IF($I13=$AR$14,IFERROR(年間負荷相当日数計算!AC6*AB13*AD13/AG13,""),""))</f>
        <v>0</v>
      </c>
      <c r="AL13" s="448" t="str">
        <f>IF(MIN(AJ13:AK13)=0,"",IFERROR(AJ13+AK13,""))</f>
        <v/>
      </c>
      <c r="AM13" s="449" t="str">
        <f>IFERROR(AL13*$AS$23/10^3,"")</f>
        <v/>
      </c>
      <c r="AN13" s="448" t="str">
        <f>IFERROR(IF(AND(V13&gt;0,AL13&gt;0)=TRUE,V13-AL13,""),"")</f>
        <v/>
      </c>
      <c r="AO13" s="449" t="str">
        <f>IFERROR(IF(AND(W13&gt;0,AM13&gt;0)=TRUE,W13-AM13,""),"")</f>
        <v/>
      </c>
      <c r="AR13" s="453" t="s">
        <v>985</v>
      </c>
    </row>
    <row r="14" spans="1:46">
      <c r="A14" s="427"/>
      <c r="B14" s="454">
        <v>4</v>
      </c>
      <c r="C14" s="455"/>
      <c r="D14" s="455"/>
      <c r="E14" s="427"/>
      <c r="F14" s="456">
        <v>1</v>
      </c>
      <c r="G14" s="457"/>
      <c r="H14" s="457"/>
      <c r="I14" s="457"/>
      <c r="J14" s="457"/>
      <c r="K14" s="458"/>
      <c r="L14" s="458"/>
      <c r="M14" s="459"/>
      <c r="N14" s="459"/>
      <c r="O14" s="459"/>
      <c r="P14" s="459"/>
      <c r="Q14" s="460"/>
      <c r="R14" s="461" t="str">
        <f t="shared" ref="R14:S113" si="2">IFERROR(IF(O14&gt;0,M14/O14,""),"")</f>
        <v/>
      </c>
      <c r="S14" s="461" t="str">
        <f t="shared" si="2"/>
        <v/>
      </c>
      <c r="T14" s="462" t="str">
        <f>IF($I14=$AR$13,IFERROR(年間負荷相当日数計算!P7*K14*O14,""),IF($I14=$AR$14,IFERROR(年間負荷相当日数計算!P7*K14*M14/Q14,""),""))</f>
        <v/>
      </c>
      <c r="U14" s="462" t="str">
        <f>IF($I14=$AR$13,IFERROR(年間負荷相当日数計算!AC7*L14*P14,""),IF($I14=$AR$14,IFERROR(年間負荷相当日数計算!AC7*L14*N14/Q14,""),""))</f>
        <v/>
      </c>
      <c r="V14" s="462" t="str">
        <f>IFERROR(T14+U14,"")</f>
        <v/>
      </c>
      <c r="W14" s="396" t="str">
        <f t="shared" ref="W14:W113" si="3">IFERROR(V14*$AS$23/10^3,"")</f>
        <v/>
      </c>
      <c r="X14" s="457"/>
      <c r="Y14" s="457"/>
      <c r="Z14" s="463" t="str">
        <f t="shared" si="0"/>
        <v/>
      </c>
      <c r="AA14" s="397" t="str">
        <f t="shared" si="1"/>
        <v/>
      </c>
      <c r="AB14" s="397">
        <f>IFERROR((N14*L14)/AD14,0)</f>
        <v>0</v>
      </c>
      <c r="AC14" s="459"/>
      <c r="AD14" s="459"/>
      <c r="AE14" s="459"/>
      <c r="AF14" s="459"/>
      <c r="AG14" s="460"/>
      <c r="AH14" s="461" t="str">
        <f t="shared" ref="AH14:AI113" si="4">IFERROR(IF(AE14&gt;0,AC14/AE14,""),"")</f>
        <v/>
      </c>
      <c r="AI14" s="461" t="str">
        <f t="shared" si="4"/>
        <v/>
      </c>
      <c r="AJ14" s="462" t="str">
        <f>IF($I14=$AR$13,IFERROR(年間負荷相当日数計算!P7*AA14*AE14,""),IF($I14=$AR$14,IFERROR(年間負荷相当日数計算!P7*AA14*AC14/AG14,""),""))</f>
        <v/>
      </c>
      <c r="AK14" s="462" t="str">
        <f>IF($I14=$AR$13,IFERROR(年間負荷相当日数計算!AC7*AB14*AF14,""),IF($I14=$AR$14,IFERROR(年間負荷相当日数計算!AC7*AB14*AD14/AG14,""),""))</f>
        <v/>
      </c>
      <c r="AL14" s="462" t="str">
        <f t="shared" ref="AL14" si="5">IFERROR(AJ14+AK14,"")</f>
        <v/>
      </c>
      <c r="AM14" s="396" t="str">
        <f t="shared" ref="AM14:AM113" si="6">IFERROR(AL14*$AS$23/10^3,"")</f>
        <v/>
      </c>
      <c r="AN14" s="462" t="str">
        <f t="shared" ref="AN14:AO113" si="7">IFERROR(IF(AND(V14&gt;0,AL14&gt;0)=TRUE,V14-AL14,""),"")</f>
        <v/>
      </c>
      <c r="AO14" s="396" t="str">
        <f t="shared" si="7"/>
        <v/>
      </c>
      <c r="AR14" s="453" t="s">
        <v>989</v>
      </c>
    </row>
    <row r="15" spans="1:46">
      <c r="A15" s="427"/>
      <c r="B15" s="464">
        <v>5</v>
      </c>
      <c r="C15" s="400"/>
      <c r="D15" s="400"/>
      <c r="E15" s="427"/>
      <c r="F15" s="395">
        <v>2</v>
      </c>
      <c r="G15" s="401"/>
      <c r="H15" s="457"/>
      <c r="I15" s="457"/>
      <c r="J15" s="401"/>
      <c r="K15" s="465"/>
      <c r="L15" s="465"/>
      <c r="M15" s="459"/>
      <c r="N15" s="466"/>
      <c r="O15" s="459"/>
      <c r="P15" s="466"/>
      <c r="Q15" s="402"/>
      <c r="R15" s="467" t="str">
        <f t="shared" si="2"/>
        <v/>
      </c>
      <c r="S15" s="467" t="str">
        <f t="shared" si="2"/>
        <v/>
      </c>
      <c r="T15" s="462" t="str">
        <f>IF($I15=$AR$13,IFERROR(年間負荷相当日数計算!P8*K15*O15,""),IF($I15=$AR$14,IFERROR(年間負荷相当日数計算!P8*K15*M15/Q15,""),""))</f>
        <v/>
      </c>
      <c r="U15" s="462" t="str">
        <f>IF($I15=$AR$13,IFERROR(年間負荷相当日数計算!AC8*L15*P15,""),IF($I15=$AR$14,IFERROR(年間負荷相当日数計算!AC8*L15*N15/Q15,""),""))</f>
        <v/>
      </c>
      <c r="V15" s="462" t="str">
        <f t="shared" ref="V15:V113" si="8">IFERROR(T15+U15,"")</f>
        <v/>
      </c>
      <c r="W15" s="396" t="str">
        <f t="shared" si="3"/>
        <v/>
      </c>
      <c r="X15" s="401"/>
      <c r="Y15" s="401"/>
      <c r="Z15" s="468" t="str">
        <f t="shared" si="0"/>
        <v/>
      </c>
      <c r="AA15" s="469" t="str">
        <f t="shared" si="1"/>
        <v/>
      </c>
      <c r="AB15" s="469">
        <f t="shared" ref="AB15:AB113" si="9">IFERROR((N15*L15)/AD15,0)</f>
        <v>0</v>
      </c>
      <c r="AC15" s="459"/>
      <c r="AD15" s="466"/>
      <c r="AE15" s="459"/>
      <c r="AF15" s="466"/>
      <c r="AG15" s="402"/>
      <c r="AH15" s="467" t="str">
        <f t="shared" si="4"/>
        <v/>
      </c>
      <c r="AI15" s="467" t="str">
        <f t="shared" si="4"/>
        <v/>
      </c>
      <c r="AJ15" s="462" t="str">
        <f>IF($I15=$AR$13,IFERROR(年間負荷相当日数計算!P8*AA15*AE15,""),IF($I15=$AR$14,IFERROR(年間負荷相当日数計算!P8*AA15*AC15/AG15,""),""))</f>
        <v/>
      </c>
      <c r="AK15" s="462" t="str">
        <f>IF($I15=$AR$13,IFERROR(年間負荷相当日数計算!AC8*AB15*AF15,""),IF($I15=$AR$14,IFERROR(年間負荷相当日数計算!AC8*AB15*AD15/AG15,""),""))</f>
        <v/>
      </c>
      <c r="AL15" s="462" t="str">
        <f>IFERROR(AJ15+AK15,"")</f>
        <v/>
      </c>
      <c r="AM15" s="396" t="str">
        <f t="shared" si="6"/>
        <v/>
      </c>
      <c r="AN15" s="462" t="str">
        <f t="shared" si="7"/>
        <v/>
      </c>
      <c r="AO15" s="396" t="str">
        <f t="shared" si="7"/>
        <v/>
      </c>
    </row>
    <row r="16" spans="1:46">
      <c r="A16" s="427"/>
      <c r="B16" s="464">
        <v>6</v>
      </c>
      <c r="C16" s="400"/>
      <c r="D16" s="400"/>
      <c r="E16" s="427"/>
      <c r="F16" s="395">
        <v>3</v>
      </c>
      <c r="G16" s="401"/>
      <c r="H16" s="457"/>
      <c r="I16" s="457"/>
      <c r="J16" s="457"/>
      <c r="K16" s="465"/>
      <c r="L16" s="465"/>
      <c r="M16" s="459"/>
      <c r="N16" s="466"/>
      <c r="O16" s="459"/>
      <c r="P16" s="466"/>
      <c r="Q16" s="402"/>
      <c r="R16" s="467" t="str">
        <f t="shared" si="2"/>
        <v/>
      </c>
      <c r="S16" s="467" t="str">
        <f t="shared" si="2"/>
        <v/>
      </c>
      <c r="T16" s="462" t="str">
        <f>IF($I16=$AR$13,IFERROR(年間負荷相当日数計算!P9*K16*O16,""),IF($I16=$AR$14,IFERROR(年間負荷相当日数計算!P9*K16*M16/Q16,""),""))</f>
        <v/>
      </c>
      <c r="U16" s="462" t="str">
        <f>IF($I16=$AR$13,IFERROR(年間負荷相当日数計算!AC9*L16*P16,""),IF($I16=$AR$14,IFERROR(年間負荷相当日数計算!AC9*L16*N16/Q16,""),""))</f>
        <v/>
      </c>
      <c r="V16" s="462" t="str">
        <f t="shared" si="8"/>
        <v/>
      </c>
      <c r="W16" s="396" t="str">
        <f t="shared" si="3"/>
        <v/>
      </c>
      <c r="X16" s="457"/>
      <c r="Y16" s="457"/>
      <c r="Z16" s="463" t="str">
        <f t="shared" si="0"/>
        <v/>
      </c>
      <c r="AA16" s="469" t="str">
        <f t="shared" si="1"/>
        <v/>
      </c>
      <c r="AB16" s="469">
        <f t="shared" si="9"/>
        <v>0</v>
      </c>
      <c r="AC16" s="459"/>
      <c r="AD16" s="466"/>
      <c r="AE16" s="459"/>
      <c r="AF16" s="466"/>
      <c r="AG16" s="402"/>
      <c r="AH16" s="467" t="str">
        <f t="shared" si="4"/>
        <v/>
      </c>
      <c r="AI16" s="467" t="str">
        <f t="shared" si="4"/>
        <v/>
      </c>
      <c r="AJ16" s="462" t="str">
        <f>IF($I16=$AR$13,IFERROR(年間負荷相当日数計算!P9*AA16*AE16,""),IF($I16=$AR$14,IFERROR(年間負荷相当日数計算!P9*AA16*AC16/AG16,""),""))</f>
        <v/>
      </c>
      <c r="AK16" s="462" t="str">
        <f>IF($I16=$AR$13,IFERROR(年間負荷相当日数計算!AC9*AB16*AF16,""),IF($I16=$AR$14,IFERROR(年間負荷相当日数計算!AC9*AB16*AD16/AG16,""),""))</f>
        <v/>
      </c>
      <c r="AL16" s="462" t="str">
        <f t="shared" ref="AL16:AL113" si="10">IFERROR(AJ16+AK16,"")</f>
        <v/>
      </c>
      <c r="AM16" s="396" t="str">
        <f t="shared" si="6"/>
        <v/>
      </c>
      <c r="AN16" s="462" t="str">
        <f t="shared" si="7"/>
        <v/>
      </c>
      <c r="AO16" s="396" t="str">
        <f t="shared" si="7"/>
        <v/>
      </c>
      <c r="AR16" s="443" t="s">
        <v>990</v>
      </c>
      <c r="AS16" s="443" t="s">
        <v>991</v>
      </c>
      <c r="AT16" s="443" t="s">
        <v>807</v>
      </c>
    </row>
    <row r="17" spans="1:46">
      <c r="A17" s="427"/>
      <c r="B17" s="464">
        <v>7</v>
      </c>
      <c r="C17" s="400"/>
      <c r="D17" s="400"/>
      <c r="E17" s="427"/>
      <c r="F17" s="395">
        <v>4</v>
      </c>
      <c r="G17" s="401"/>
      <c r="H17" s="457"/>
      <c r="I17" s="457"/>
      <c r="J17" s="401"/>
      <c r="K17" s="465"/>
      <c r="L17" s="465"/>
      <c r="M17" s="459"/>
      <c r="N17" s="466"/>
      <c r="O17" s="459"/>
      <c r="P17" s="466"/>
      <c r="Q17" s="402"/>
      <c r="R17" s="467" t="str">
        <f t="shared" si="2"/>
        <v/>
      </c>
      <c r="S17" s="467" t="str">
        <f t="shared" si="2"/>
        <v/>
      </c>
      <c r="T17" s="462" t="str">
        <f>IF($I17=$AR$13,IFERROR(年間負荷相当日数計算!P10*K17*O17,""),IF($I17=$AR$14,IFERROR(年間負荷相当日数計算!P10*K17*M17/Q17,""),""))</f>
        <v/>
      </c>
      <c r="U17" s="462" t="str">
        <f>IF($I17=$AR$13,IFERROR(年間負荷相当日数計算!AC10*L17*P17,""),IF($I17=$AR$14,IFERROR(年間負荷相当日数計算!AC10*L17*N17/Q17,""),""))</f>
        <v/>
      </c>
      <c r="V17" s="462" t="str">
        <f t="shared" si="8"/>
        <v/>
      </c>
      <c r="W17" s="396" t="str">
        <f t="shared" si="3"/>
        <v/>
      </c>
      <c r="X17" s="401"/>
      <c r="Y17" s="401"/>
      <c r="Z17" s="468" t="str">
        <f t="shared" si="0"/>
        <v/>
      </c>
      <c r="AA17" s="469" t="str">
        <f t="shared" si="1"/>
        <v/>
      </c>
      <c r="AB17" s="469">
        <f t="shared" si="9"/>
        <v>0</v>
      </c>
      <c r="AC17" s="466"/>
      <c r="AD17" s="459"/>
      <c r="AE17" s="466"/>
      <c r="AF17" s="459"/>
      <c r="AG17" s="460"/>
      <c r="AH17" s="467" t="str">
        <f t="shared" si="4"/>
        <v/>
      </c>
      <c r="AI17" s="467" t="str">
        <f t="shared" si="4"/>
        <v/>
      </c>
      <c r="AJ17" s="462" t="str">
        <f>IF($I17=$AR$13,IFERROR(年間負荷相当日数計算!P10*AA17*AE17,""),IF($I17=$AR$14,IFERROR(年間負荷相当日数計算!P10*AA17*AC17/AG17,""),""))</f>
        <v/>
      </c>
      <c r="AK17" s="462" t="str">
        <f>IF($I17=$AR$13,IFERROR(年間負荷相当日数計算!AC10*AB17*AF17,""),IF($I17=$AR$14,IFERROR(年間負荷相当日数計算!AC10*AB17*AD17/AG17,""),""))</f>
        <v/>
      </c>
      <c r="AL17" s="462" t="str">
        <f t="shared" si="10"/>
        <v/>
      </c>
      <c r="AM17" s="396" t="str">
        <f t="shared" si="6"/>
        <v/>
      </c>
      <c r="AN17" s="462" t="str">
        <f t="shared" si="7"/>
        <v/>
      </c>
      <c r="AO17" s="396" t="str">
        <f t="shared" si="7"/>
        <v/>
      </c>
      <c r="AR17" s="453" t="s">
        <v>992</v>
      </c>
      <c r="AS17" s="470">
        <v>6</v>
      </c>
      <c r="AT17" s="453" t="s">
        <v>809</v>
      </c>
    </row>
    <row r="18" spans="1:46">
      <c r="A18" s="427"/>
      <c r="B18" s="464">
        <v>8</v>
      </c>
      <c r="C18" s="400"/>
      <c r="D18" s="400"/>
      <c r="E18" s="427"/>
      <c r="F18" s="395">
        <v>5</v>
      </c>
      <c r="G18" s="457"/>
      <c r="H18" s="457"/>
      <c r="I18" s="457"/>
      <c r="J18" s="457"/>
      <c r="K18" s="465"/>
      <c r="L18" s="465"/>
      <c r="M18" s="459"/>
      <c r="N18" s="466"/>
      <c r="O18" s="459"/>
      <c r="P18" s="466"/>
      <c r="Q18" s="402"/>
      <c r="R18" s="467" t="str">
        <f t="shared" si="2"/>
        <v/>
      </c>
      <c r="S18" s="467" t="str">
        <f t="shared" si="2"/>
        <v/>
      </c>
      <c r="T18" s="462" t="str">
        <f>IF($I18=$AR$13,IFERROR(年間負荷相当日数計算!P11*K18*O18,""),IF($I18=$AR$14,IFERROR(年間負荷相当日数計算!P11*K18*M18/Q18,""),""))</f>
        <v/>
      </c>
      <c r="U18" s="462" t="str">
        <f>IF($I18=$AR$13,IFERROR(年間負荷相当日数計算!AC11*L18*P18,""),IF($I18=$AR$14,IFERROR(年間負荷相当日数計算!AC11*L18*N18/Q18,""),""))</f>
        <v/>
      </c>
      <c r="V18" s="462" t="str">
        <f t="shared" si="8"/>
        <v/>
      </c>
      <c r="W18" s="396" t="str">
        <f t="shared" si="3"/>
        <v/>
      </c>
      <c r="X18" s="457"/>
      <c r="Y18" s="457"/>
      <c r="Z18" s="463" t="str">
        <f t="shared" si="0"/>
        <v/>
      </c>
      <c r="AA18" s="469" t="str">
        <f t="shared" si="1"/>
        <v/>
      </c>
      <c r="AB18" s="469">
        <f t="shared" si="9"/>
        <v>0</v>
      </c>
      <c r="AC18" s="466"/>
      <c r="AD18" s="459"/>
      <c r="AE18" s="466"/>
      <c r="AF18" s="459"/>
      <c r="AG18" s="460"/>
      <c r="AH18" s="467" t="str">
        <f t="shared" si="4"/>
        <v/>
      </c>
      <c r="AI18" s="467" t="str">
        <f t="shared" si="4"/>
        <v/>
      </c>
      <c r="AJ18" s="462" t="str">
        <f>IF($I18=$AR$13,IFERROR(年間負荷相当日数計算!P11*AA18*AE18,""),IF($I18=$AR$14,IFERROR(年間負荷相当日数計算!P11*AA18*AC18/AG18,""),""))</f>
        <v/>
      </c>
      <c r="AK18" s="462" t="str">
        <f>IF($I18=$AR$13,IFERROR(年間負荷相当日数計算!AC11*AB18*AF18,""),IF($I18=$AR$14,IFERROR(年間負荷相当日数計算!AC11*AB18*AD18/AG18,""),""))</f>
        <v/>
      </c>
      <c r="AL18" s="462" t="str">
        <f t="shared" si="10"/>
        <v/>
      </c>
      <c r="AM18" s="396" t="str">
        <f t="shared" si="6"/>
        <v/>
      </c>
      <c r="AN18" s="462" t="str">
        <f t="shared" si="7"/>
        <v/>
      </c>
      <c r="AO18" s="396" t="str">
        <f t="shared" si="7"/>
        <v/>
      </c>
      <c r="AR18" s="453" t="s">
        <v>988</v>
      </c>
      <c r="AS18" s="470">
        <v>13</v>
      </c>
      <c r="AT18" s="453" t="s">
        <v>809</v>
      </c>
    </row>
    <row r="19" spans="1:46">
      <c r="A19" s="427"/>
      <c r="B19" s="464">
        <v>9</v>
      </c>
      <c r="C19" s="400"/>
      <c r="D19" s="400"/>
      <c r="E19" s="427"/>
      <c r="F19" s="395">
        <v>6</v>
      </c>
      <c r="G19" s="401"/>
      <c r="H19" s="457"/>
      <c r="I19" s="457"/>
      <c r="J19" s="401"/>
      <c r="K19" s="465"/>
      <c r="L19" s="465"/>
      <c r="M19" s="459"/>
      <c r="N19" s="466"/>
      <c r="O19" s="459"/>
      <c r="P19" s="466"/>
      <c r="Q19" s="402"/>
      <c r="R19" s="467" t="str">
        <f t="shared" si="2"/>
        <v/>
      </c>
      <c r="S19" s="467" t="str">
        <f t="shared" si="2"/>
        <v/>
      </c>
      <c r="T19" s="462" t="str">
        <f>IF($I19=$AR$13,IFERROR(年間負荷相当日数計算!P12*K19*O19,""),IF($I19=$AR$14,IFERROR(年間負荷相当日数計算!P12*K19*M19/Q19,""),""))</f>
        <v/>
      </c>
      <c r="U19" s="462" t="str">
        <f>IF($I19=$AR$13,IFERROR(年間負荷相当日数計算!AC12*L19*P19,""),IF($I19=$AR$14,IFERROR(年間負荷相当日数計算!AC12*L19*N19/Q19,""),""))</f>
        <v/>
      </c>
      <c r="V19" s="462" t="str">
        <f t="shared" si="8"/>
        <v/>
      </c>
      <c r="W19" s="471" t="str">
        <f t="shared" si="3"/>
        <v/>
      </c>
      <c r="X19" s="401"/>
      <c r="Y19" s="401"/>
      <c r="Z19" s="468" t="str">
        <f t="shared" si="0"/>
        <v/>
      </c>
      <c r="AA19" s="469" t="str">
        <f t="shared" si="1"/>
        <v/>
      </c>
      <c r="AB19" s="469">
        <f t="shared" si="9"/>
        <v>0</v>
      </c>
      <c r="AC19" s="466"/>
      <c r="AD19" s="459"/>
      <c r="AE19" s="466"/>
      <c r="AF19" s="459"/>
      <c r="AG19" s="460"/>
      <c r="AH19" s="467" t="str">
        <f t="shared" si="4"/>
        <v/>
      </c>
      <c r="AI19" s="467" t="str">
        <f t="shared" si="4"/>
        <v/>
      </c>
      <c r="AJ19" s="462" t="str">
        <f>IF($I19=$AR$13,IFERROR(年間負荷相当日数計算!P12*AA19*AE19,""),IF($I19=$AR$14,IFERROR(年間負荷相当日数計算!P12*AA19*AC19/AG19,""),""))</f>
        <v/>
      </c>
      <c r="AK19" s="462" t="str">
        <f>IF($I19=$AR$13,IFERROR(年間負荷相当日数計算!AC12*AB19*AF19,""),IF($I19=$AR$14,IFERROR(年間負荷相当日数計算!AC12*AB19*AD19/AG19,""),""))</f>
        <v/>
      </c>
      <c r="AL19" s="462" t="str">
        <f t="shared" si="10"/>
        <v/>
      </c>
      <c r="AM19" s="471" t="str">
        <f t="shared" si="6"/>
        <v/>
      </c>
      <c r="AN19" s="472" t="str">
        <f t="shared" si="7"/>
        <v/>
      </c>
      <c r="AO19" s="471" t="str">
        <f t="shared" si="7"/>
        <v/>
      </c>
      <c r="AR19" s="453" t="s">
        <v>993</v>
      </c>
      <c r="AS19" s="470">
        <v>15</v>
      </c>
      <c r="AT19" s="453" t="s">
        <v>809</v>
      </c>
    </row>
    <row r="20" spans="1:46">
      <c r="A20" s="427"/>
      <c r="B20" s="464">
        <v>10</v>
      </c>
      <c r="C20" s="400"/>
      <c r="D20" s="400"/>
      <c r="E20" s="427"/>
      <c r="F20" s="395">
        <v>7</v>
      </c>
      <c r="G20" s="457"/>
      <c r="H20" s="457"/>
      <c r="I20" s="457"/>
      <c r="J20" s="457"/>
      <c r="K20" s="465"/>
      <c r="L20" s="465"/>
      <c r="M20" s="459"/>
      <c r="N20" s="466"/>
      <c r="O20" s="459"/>
      <c r="P20" s="466"/>
      <c r="Q20" s="402"/>
      <c r="R20" s="467" t="str">
        <f t="shared" si="2"/>
        <v/>
      </c>
      <c r="S20" s="467" t="str">
        <f t="shared" si="2"/>
        <v/>
      </c>
      <c r="T20" s="462" t="str">
        <f>IF($I20=$AR$13,IFERROR(年間負荷相当日数計算!P13*K20*O20,""),IF($I20=$AR$14,IFERROR(年間負荷相当日数計算!P13*K20*M20/Q20,""),""))</f>
        <v/>
      </c>
      <c r="U20" s="462" t="str">
        <f>IF($I20=$AR$13,IFERROR(年間負荷相当日数計算!AC13*L20*P20,""),IF($I20=$AR$14,IFERROR(年間負荷相当日数計算!AC13*L20*N20/Q20,""),""))</f>
        <v/>
      </c>
      <c r="V20" s="462" t="str">
        <f t="shared" si="8"/>
        <v/>
      </c>
      <c r="W20" s="471" t="str">
        <f t="shared" si="3"/>
        <v/>
      </c>
      <c r="X20" s="457"/>
      <c r="Y20" s="457"/>
      <c r="Z20" s="463" t="str">
        <f t="shared" si="0"/>
        <v/>
      </c>
      <c r="AA20" s="469" t="str">
        <f t="shared" si="1"/>
        <v/>
      </c>
      <c r="AB20" s="469">
        <f t="shared" si="9"/>
        <v>0</v>
      </c>
      <c r="AC20" s="466"/>
      <c r="AD20" s="459"/>
      <c r="AE20" s="466"/>
      <c r="AF20" s="459"/>
      <c r="AG20" s="460"/>
      <c r="AH20" s="467" t="str">
        <f t="shared" si="4"/>
        <v/>
      </c>
      <c r="AI20" s="467" t="str">
        <f t="shared" si="4"/>
        <v/>
      </c>
      <c r="AJ20" s="462" t="str">
        <f>IF($I20=$AR$13,IFERROR(年間負荷相当日数計算!P13*AA20*AE20,""),IF($I20=$AR$14,IFERROR(年間負荷相当日数計算!P13*AA20*AC20/AG20,""),""))</f>
        <v/>
      </c>
      <c r="AK20" s="462" t="str">
        <f>IF($I20=$AR$13,IFERROR(年間負荷相当日数計算!AC13*AB20*AF20,""),IF($I20=$AR$14,IFERROR(年間負荷相当日数計算!AC13*AB20*AD20/AG20,""),""))</f>
        <v/>
      </c>
      <c r="AL20" s="462" t="str">
        <f t="shared" si="10"/>
        <v/>
      </c>
      <c r="AM20" s="471" t="str">
        <f t="shared" si="6"/>
        <v/>
      </c>
      <c r="AN20" s="472" t="str">
        <f t="shared" si="7"/>
        <v/>
      </c>
      <c r="AO20" s="471" t="str">
        <f t="shared" si="7"/>
        <v/>
      </c>
    </row>
    <row r="21" spans="1:46" ht="19.5" thickBot="1">
      <c r="A21" s="427"/>
      <c r="B21" s="464">
        <v>11</v>
      </c>
      <c r="C21" s="400"/>
      <c r="D21" s="400"/>
      <c r="E21" s="427"/>
      <c r="F21" s="395">
        <v>8</v>
      </c>
      <c r="G21" s="401"/>
      <c r="H21" s="457"/>
      <c r="I21" s="457"/>
      <c r="J21" s="401"/>
      <c r="K21" s="465"/>
      <c r="L21" s="465"/>
      <c r="M21" s="459"/>
      <c r="N21" s="466"/>
      <c r="O21" s="459"/>
      <c r="P21" s="466"/>
      <c r="Q21" s="402"/>
      <c r="R21" s="467" t="str">
        <f t="shared" si="2"/>
        <v/>
      </c>
      <c r="S21" s="467" t="str">
        <f t="shared" si="2"/>
        <v/>
      </c>
      <c r="T21" s="462" t="str">
        <f>IF($I21=$AR$13,IFERROR(年間負荷相当日数計算!P14*K21*O21,""),IF($I21=$AR$14,IFERROR(年間負荷相当日数計算!P14*K21*M21/Q21,""),""))</f>
        <v/>
      </c>
      <c r="U21" s="462" t="str">
        <f>IF($I21=$AR$13,IFERROR(年間負荷相当日数計算!AC14*L21*P21,""),IF($I21=$AR$14,IFERROR(年間負荷相当日数計算!AC14*L21*N21/Q21,""),""))</f>
        <v/>
      </c>
      <c r="V21" s="462" t="str">
        <f t="shared" si="8"/>
        <v/>
      </c>
      <c r="W21" s="471" t="str">
        <f t="shared" si="3"/>
        <v/>
      </c>
      <c r="X21" s="401"/>
      <c r="Y21" s="401"/>
      <c r="Z21" s="468" t="str">
        <f t="shared" si="0"/>
        <v/>
      </c>
      <c r="AA21" s="469" t="str">
        <f t="shared" si="1"/>
        <v/>
      </c>
      <c r="AB21" s="469">
        <f t="shared" si="9"/>
        <v>0</v>
      </c>
      <c r="AC21" s="466"/>
      <c r="AD21" s="459"/>
      <c r="AE21" s="466"/>
      <c r="AF21" s="459"/>
      <c r="AG21" s="460"/>
      <c r="AH21" s="467" t="str">
        <f t="shared" si="4"/>
        <v/>
      </c>
      <c r="AI21" s="467" t="str">
        <f t="shared" si="4"/>
        <v/>
      </c>
      <c r="AJ21" s="462" t="str">
        <f>IF($I21=$AR$13,IFERROR(年間負荷相当日数計算!P14*AA21*AE21,""),IF($I21=$AR$14,IFERROR(年間負荷相当日数計算!P14*AA21*AC21/AG21,""),""))</f>
        <v/>
      </c>
      <c r="AK21" s="462" t="str">
        <f>IF($I21=$AR$13,IFERROR(年間負荷相当日数計算!AC14*AB21*AF21,""),IF($I21=$AR$14,IFERROR(年間負荷相当日数計算!AC14*AB21*AD21/AG21,""),""))</f>
        <v/>
      </c>
      <c r="AL21" s="462" t="str">
        <f t="shared" si="10"/>
        <v/>
      </c>
      <c r="AM21" s="471" t="str">
        <f t="shared" si="6"/>
        <v/>
      </c>
      <c r="AN21" s="472" t="str">
        <f t="shared" si="7"/>
        <v/>
      </c>
      <c r="AO21" s="471" t="str">
        <f t="shared" si="7"/>
        <v/>
      </c>
      <c r="AR21" s="420" t="s">
        <v>800</v>
      </c>
    </row>
    <row r="22" spans="1:46" ht="19.5" thickBot="1">
      <c r="A22" s="427"/>
      <c r="B22" s="473">
        <v>12</v>
      </c>
      <c r="C22" s="474"/>
      <c r="D22" s="474"/>
      <c r="E22" s="427"/>
      <c r="F22" s="395">
        <v>9</v>
      </c>
      <c r="G22" s="457"/>
      <c r="H22" s="457"/>
      <c r="I22" s="457"/>
      <c r="J22" s="457"/>
      <c r="K22" s="465"/>
      <c r="L22" s="465"/>
      <c r="M22" s="459"/>
      <c r="N22" s="466"/>
      <c r="O22" s="459"/>
      <c r="P22" s="466"/>
      <c r="Q22" s="402"/>
      <c r="R22" s="467" t="str">
        <f t="shared" si="2"/>
        <v/>
      </c>
      <c r="S22" s="467" t="str">
        <f t="shared" si="2"/>
        <v/>
      </c>
      <c r="T22" s="462" t="str">
        <f>IF($I22=$AR$13,IFERROR(年間負荷相当日数計算!P15*K22*O22,""),IF($I22=$AR$14,IFERROR(年間負荷相当日数計算!P15*K22*M22/Q22,""),""))</f>
        <v/>
      </c>
      <c r="U22" s="462" t="str">
        <f>IF($I22=$AR$13,IFERROR(年間負荷相当日数計算!AC15*L22*P22,""),IF($I22=$AR$14,IFERROR(年間負荷相当日数計算!AC15*L22*N22/Q22,""),""))</f>
        <v/>
      </c>
      <c r="V22" s="462" t="str">
        <f t="shared" si="8"/>
        <v/>
      </c>
      <c r="W22" s="471" t="str">
        <f t="shared" si="3"/>
        <v/>
      </c>
      <c r="X22" s="457"/>
      <c r="Y22" s="457"/>
      <c r="Z22" s="463" t="str">
        <f t="shared" si="0"/>
        <v/>
      </c>
      <c r="AA22" s="469" t="str">
        <f t="shared" si="1"/>
        <v/>
      </c>
      <c r="AB22" s="469">
        <f t="shared" si="9"/>
        <v>0</v>
      </c>
      <c r="AC22" s="466"/>
      <c r="AD22" s="459"/>
      <c r="AE22" s="466"/>
      <c r="AF22" s="459"/>
      <c r="AG22" s="460"/>
      <c r="AH22" s="467" t="str">
        <f t="shared" si="4"/>
        <v/>
      </c>
      <c r="AI22" s="467" t="str">
        <f t="shared" si="4"/>
        <v/>
      </c>
      <c r="AJ22" s="462" t="str">
        <f>IF($I22=$AR$13,IFERROR(年間負荷相当日数計算!P15*AA22*AE22,""),IF($I22=$AR$14,IFERROR(年間負荷相当日数計算!P15*AA22*AC22/AG22,""),""))</f>
        <v/>
      </c>
      <c r="AK22" s="462" t="str">
        <f>IF($I22=$AR$13,IFERROR(年間負荷相当日数計算!AC15*AB22*AF22,""),IF($I22=$AR$14,IFERROR(年間負荷相当日数計算!AC15*AB22*AD22/AG22,""),""))</f>
        <v/>
      </c>
      <c r="AL22" s="462" t="str">
        <f t="shared" si="10"/>
        <v/>
      </c>
      <c r="AM22" s="471" t="str">
        <f t="shared" si="6"/>
        <v/>
      </c>
      <c r="AN22" s="472" t="str">
        <f t="shared" si="7"/>
        <v/>
      </c>
      <c r="AO22" s="471" t="str">
        <f t="shared" si="7"/>
        <v/>
      </c>
      <c r="AR22" s="475" t="s">
        <v>805</v>
      </c>
      <c r="AS22" s="476" t="s">
        <v>806</v>
      </c>
      <c r="AT22" s="476" t="s">
        <v>807</v>
      </c>
    </row>
    <row r="23" spans="1:46" ht="20.25" thickTop="1" thickBot="1">
      <c r="A23" s="427"/>
      <c r="B23" s="477">
        <v>1</v>
      </c>
      <c r="C23" s="478"/>
      <c r="D23" s="478"/>
      <c r="E23" s="427"/>
      <c r="F23" s="395">
        <v>10</v>
      </c>
      <c r="G23" s="401"/>
      <c r="H23" s="457"/>
      <c r="I23" s="457"/>
      <c r="J23" s="401"/>
      <c r="K23" s="465"/>
      <c r="L23" s="465"/>
      <c r="M23" s="459"/>
      <c r="N23" s="466"/>
      <c r="O23" s="459"/>
      <c r="P23" s="466"/>
      <c r="Q23" s="402"/>
      <c r="R23" s="467" t="str">
        <f t="shared" si="2"/>
        <v/>
      </c>
      <c r="S23" s="467" t="str">
        <f t="shared" si="2"/>
        <v/>
      </c>
      <c r="T23" s="462" t="str">
        <f>IF($I23=$AR$13,IFERROR(年間負荷相当日数計算!P16*K23*O23,""),IF($I23=$AR$14,IFERROR(年間負荷相当日数計算!P16*K23*M23/Q23,""),""))</f>
        <v/>
      </c>
      <c r="U23" s="462" t="str">
        <f>IF($I23=$AR$13,IFERROR(年間負荷相当日数計算!AC16*L23*P23,""),IF($I23=$AR$14,IFERROR(年間負荷相当日数計算!AC16*L23*N23/Q23,""),""))</f>
        <v/>
      </c>
      <c r="V23" s="462" t="str">
        <f t="shared" si="8"/>
        <v/>
      </c>
      <c r="W23" s="471" t="str">
        <f t="shared" si="3"/>
        <v/>
      </c>
      <c r="X23" s="401"/>
      <c r="Y23" s="401"/>
      <c r="Z23" s="468" t="str">
        <f t="shared" si="0"/>
        <v/>
      </c>
      <c r="AA23" s="469" t="str">
        <f t="shared" si="1"/>
        <v/>
      </c>
      <c r="AB23" s="469">
        <f t="shared" si="9"/>
        <v>0</v>
      </c>
      <c r="AC23" s="466"/>
      <c r="AD23" s="459"/>
      <c r="AE23" s="466"/>
      <c r="AF23" s="459"/>
      <c r="AG23" s="460"/>
      <c r="AH23" s="467" t="str">
        <f t="shared" si="4"/>
        <v/>
      </c>
      <c r="AI23" s="467" t="str">
        <f t="shared" si="4"/>
        <v/>
      </c>
      <c r="AJ23" s="462" t="str">
        <f>IF($I23=$AR$13,IFERROR(年間負荷相当日数計算!P16*AA23*AE23,""),IF($I23=$AR$14,IFERROR(年間負荷相当日数計算!P16*AA23*AC23/AG23,""),""))</f>
        <v/>
      </c>
      <c r="AK23" s="462" t="str">
        <f>IF($I23=$AR$13,IFERROR(年間負荷相当日数計算!AC16*AB23*AF23,""),IF($I23=$AR$14,IFERROR(年間負荷相当日数計算!AC16*AB23*AD23/AG23,""),""))</f>
        <v/>
      </c>
      <c r="AL23" s="462" t="str">
        <f t="shared" si="10"/>
        <v/>
      </c>
      <c r="AM23" s="471" t="str">
        <f t="shared" si="6"/>
        <v/>
      </c>
      <c r="AN23" s="472" t="str">
        <f t="shared" si="7"/>
        <v/>
      </c>
      <c r="AO23" s="471" t="str">
        <f t="shared" si="7"/>
        <v/>
      </c>
      <c r="AR23" s="405" t="s">
        <v>812</v>
      </c>
      <c r="AS23" s="404">
        <v>0.41599999999999998</v>
      </c>
      <c r="AT23" s="403" t="s">
        <v>813</v>
      </c>
    </row>
    <row r="24" spans="1:46">
      <c r="A24" s="427"/>
      <c r="B24" s="464">
        <v>2</v>
      </c>
      <c r="C24" s="400"/>
      <c r="D24" s="400"/>
      <c r="E24" s="427"/>
      <c r="F24" s="456">
        <v>11</v>
      </c>
      <c r="G24" s="457"/>
      <c r="H24" s="457"/>
      <c r="I24" s="457"/>
      <c r="J24" s="457"/>
      <c r="K24" s="465"/>
      <c r="L24" s="465"/>
      <c r="M24" s="459"/>
      <c r="N24" s="466"/>
      <c r="O24" s="459"/>
      <c r="P24" s="466"/>
      <c r="Q24" s="402"/>
      <c r="R24" s="467" t="str">
        <f t="shared" si="2"/>
        <v/>
      </c>
      <c r="S24" s="467" t="str">
        <f t="shared" si="2"/>
        <v/>
      </c>
      <c r="T24" s="462" t="str">
        <f>IF($I24=$AR$13,IFERROR(年間負荷相当日数計算!P17*K24*O24,""),IF($I24=$AR$14,IFERROR(年間負荷相当日数計算!P17*K24*M24/Q24,""),""))</f>
        <v/>
      </c>
      <c r="U24" s="462" t="str">
        <f>IF($I24=$AR$13,IFERROR(年間負荷相当日数計算!AC17*L24*P24,""),IF($I24=$AR$14,IFERROR(年間負荷相当日数計算!AC17*L24*N24/Q24,""),""))</f>
        <v/>
      </c>
      <c r="V24" s="462" t="str">
        <f t="shared" si="8"/>
        <v/>
      </c>
      <c r="W24" s="471" t="str">
        <f t="shared" si="3"/>
        <v/>
      </c>
      <c r="X24" s="457"/>
      <c r="Y24" s="457"/>
      <c r="Z24" s="463" t="str">
        <f t="shared" si="0"/>
        <v/>
      </c>
      <c r="AA24" s="469" t="str">
        <f t="shared" si="1"/>
        <v/>
      </c>
      <c r="AB24" s="469">
        <f t="shared" si="9"/>
        <v>0</v>
      </c>
      <c r="AC24" s="466"/>
      <c r="AD24" s="459"/>
      <c r="AE24" s="466"/>
      <c r="AF24" s="459"/>
      <c r="AG24" s="460"/>
      <c r="AH24" s="467" t="str">
        <f t="shared" si="4"/>
        <v/>
      </c>
      <c r="AI24" s="467" t="str">
        <f t="shared" si="4"/>
        <v/>
      </c>
      <c r="AJ24" s="462" t="str">
        <f>IF($I24=$AR$13,IFERROR(年間負荷相当日数計算!P17*AA24*AE24,""),IF($I24=$AR$14,IFERROR(年間負荷相当日数計算!P17*AA24*AC24/AG24,""),""))</f>
        <v/>
      </c>
      <c r="AK24" s="462" t="str">
        <f>IF($I24=$AR$13,IFERROR(年間負荷相当日数計算!AC17*AB24*AF24,""),IF($I24=$AR$14,IFERROR(年間負荷相当日数計算!AC17*AB24*AD24/AG24,""),""))</f>
        <v/>
      </c>
      <c r="AL24" s="462" t="str">
        <f t="shared" si="10"/>
        <v/>
      </c>
      <c r="AM24" s="471" t="str">
        <f t="shared" si="6"/>
        <v/>
      </c>
      <c r="AN24" s="472" t="str">
        <f t="shared" si="7"/>
        <v/>
      </c>
      <c r="AO24" s="471" t="str">
        <f t="shared" si="7"/>
        <v/>
      </c>
    </row>
    <row r="25" spans="1:46" ht="19.5" thickBot="1">
      <c r="A25" s="427"/>
      <c r="B25" s="479">
        <v>3</v>
      </c>
      <c r="C25" s="393"/>
      <c r="D25" s="393"/>
      <c r="E25" s="427"/>
      <c r="F25" s="395">
        <v>12</v>
      </c>
      <c r="G25" s="401"/>
      <c r="H25" s="457"/>
      <c r="I25" s="457"/>
      <c r="J25" s="401"/>
      <c r="K25" s="465"/>
      <c r="L25" s="465"/>
      <c r="M25" s="459"/>
      <c r="N25" s="466"/>
      <c r="O25" s="459"/>
      <c r="P25" s="466"/>
      <c r="Q25" s="402"/>
      <c r="R25" s="467" t="str">
        <f t="shared" si="2"/>
        <v/>
      </c>
      <c r="S25" s="467" t="str">
        <f t="shared" si="2"/>
        <v/>
      </c>
      <c r="T25" s="462" t="str">
        <f>IF($I25=$AR$13,IFERROR(年間負荷相当日数計算!P18*K25*O25,""),IF($I25=$AR$14,IFERROR(年間負荷相当日数計算!P18*K25*M25/Q25,""),""))</f>
        <v/>
      </c>
      <c r="U25" s="462" t="str">
        <f>IF($I25=$AR$13,IFERROR(年間負荷相当日数計算!AC18*L25*P25,""),IF($I25=$AR$14,IFERROR(年間負荷相当日数計算!AC18*L25*N25/Q25,""),""))</f>
        <v/>
      </c>
      <c r="V25" s="462" t="str">
        <f t="shared" si="8"/>
        <v/>
      </c>
      <c r="W25" s="471" t="str">
        <f t="shared" si="3"/>
        <v/>
      </c>
      <c r="X25" s="401"/>
      <c r="Y25" s="401"/>
      <c r="Z25" s="468" t="str">
        <f t="shared" si="0"/>
        <v/>
      </c>
      <c r="AA25" s="469" t="str">
        <f t="shared" si="1"/>
        <v/>
      </c>
      <c r="AB25" s="469">
        <f t="shared" si="9"/>
        <v>0</v>
      </c>
      <c r="AC25" s="466"/>
      <c r="AD25" s="459"/>
      <c r="AE25" s="466"/>
      <c r="AF25" s="459"/>
      <c r="AG25" s="460"/>
      <c r="AH25" s="467" t="str">
        <f t="shared" si="4"/>
        <v/>
      </c>
      <c r="AI25" s="467" t="str">
        <f t="shared" si="4"/>
        <v/>
      </c>
      <c r="AJ25" s="462" t="str">
        <f>IF($I25=$AR$13,IFERROR(年間負荷相当日数計算!P18*AA25*AE25,""),IF($I25=$AR$14,IFERROR(年間負荷相当日数計算!P18*AA25*AC25/AG25,""),""))</f>
        <v/>
      </c>
      <c r="AK25" s="462" t="str">
        <f>IF($I25=$AR$13,IFERROR(年間負荷相当日数計算!AC18*AB25*AF25,""),IF($I25=$AR$14,IFERROR(年間負荷相当日数計算!AC18*AB25*AD25/AG25,""),""))</f>
        <v/>
      </c>
      <c r="AL25" s="462" t="str">
        <f t="shared" si="10"/>
        <v/>
      </c>
      <c r="AM25" s="471" t="str">
        <f t="shared" si="6"/>
        <v/>
      </c>
      <c r="AN25" s="472" t="str">
        <f t="shared" si="7"/>
        <v/>
      </c>
      <c r="AO25" s="471" t="str">
        <f t="shared" si="7"/>
        <v/>
      </c>
    </row>
    <row r="26" spans="1:46" ht="19.5" thickBot="1">
      <c r="A26" s="427"/>
      <c r="B26" s="480" t="s">
        <v>17</v>
      </c>
      <c r="C26" s="481">
        <f>SUM(C14:C25)</f>
        <v>0</v>
      </c>
      <c r="D26" s="481">
        <f>SUM(D14:D25)</f>
        <v>0</v>
      </c>
      <c r="E26" s="427"/>
      <c r="F26" s="395">
        <v>13</v>
      </c>
      <c r="G26" s="457"/>
      <c r="H26" s="457"/>
      <c r="I26" s="457"/>
      <c r="J26" s="457"/>
      <c r="K26" s="465"/>
      <c r="L26" s="465"/>
      <c r="M26" s="459"/>
      <c r="N26" s="466"/>
      <c r="O26" s="459"/>
      <c r="P26" s="466"/>
      <c r="Q26" s="402"/>
      <c r="R26" s="467" t="str">
        <f t="shared" si="2"/>
        <v/>
      </c>
      <c r="S26" s="467" t="str">
        <f t="shared" si="2"/>
        <v/>
      </c>
      <c r="T26" s="462" t="str">
        <f>IF($I26=$AR$13,IFERROR(年間負荷相当日数計算!P19*K26*O26,""),IF($I26=$AR$14,IFERROR(年間負荷相当日数計算!P19*K26*M26/Q26,""),""))</f>
        <v/>
      </c>
      <c r="U26" s="462" t="str">
        <f>IF($I26=$AR$13,IFERROR(年間負荷相当日数計算!AC19*L26*P26,""),IF($I26=$AR$14,IFERROR(年間負荷相当日数計算!AC19*L26*N26/Q26,""),""))</f>
        <v/>
      </c>
      <c r="V26" s="462" t="str">
        <f t="shared" si="8"/>
        <v/>
      </c>
      <c r="W26" s="471" t="str">
        <f t="shared" si="3"/>
        <v/>
      </c>
      <c r="X26" s="457"/>
      <c r="Y26" s="457"/>
      <c r="Z26" s="463" t="str">
        <f t="shared" si="0"/>
        <v/>
      </c>
      <c r="AA26" s="469" t="str">
        <f t="shared" si="1"/>
        <v/>
      </c>
      <c r="AB26" s="469">
        <f t="shared" si="9"/>
        <v>0</v>
      </c>
      <c r="AC26" s="466"/>
      <c r="AD26" s="459"/>
      <c r="AE26" s="466"/>
      <c r="AF26" s="459"/>
      <c r="AG26" s="460"/>
      <c r="AH26" s="467" t="str">
        <f t="shared" si="4"/>
        <v/>
      </c>
      <c r="AI26" s="467" t="str">
        <f t="shared" si="4"/>
        <v/>
      </c>
      <c r="AJ26" s="462" t="str">
        <f>IF($I26=$AR$13,IFERROR(年間負荷相当日数計算!P19*AA26*AE26,""),IF($I26=$AR$14,IFERROR(年間負荷相当日数計算!P19*AA26*AC26/AG26,""),""))</f>
        <v/>
      </c>
      <c r="AK26" s="462" t="str">
        <f>IF($I26=$AR$13,IFERROR(年間負荷相当日数計算!AC19*AB26*AF26,""),IF($I26=$AR$14,IFERROR(年間負荷相当日数計算!AC19*AB26*AD26/AG26,""),""))</f>
        <v/>
      </c>
      <c r="AL26" s="462" t="str">
        <f t="shared" si="10"/>
        <v/>
      </c>
      <c r="AM26" s="471" t="str">
        <f t="shared" si="6"/>
        <v/>
      </c>
      <c r="AN26" s="472" t="str">
        <f t="shared" si="7"/>
        <v/>
      </c>
      <c r="AO26" s="471" t="str">
        <f t="shared" si="7"/>
        <v/>
      </c>
    </row>
    <row r="27" spans="1:46">
      <c r="A27" s="427"/>
      <c r="B27" s="427"/>
      <c r="C27" s="427"/>
      <c r="D27" s="427"/>
      <c r="E27" s="427"/>
      <c r="F27" s="395">
        <v>14</v>
      </c>
      <c r="G27" s="401"/>
      <c r="H27" s="457"/>
      <c r="I27" s="457"/>
      <c r="J27" s="401"/>
      <c r="K27" s="465"/>
      <c r="L27" s="465"/>
      <c r="M27" s="459"/>
      <c r="N27" s="466"/>
      <c r="O27" s="459"/>
      <c r="P27" s="466"/>
      <c r="Q27" s="402"/>
      <c r="R27" s="467" t="str">
        <f t="shared" si="2"/>
        <v/>
      </c>
      <c r="S27" s="467" t="str">
        <f t="shared" si="2"/>
        <v/>
      </c>
      <c r="T27" s="462" t="str">
        <f>IF($I27=$AR$13,IFERROR(年間負荷相当日数計算!P20*K27*O27,""),IF($I27=$AR$14,IFERROR(年間負荷相当日数計算!P20*K27*M27/Q27,""),""))</f>
        <v/>
      </c>
      <c r="U27" s="462" t="str">
        <f>IF($I27=$AR$13,IFERROR(年間負荷相当日数計算!AC20*L27*P27,""),IF($I27=$AR$14,IFERROR(年間負荷相当日数計算!AC20*L27*N27/Q27,""),""))</f>
        <v/>
      </c>
      <c r="V27" s="462" t="str">
        <f t="shared" si="8"/>
        <v/>
      </c>
      <c r="W27" s="471" t="str">
        <f t="shared" si="3"/>
        <v/>
      </c>
      <c r="X27" s="401"/>
      <c r="Y27" s="401"/>
      <c r="Z27" s="468" t="str">
        <f t="shared" si="0"/>
        <v/>
      </c>
      <c r="AA27" s="469" t="str">
        <f t="shared" si="1"/>
        <v/>
      </c>
      <c r="AB27" s="469">
        <f t="shared" si="9"/>
        <v>0</v>
      </c>
      <c r="AC27" s="466"/>
      <c r="AD27" s="459"/>
      <c r="AE27" s="466"/>
      <c r="AF27" s="459"/>
      <c r="AG27" s="460"/>
      <c r="AH27" s="467" t="str">
        <f t="shared" si="4"/>
        <v/>
      </c>
      <c r="AI27" s="467" t="str">
        <f t="shared" si="4"/>
        <v/>
      </c>
      <c r="AJ27" s="462" t="str">
        <f>IF($I27=$AR$13,IFERROR(年間負荷相当日数計算!P20*AA27*AE27,""),IF($I27=$AR$14,IFERROR(年間負荷相当日数計算!P20*AA27*AC27/AG27,""),""))</f>
        <v/>
      </c>
      <c r="AK27" s="462" t="str">
        <f>IF($I27=$AR$13,IFERROR(年間負荷相当日数計算!AC20*AB27*AF27,""),IF($I27=$AR$14,IFERROR(年間負荷相当日数計算!AC20*AB27*AD27/AG27,""),""))</f>
        <v/>
      </c>
      <c r="AL27" s="462" t="str">
        <f t="shared" si="10"/>
        <v/>
      </c>
      <c r="AM27" s="471" t="str">
        <f t="shared" si="6"/>
        <v/>
      </c>
      <c r="AN27" s="472" t="str">
        <f t="shared" si="7"/>
        <v/>
      </c>
      <c r="AO27" s="471" t="str">
        <f t="shared" si="7"/>
        <v/>
      </c>
    </row>
    <row r="28" spans="1:46" ht="19.5" thickBot="1">
      <c r="A28" s="432"/>
      <c r="B28" s="432"/>
      <c r="C28" s="432"/>
      <c r="D28" s="432"/>
      <c r="E28" s="432"/>
      <c r="F28" s="1211">
        <v>15</v>
      </c>
      <c r="G28" s="1284"/>
      <c r="H28" s="1284"/>
      <c r="I28" s="1284"/>
      <c r="J28" s="1284"/>
      <c r="K28" s="1285"/>
      <c r="L28" s="1285"/>
      <c r="M28" s="1286"/>
      <c r="N28" s="1287"/>
      <c r="O28" s="1286"/>
      <c r="P28" s="1287"/>
      <c r="Q28" s="1288"/>
      <c r="R28" s="1226" t="str">
        <f t="shared" ref="R28" si="11">IFERROR(IF(O28&gt;0,M28/O28,""),"")</f>
        <v/>
      </c>
      <c r="S28" s="1226" t="str">
        <f t="shared" si="2"/>
        <v/>
      </c>
      <c r="T28" s="1289" t="str">
        <f>IF($I28=$AR$13,IFERROR(年間負荷相当日数計算!P20*K28*O28,""),IF($I28=$AR$14,IFERROR(年間負荷相当日数計算!P20*K28*M28/Q28,""),""))</f>
        <v/>
      </c>
      <c r="U28" s="1289" t="str">
        <f>IF($I28=$AR$13,IFERROR(年間負荷相当日数計算!AC20*L28*P28,""),IF($I28=$AR$14,IFERROR(年間負荷相当日数計算!AC20*L28*N28/Q28,""),""))</f>
        <v/>
      </c>
      <c r="V28" s="1289" t="str">
        <f t="shared" ref="V28:V59" si="12">IFERROR(T28+U28,"")</f>
        <v/>
      </c>
      <c r="W28" s="1216" t="str">
        <f t="shared" ref="W28:W59" si="13">IFERROR(V28*$AS$23/10^3,"")</f>
        <v/>
      </c>
      <c r="X28" s="1284"/>
      <c r="Y28" s="1284"/>
      <c r="Z28" s="1290" t="str">
        <f t="shared" ref="Z28:Z59" si="14">IFERROR(VLOOKUP(Y28,$AR$17:$AS$19,2,FALSE),"")</f>
        <v/>
      </c>
      <c r="AA28" s="1226" t="str">
        <f t="shared" ref="AA28:AA59" si="15">IFERROR((M28*K28)/AC28,"")</f>
        <v/>
      </c>
      <c r="AB28" s="1226">
        <f t="shared" ref="AB28:AB59" si="16">IFERROR((N28*L28)/AD28,0)</f>
        <v>0</v>
      </c>
      <c r="AC28" s="1287"/>
      <c r="AD28" s="1286"/>
      <c r="AE28" s="1287"/>
      <c r="AF28" s="1286"/>
      <c r="AG28" s="1291"/>
      <c r="AH28" s="1226" t="str">
        <f t="shared" ref="AH28" si="17">IFERROR(IF(AE28&gt;0,AC28/AE28,""),"")</f>
        <v/>
      </c>
      <c r="AI28" s="1226" t="str">
        <f t="shared" si="4"/>
        <v/>
      </c>
      <c r="AJ28" s="1289" t="str">
        <f>IF($I28=$AR$13,IFERROR(年間負荷相当日数計算!P20*AA28*AE28,""),IF($I28=$AR$14,IFERROR(年間負荷相当日数計算!P20*AA28*AC28/AG28,""),""))</f>
        <v/>
      </c>
      <c r="AK28" s="1289" t="str">
        <f>IF($I28=$AR$13,IFERROR(年間負荷相当日数計算!AC20*AB28*AF28,""),IF($I28=$AR$14,IFERROR(年間負荷相当日数計算!AC20*AB28*AD28/AG28,""),""))</f>
        <v/>
      </c>
      <c r="AL28" s="1289" t="str">
        <f t="shared" ref="AL28:AL59" si="18">IFERROR(AJ28+AK28,"")</f>
        <v/>
      </c>
      <c r="AM28" s="1216" t="str">
        <f t="shared" ref="AM28:AM59" si="19">IFERROR(AL28*$AS$23/10^3,"")</f>
        <v/>
      </c>
      <c r="AN28" s="1215" t="str">
        <f t="shared" ref="AN28" si="20">IFERROR(IF(AND(V28&gt;0,AL28&gt;0)=TRUE,V28-AL28,""),"")</f>
        <v/>
      </c>
      <c r="AO28" s="1216" t="str">
        <f t="shared" si="7"/>
        <v/>
      </c>
      <c r="AP28" s="433"/>
      <c r="AQ28" s="433"/>
      <c r="AR28" s="433"/>
      <c r="AS28" s="433"/>
      <c r="AT28" s="433"/>
    </row>
    <row r="29" spans="1:46" hidden="1">
      <c r="A29" s="432"/>
      <c r="B29" s="432"/>
      <c r="C29" s="432"/>
      <c r="D29" s="432"/>
      <c r="E29" s="432"/>
      <c r="F29" s="1200">
        <v>16</v>
      </c>
      <c r="G29" s="1195"/>
      <c r="H29" s="1259"/>
      <c r="I29" s="1259"/>
      <c r="J29" s="1195"/>
      <c r="K29" s="1264"/>
      <c r="L29" s="1264"/>
      <c r="M29" s="1261"/>
      <c r="N29" s="1265"/>
      <c r="O29" s="1261"/>
      <c r="P29" s="1265"/>
      <c r="Q29" s="1196"/>
      <c r="R29" s="1266" t="str">
        <f t="shared" si="2"/>
        <v/>
      </c>
      <c r="S29" s="1266" t="str">
        <f t="shared" si="2"/>
        <v/>
      </c>
      <c r="T29" s="1198" t="str">
        <f>IF($I29=$AR$13,IFERROR(年間負荷相当日数計算!#REF!*K29*O29,""),IF($I29=$AR$14,IFERROR(年間負荷相当日数計算!#REF!*K29*M29/Q29,""),""))</f>
        <v/>
      </c>
      <c r="U29" s="1198" t="str">
        <f>IF($I29=$AR$13,IFERROR(年間負荷相当日数計算!#REF!*L29*P29,""),IF($I29=$AR$14,IFERROR(年間負荷相当日数計算!#REF!*L29*N29/Q29,""),""))</f>
        <v/>
      </c>
      <c r="V29" s="1198" t="str">
        <f t="shared" si="12"/>
        <v/>
      </c>
      <c r="W29" s="1269" t="str">
        <f t="shared" si="13"/>
        <v/>
      </c>
      <c r="X29" s="1195"/>
      <c r="Y29" s="1195"/>
      <c r="Z29" s="1267" t="str">
        <f t="shared" si="14"/>
        <v/>
      </c>
      <c r="AA29" s="1266" t="str">
        <f t="shared" si="15"/>
        <v/>
      </c>
      <c r="AB29" s="1266">
        <f t="shared" si="16"/>
        <v>0</v>
      </c>
      <c r="AC29" s="1265"/>
      <c r="AD29" s="1261"/>
      <c r="AE29" s="1265"/>
      <c r="AF29" s="1261"/>
      <c r="AG29" s="1201"/>
      <c r="AH29" s="1266" t="str">
        <f t="shared" si="4"/>
        <v/>
      </c>
      <c r="AI29" s="1266" t="str">
        <f t="shared" si="4"/>
        <v/>
      </c>
      <c r="AJ29" s="1198" t="str">
        <f>IF($I29=$AR$13,IFERROR(年間負荷相当日数計算!#REF!*AA29*AE29,""),IF($I29=$AR$14,IFERROR(年間負荷相当日数計算!#REF!*AA29*AC29/AG29,""),""))</f>
        <v/>
      </c>
      <c r="AK29" s="1198" t="str">
        <f>IF($I29=$AR$13,IFERROR(年間負荷相当日数計算!#REF!*AB29*AF29,""),IF($I29=$AR$14,IFERROR(年間負荷相当日数計算!#REF!*AB29*AD29/AG29,""),""))</f>
        <v/>
      </c>
      <c r="AL29" s="1198" t="str">
        <f t="shared" si="18"/>
        <v/>
      </c>
      <c r="AM29" s="1269" t="str">
        <f t="shared" si="19"/>
        <v/>
      </c>
      <c r="AN29" s="1270" t="str">
        <f t="shared" si="7"/>
        <v/>
      </c>
      <c r="AO29" s="1269" t="str">
        <f t="shared" si="7"/>
        <v/>
      </c>
      <c r="AP29" s="433"/>
      <c r="AQ29" s="433"/>
      <c r="AR29" s="433"/>
      <c r="AS29" s="433"/>
      <c r="AT29" s="433"/>
    </row>
    <row r="30" spans="1:46" hidden="1">
      <c r="A30" s="432"/>
      <c r="B30" s="432"/>
      <c r="C30" s="432"/>
      <c r="D30" s="432"/>
      <c r="E30" s="432"/>
      <c r="F30" s="1200">
        <v>17</v>
      </c>
      <c r="G30" s="1195"/>
      <c r="H30" s="1259"/>
      <c r="I30" s="1259"/>
      <c r="J30" s="1195"/>
      <c r="K30" s="1264"/>
      <c r="L30" s="1264"/>
      <c r="M30" s="1261"/>
      <c r="N30" s="1265"/>
      <c r="O30" s="1261"/>
      <c r="P30" s="1265"/>
      <c r="Q30" s="1196"/>
      <c r="R30" s="1266" t="str">
        <f t="shared" si="2"/>
        <v/>
      </c>
      <c r="S30" s="1266" t="str">
        <f t="shared" si="2"/>
        <v/>
      </c>
      <c r="T30" s="1198" t="str">
        <f>IF($I30=$AR$13,IFERROR(年間負荷相当日数計算!#REF!*K30*O30,""),IF($I30=$AR$14,IFERROR(年間負荷相当日数計算!#REF!*K30*M30/Q30,""),""))</f>
        <v/>
      </c>
      <c r="U30" s="1198" t="str">
        <f>IF($I30=$AR$13,IFERROR(年間負荷相当日数計算!#REF!*L30*P30,""),IF($I30=$AR$14,IFERROR(年間負荷相当日数計算!#REF!*L30*N30/Q30,""),""))</f>
        <v/>
      </c>
      <c r="V30" s="1198" t="str">
        <f t="shared" si="12"/>
        <v/>
      </c>
      <c r="W30" s="1269" t="str">
        <f t="shared" si="13"/>
        <v/>
      </c>
      <c r="X30" s="1195"/>
      <c r="Y30" s="1195"/>
      <c r="Z30" s="1267" t="str">
        <f t="shared" si="14"/>
        <v/>
      </c>
      <c r="AA30" s="1266" t="str">
        <f t="shared" si="15"/>
        <v/>
      </c>
      <c r="AB30" s="1266">
        <f t="shared" si="16"/>
        <v>0</v>
      </c>
      <c r="AC30" s="1265"/>
      <c r="AD30" s="1261"/>
      <c r="AE30" s="1265"/>
      <c r="AF30" s="1261"/>
      <c r="AG30" s="1201"/>
      <c r="AH30" s="1266" t="str">
        <f t="shared" si="4"/>
        <v/>
      </c>
      <c r="AI30" s="1266" t="str">
        <f t="shared" si="4"/>
        <v/>
      </c>
      <c r="AJ30" s="1198" t="str">
        <f>IF($I30=$AR$13,IFERROR(年間負荷相当日数計算!#REF!*AA30*AE30,""),IF($I30=$AR$14,IFERROR(年間負荷相当日数計算!#REF!*AA30*AC30/AG30,""),""))</f>
        <v/>
      </c>
      <c r="AK30" s="1198" t="str">
        <f>IF($I30=$AR$13,IFERROR(年間負荷相当日数計算!#REF!*AB30*AF30,""),IF($I30=$AR$14,IFERROR(年間負荷相当日数計算!#REF!*AB30*AD30/AG30,""),""))</f>
        <v/>
      </c>
      <c r="AL30" s="1198" t="str">
        <f t="shared" si="18"/>
        <v/>
      </c>
      <c r="AM30" s="1269" t="str">
        <f t="shared" si="19"/>
        <v/>
      </c>
      <c r="AN30" s="1270" t="str">
        <f t="shared" si="7"/>
        <v/>
      </c>
      <c r="AO30" s="1269" t="str">
        <f t="shared" si="7"/>
        <v/>
      </c>
      <c r="AP30" s="433"/>
      <c r="AQ30" s="433"/>
      <c r="AR30" s="433"/>
      <c r="AS30" s="433"/>
      <c r="AT30" s="433"/>
    </row>
    <row r="31" spans="1:46" hidden="1">
      <c r="A31" s="432"/>
      <c r="B31" s="432"/>
      <c r="C31" s="432"/>
      <c r="D31" s="432"/>
      <c r="E31" s="432"/>
      <c r="F31" s="1200">
        <v>18</v>
      </c>
      <c r="G31" s="1195"/>
      <c r="H31" s="1259"/>
      <c r="I31" s="1259"/>
      <c r="J31" s="1195"/>
      <c r="K31" s="1264"/>
      <c r="L31" s="1264"/>
      <c r="M31" s="1261"/>
      <c r="N31" s="1265"/>
      <c r="O31" s="1261"/>
      <c r="P31" s="1265"/>
      <c r="Q31" s="1196"/>
      <c r="R31" s="1266" t="str">
        <f t="shared" si="2"/>
        <v/>
      </c>
      <c r="S31" s="1266" t="str">
        <f t="shared" si="2"/>
        <v/>
      </c>
      <c r="T31" s="1198" t="str">
        <f>IF($I31=$AR$13,IFERROR(年間負荷相当日数計算!#REF!*K31*O31,""),IF($I31=$AR$14,IFERROR(年間負荷相当日数計算!#REF!*K31*M31/Q31,""),""))</f>
        <v/>
      </c>
      <c r="U31" s="1198" t="str">
        <f>IF($I31=$AR$13,IFERROR(年間負荷相当日数計算!#REF!*L31*P31,""),IF($I31=$AR$14,IFERROR(年間負荷相当日数計算!#REF!*L31*N31/Q31,""),""))</f>
        <v/>
      </c>
      <c r="V31" s="1198" t="str">
        <f t="shared" si="12"/>
        <v/>
      </c>
      <c r="W31" s="1269" t="str">
        <f t="shared" si="13"/>
        <v/>
      </c>
      <c r="X31" s="1195"/>
      <c r="Y31" s="1195"/>
      <c r="Z31" s="1267" t="str">
        <f t="shared" si="14"/>
        <v/>
      </c>
      <c r="AA31" s="1266" t="str">
        <f t="shared" si="15"/>
        <v/>
      </c>
      <c r="AB31" s="1266">
        <f t="shared" si="16"/>
        <v>0</v>
      </c>
      <c r="AC31" s="1265"/>
      <c r="AD31" s="1261"/>
      <c r="AE31" s="1265"/>
      <c r="AF31" s="1261"/>
      <c r="AG31" s="1201"/>
      <c r="AH31" s="1266" t="str">
        <f t="shared" si="4"/>
        <v/>
      </c>
      <c r="AI31" s="1266" t="str">
        <f t="shared" si="4"/>
        <v/>
      </c>
      <c r="AJ31" s="1198" t="str">
        <f>IF($I31=$AR$13,IFERROR(年間負荷相当日数計算!#REF!*AA31*AE31,""),IF($I31=$AR$14,IFERROR(年間負荷相当日数計算!#REF!*AA31*AC31/AG31,""),""))</f>
        <v/>
      </c>
      <c r="AK31" s="1198" t="str">
        <f>IF($I31=$AR$13,IFERROR(年間負荷相当日数計算!#REF!*AB31*AF31,""),IF($I31=$AR$14,IFERROR(年間負荷相当日数計算!#REF!*AB31*AD31/AG31,""),""))</f>
        <v/>
      </c>
      <c r="AL31" s="1198" t="str">
        <f t="shared" si="18"/>
        <v/>
      </c>
      <c r="AM31" s="1269" t="str">
        <f t="shared" si="19"/>
        <v/>
      </c>
      <c r="AN31" s="1270" t="str">
        <f t="shared" si="7"/>
        <v/>
      </c>
      <c r="AO31" s="1269" t="str">
        <f t="shared" si="7"/>
        <v/>
      </c>
      <c r="AP31" s="433"/>
      <c r="AQ31" s="433"/>
      <c r="AR31" s="433"/>
      <c r="AS31" s="433"/>
      <c r="AT31" s="433"/>
    </row>
    <row r="32" spans="1:46" hidden="1">
      <c r="A32" s="432"/>
      <c r="B32" s="432"/>
      <c r="C32" s="432"/>
      <c r="D32" s="432"/>
      <c r="E32" s="432"/>
      <c r="F32" s="1200">
        <v>19</v>
      </c>
      <c r="G32" s="1195"/>
      <c r="H32" s="1259"/>
      <c r="I32" s="1259"/>
      <c r="J32" s="1195"/>
      <c r="K32" s="1264"/>
      <c r="L32" s="1264"/>
      <c r="M32" s="1261"/>
      <c r="N32" s="1265"/>
      <c r="O32" s="1261"/>
      <c r="P32" s="1265"/>
      <c r="Q32" s="1196"/>
      <c r="R32" s="1266" t="str">
        <f t="shared" si="2"/>
        <v/>
      </c>
      <c r="S32" s="1266" t="str">
        <f t="shared" si="2"/>
        <v/>
      </c>
      <c r="T32" s="1198" t="str">
        <f>IF($I32=$AR$13,IFERROR(年間負荷相当日数計算!#REF!*K32*O32,""),IF($I32=$AR$14,IFERROR(年間負荷相当日数計算!#REF!*K32*M32/Q32,""),""))</f>
        <v/>
      </c>
      <c r="U32" s="1198" t="str">
        <f>IF($I32=$AR$13,IFERROR(年間負荷相当日数計算!#REF!*L32*P32,""),IF($I32=$AR$14,IFERROR(年間負荷相当日数計算!#REF!*L32*N32/Q32,""),""))</f>
        <v/>
      </c>
      <c r="V32" s="1198" t="str">
        <f t="shared" si="12"/>
        <v/>
      </c>
      <c r="W32" s="1269" t="str">
        <f t="shared" si="13"/>
        <v/>
      </c>
      <c r="X32" s="1195"/>
      <c r="Y32" s="1195"/>
      <c r="Z32" s="1267" t="str">
        <f t="shared" si="14"/>
        <v/>
      </c>
      <c r="AA32" s="1266" t="str">
        <f t="shared" si="15"/>
        <v/>
      </c>
      <c r="AB32" s="1266">
        <f t="shared" si="16"/>
        <v>0</v>
      </c>
      <c r="AC32" s="1265"/>
      <c r="AD32" s="1261"/>
      <c r="AE32" s="1265"/>
      <c r="AF32" s="1261"/>
      <c r="AG32" s="1201"/>
      <c r="AH32" s="1266" t="str">
        <f t="shared" si="4"/>
        <v/>
      </c>
      <c r="AI32" s="1266" t="str">
        <f t="shared" si="4"/>
        <v/>
      </c>
      <c r="AJ32" s="1198" t="str">
        <f>IF($I32=$AR$13,IFERROR(年間負荷相当日数計算!#REF!*AA32*AE32,""),IF($I32=$AR$14,IFERROR(年間負荷相当日数計算!#REF!*AA32*AC32/AG32,""),""))</f>
        <v/>
      </c>
      <c r="AK32" s="1198" t="str">
        <f>IF($I32=$AR$13,IFERROR(年間負荷相当日数計算!#REF!*AB32*AF32,""),IF($I32=$AR$14,IFERROR(年間負荷相当日数計算!#REF!*AB32*AD32/AG32,""),""))</f>
        <v/>
      </c>
      <c r="AL32" s="1198" t="str">
        <f t="shared" si="18"/>
        <v/>
      </c>
      <c r="AM32" s="1269" t="str">
        <f t="shared" si="19"/>
        <v/>
      </c>
      <c r="AN32" s="1270" t="str">
        <f t="shared" si="7"/>
        <v/>
      </c>
      <c r="AO32" s="1269" t="str">
        <f t="shared" si="7"/>
        <v/>
      </c>
      <c r="AP32" s="433"/>
      <c r="AQ32" s="433"/>
      <c r="AR32" s="433"/>
      <c r="AS32" s="433"/>
      <c r="AT32" s="433"/>
    </row>
    <row r="33" spans="1:46" hidden="1">
      <c r="A33" s="432"/>
      <c r="B33" s="432"/>
      <c r="C33" s="432"/>
      <c r="D33" s="432"/>
      <c r="E33" s="432"/>
      <c r="F33" s="1200">
        <v>20</v>
      </c>
      <c r="G33" s="1195"/>
      <c r="H33" s="1259"/>
      <c r="I33" s="1259"/>
      <c r="J33" s="1195"/>
      <c r="K33" s="1264"/>
      <c r="L33" s="1264"/>
      <c r="M33" s="1261"/>
      <c r="N33" s="1265"/>
      <c r="O33" s="1261"/>
      <c r="P33" s="1265"/>
      <c r="Q33" s="1196"/>
      <c r="R33" s="1266" t="str">
        <f t="shared" si="2"/>
        <v/>
      </c>
      <c r="S33" s="1266" t="str">
        <f t="shared" si="2"/>
        <v/>
      </c>
      <c r="T33" s="1198" t="str">
        <f>IF($I33=$AR$13,IFERROR(年間負荷相当日数計算!#REF!*K33*O33,""),IF($I33=$AR$14,IFERROR(年間負荷相当日数計算!#REF!*K33*M33/Q33,""),""))</f>
        <v/>
      </c>
      <c r="U33" s="1198" t="str">
        <f>IF($I33=$AR$13,IFERROR(年間負荷相当日数計算!#REF!*L33*P33,""),IF($I33=$AR$14,IFERROR(年間負荷相当日数計算!#REF!*L33*N33/Q33,""),""))</f>
        <v/>
      </c>
      <c r="V33" s="1198" t="str">
        <f t="shared" si="12"/>
        <v/>
      </c>
      <c r="W33" s="1269" t="str">
        <f t="shared" si="13"/>
        <v/>
      </c>
      <c r="X33" s="1195"/>
      <c r="Y33" s="1195"/>
      <c r="Z33" s="1267" t="str">
        <f t="shared" si="14"/>
        <v/>
      </c>
      <c r="AA33" s="1266" t="str">
        <f t="shared" si="15"/>
        <v/>
      </c>
      <c r="AB33" s="1266">
        <f t="shared" si="16"/>
        <v>0</v>
      </c>
      <c r="AC33" s="1265"/>
      <c r="AD33" s="1261"/>
      <c r="AE33" s="1265"/>
      <c r="AF33" s="1261"/>
      <c r="AG33" s="1201"/>
      <c r="AH33" s="1266" t="str">
        <f t="shared" si="4"/>
        <v/>
      </c>
      <c r="AI33" s="1266" t="str">
        <f t="shared" si="4"/>
        <v/>
      </c>
      <c r="AJ33" s="1198" t="str">
        <f>IF($I33=$AR$13,IFERROR(年間負荷相当日数計算!#REF!*AA33*AE33,""),IF($I33=$AR$14,IFERROR(年間負荷相当日数計算!#REF!*AA33*AC33/AG33,""),""))</f>
        <v/>
      </c>
      <c r="AK33" s="1198" t="str">
        <f>IF($I33=$AR$13,IFERROR(年間負荷相当日数計算!#REF!*AB33*AF33,""),IF($I33=$AR$14,IFERROR(年間負荷相当日数計算!#REF!*AB33*AD33/AG33,""),""))</f>
        <v/>
      </c>
      <c r="AL33" s="1198" t="str">
        <f t="shared" si="18"/>
        <v/>
      </c>
      <c r="AM33" s="1269" t="str">
        <f t="shared" si="19"/>
        <v/>
      </c>
      <c r="AN33" s="1270" t="str">
        <f t="shared" si="7"/>
        <v/>
      </c>
      <c r="AO33" s="1269" t="str">
        <f t="shared" si="7"/>
        <v/>
      </c>
      <c r="AP33" s="433"/>
      <c r="AQ33" s="433"/>
      <c r="AR33" s="433"/>
      <c r="AS33" s="433"/>
      <c r="AT33" s="433"/>
    </row>
    <row r="34" spans="1:46" hidden="1">
      <c r="A34" s="432"/>
      <c r="B34" s="432"/>
      <c r="C34" s="432"/>
      <c r="D34" s="432"/>
      <c r="E34" s="432"/>
      <c r="F34" s="1200">
        <v>21</v>
      </c>
      <c r="G34" s="1195"/>
      <c r="H34" s="1259"/>
      <c r="I34" s="1259"/>
      <c r="J34" s="1195"/>
      <c r="K34" s="1264"/>
      <c r="L34" s="1264"/>
      <c r="M34" s="1261"/>
      <c r="N34" s="1265"/>
      <c r="O34" s="1261"/>
      <c r="P34" s="1265"/>
      <c r="Q34" s="1196"/>
      <c r="R34" s="1266" t="str">
        <f t="shared" si="2"/>
        <v/>
      </c>
      <c r="S34" s="1266" t="str">
        <f t="shared" si="2"/>
        <v/>
      </c>
      <c r="T34" s="1198" t="str">
        <f>IF($I34=$AR$13,IFERROR(年間負荷相当日数計算!#REF!*K34*O34,""),IF($I34=$AR$14,IFERROR(年間負荷相当日数計算!#REF!*K34*M34/Q34,""),""))</f>
        <v/>
      </c>
      <c r="U34" s="1198" t="str">
        <f>IF($I34=$AR$13,IFERROR(年間負荷相当日数計算!#REF!*L34*P34,""),IF($I34=$AR$14,IFERROR(年間負荷相当日数計算!#REF!*L34*N34/Q34,""),""))</f>
        <v/>
      </c>
      <c r="V34" s="1198" t="str">
        <f t="shared" si="12"/>
        <v/>
      </c>
      <c r="W34" s="1269" t="str">
        <f t="shared" si="13"/>
        <v/>
      </c>
      <c r="X34" s="1195"/>
      <c r="Y34" s="1195"/>
      <c r="Z34" s="1267" t="str">
        <f t="shared" si="14"/>
        <v/>
      </c>
      <c r="AA34" s="1266" t="str">
        <f t="shared" si="15"/>
        <v/>
      </c>
      <c r="AB34" s="1266">
        <f t="shared" si="16"/>
        <v>0</v>
      </c>
      <c r="AC34" s="1265"/>
      <c r="AD34" s="1261"/>
      <c r="AE34" s="1265"/>
      <c r="AF34" s="1261"/>
      <c r="AG34" s="1201"/>
      <c r="AH34" s="1266" t="str">
        <f t="shared" si="4"/>
        <v/>
      </c>
      <c r="AI34" s="1266" t="str">
        <f t="shared" si="4"/>
        <v/>
      </c>
      <c r="AJ34" s="1198" t="str">
        <f>IF($I34=$AR$13,IFERROR(年間負荷相当日数計算!#REF!*AA34*AE34,""),IF($I34=$AR$14,IFERROR(年間負荷相当日数計算!#REF!*AA34*AC34/AG34,""),""))</f>
        <v/>
      </c>
      <c r="AK34" s="1198" t="str">
        <f>IF($I34=$AR$13,IFERROR(年間負荷相当日数計算!#REF!*AB34*AF34,""),IF($I34=$AR$14,IFERROR(年間負荷相当日数計算!#REF!*AB34*AD34/AG34,""),""))</f>
        <v/>
      </c>
      <c r="AL34" s="1198" t="str">
        <f t="shared" si="18"/>
        <v/>
      </c>
      <c r="AM34" s="1269" t="str">
        <f t="shared" si="19"/>
        <v/>
      </c>
      <c r="AN34" s="1270" t="str">
        <f t="shared" si="7"/>
        <v/>
      </c>
      <c r="AO34" s="1269" t="str">
        <f t="shared" si="7"/>
        <v/>
      </c>
      <c r="AP34" s="433"/>
      <c r="AQ34" s="433"/>
      <c r="AR34" s="433"/>
      <c r="AS34" s="433"/>
      <c r="AT34" s="433"/>
    </row>
    <row r="35" spans="1:46" hidden="1">
      <c r="A35" s="432"/>
      <c r="B35" s="432"/>
      <c r="C35" s="432"/>
      <c r="D35" s="432"/>
      <c r="E35" s="432"/>
      <c r="F35" s="1200">
        <v>22</v>
      </c>
      <c r="G35" s="1195"/>
      <c r="H35" s="1259"/>
      <c r="I35" s="1259"/>
      <c r="J35" s="1195"/>
      <c r="K35" s="1264"/>
      <c r="L35" s="1264"/>
      <c r="M35" s="1261"/>
      <c r="N35" s="1265"/>
      <c r="O35" s="1261"/>
      <c r="P35" s="1265"/>
      <c r="Q35" s="1196"/>
      <c r="R35" s="1266" t="str">
        <f t="shared" si="2"/>
        <v/>
      </c>
      <c r="S35" s="1266" t="str">
        <f t="shared" si="2"/>
        <v/>
      </c>
      <c r="T35" s="1198" t="str">
        <f>IF($I35=$AR$13,IFERROR(年間負荷相当日数計算!#REF!*K35*O35,""),IF($I35=$AR$14,IFERROR(年間負荷相当日数計算!#REF!*K35*M35/Q35,""),""))</f>
        <v/>
      </c>
      <c r="U35" s="1198" t="str">
        <f>IF($I35=$AR$13,IFERROR(年間負荷相当日数計算!#REF!*L35*P35,""),IF($I35=$AR$14,IFERROR(年間負荷相当日数計算!#REF!*L35*N35/Q35,""),""))</f>
        <v/>
      </c>
      <c r="V35" s="1198" t="str">
        <f t="shared" si="12"/>
        <v/>
      </c>
      <c r="W35" s="1269" t="str">
        <f t="shared" si="13"/>
        <v/>
      </c>
      <c r="X35" s="1195"/>
      <c r="Y35" s="1195"/>
      <c r="Z35" s="1267" t="str">
        <f t="shared" si="14"/>
        <v/>
      </c>
      <c r="AA35" s="1266" t="str">
        <f t="shared" si="15"/>
        <v/>
      </c>
      <c r="AB35" s="1266">
        <f t="shared" si="16"/>
        <v>0</v>
      </c>
      <c r="AC35" s="1265"/>
      <c r="AD35" s="1261"/>
      <c r="AE35" s="1265"/>
      <c r="AF35" s="1261"/>
      <c r="AG35" s="1201"/>
      <c r="AH35" s="1266" t="str">
        <f t="shared" si="4"/>
        <v/>
      </c>
      <c r="AI35" s="1266" t="str">
        <f t="shared" si="4"/>
        <v/>
      </c>
      <c r="AJ35" s="1198" t="str">
        <f>IF($I35=$AR$13,IFERROR(年間負荷相当日数計算!#REF!*AA35*AE35,""),IF($I35=$AR$14,IFERROR(年間負荷相当日数計算!#REF!*AA35*AC35/AG35,""),""))</f>
        <v/>
      </c>
      <c r="AK35" s="1198" t="str">
        <f>IF($I35=$AR$13,IFERROR(年間負荷相当日数計算!#REF!*AB35*AF35,""),IF($I35=$AR$14,IFERROR(年間負荷相当日数計算!#REF!*AB35*AD35/AG35,""),""))</f>
        <v/>
      </c>
      <c r="AL35" s="1198" t="str">
        <f t="shared" si="18"/>
        <v/>
      </c>
      <c r="AM35" s="1269" t="str">
        <f t="shared" si="19"/>
        <v/>
      </c>
      <c r="AN35" s="1270" t="str">
        <f t="shared" si="7"/>
        <v/>
      </c>
      <c r="AO35" s="1269" t="str">
        <f t="shared" si="7"/>
        <v/>
      </c>
      <c r="AP35" s="433"/>
      <c r="AQ35" s="433"/>
      <c r="AR35" s="433"/>
      <c r="AS35" s="433"/>
      <c r="AT35" s="433"/>
    </row>
    <row r="36" spans="1:46" hidden="1">
      <c r="A36" s="432"/>
      <c r="B36" s="432"/>
      <c r="C36" s="432"/>
      <c r="D36" s="432"/>
      <c r="E36" s="432"/>
      <c r="F36" s="1200">
        <v>23</v>
      </c>
      <c r="G36" s="1195"/>
      <c r="H36" s="1259"/>
      <c r="I36" s="1259"/>
      <c r="J36" s="1195"/>
      <c r="K36" s="1264"/>
      <c r="L36" s="1264"/>
      <c r="M36" s="1261"/>
      <c r="N36" s="1265"/>
      <c r="O36" s="1261"/>
      <c r="P36" s="1265"/>
      <c r="Q36" s="1196"/>
      <c r="R36" s="1266" t="str">
        <f t="shared" si="2"/>
        <v/>
      </c>
      <c r="S36" s="1266" t="str">
        <f t="shared" si="2"/>
        <v/>
      </c>
      <c r="T36" s="1198" t="str">
        <f>IF($I36=$AR$13,IFERROR(年間負荷相当日数計算!#REF!*K36*O36,""),IF($I36=$AR$14,IFERROR(年間負荷相当日数計算!#REF!*K36*M36/Q36,""),""))</f>
        <v/>
      </c>
      <c r="U36" s="1198" t="str">
        <f>IF($I36=$AR$13,IFERROR(年間負荷相当日数計算!#REF!*L36*P36,""),IF($I36=$AR$14,IFERROR(年間負荷相当日数計算!#REF!*L36*N36/Q36,""),""))</f>
        <v/>
      </c>
      <c r="V36" s="1198" t="str">
        <f t="shared" si="12"/>
        <v/>
      </c>
      <c r="W36" s="1269" t="str">
        <f t="shared" si="13"/>
        <v/>
      </c>
      <c r="X36" s="1195"/>
      <c r="Y36" s="1195"/>
      <c r="Z36" s="1267" t="str">
        <f t="shared" si="14"/>
        <v/>
      </c>
      <c r="AA36" s="1266" t="str">
        <f t="shared" si="15"/>
        <v/>
      </c>
      <c r="AB36" s="1266">
        <f t="shared" si="16"/>
        <v>0</v>
      </c>
      <c r="AC36" s="1265"/>
      <c r="AD36" s="1261"/>
      <c r="AE36" s="1265"/>
      <c r="AF36" s="1261"/>
      <c r="AG36" s="1201"/>
      <c r="AH36" s="1266" t="str">
        <f t="shared" si="4"/>
        <v/>
      </c>
      <c r="AI36" s="1266" t="str">
        <f t="shared" si="4"/>
        <v/>
      </c>
      <c r="AJ36" s="1198" t="str">
        <f>IF($I36=$AR$13,IFERROR(年間負荷相当日数計算!#REF!*AA36*AE36,""),IF($I36=$AR$14,IFERROR(年間負荷相当日数計算!#REF!*AA36*AC36/AG36,""),""))</f>
        <v/>
      </c>
      <c r="AK36" s="1198" t="str">
        <f>IF($I36=$AR$13,IFERROR(年間負荷相当日数計算!#REF!*AB36*AF36,""),IF($I36=$AR$14,IFERROR(年間負荷相当日数計算!#REF!*AB36*AD36/AG36,""),""))</f>
        <v/>
      </c>
      <c r="AL36" s="1198" t="str">
        <f t="shared" si="18"/>
        <v/>
      </c>
      <c r="AM36" s="1269" t="str">
        <f t="shared" si="19"/>
        <v/>
      </c>
      <c r="AN36" s="1270" t="str">
        <f t="shared" si="7"/>
        <v/>
      </c>
      <c r="AO36" s="1269" t="str">
        <f t="shared" si="7"/>
        <v/>
      </c>
      <c r="AP36" s="433"/>
      <c r="AQ36" s="433"/>
      <c r="AR36" s="433"/>
      <c r="AS36" s="433"/>
      <c r="AT36" s="433"/>
    </row>
    <row r="37" spans="1:46" hidden="1">
      <c r="A37" s="432"/>
      <c r="B37" s="432"/>
      <c r="C37" s="432"/>
      <c r="D37" s="432"/>
      <c r="E37" s="432"/>
      <c r="F37" s="1200">
        <v>24</v>
      </c>
      <c r="G37" s="1195"/>
      <c r="H37" s="1259"/>
      <c r="I37" s="1259"/>
      <c r="J37" s="1195"/>
      <c r="K37" s="1264"/>
      <c r="L37" s="1264"/>
      <c r="M37" s="1261"/>
      <c r="N37" s="1265"/>
      <c r="O37" s="1261"/>
      <c r="P37" s="1265"/>
      <c r="Q37" s="1196"/>
      <c r="R37" s="1266" t="str">
        <f t="shared" si="2"/>
        <v/>
      </c>
      <c r="S37" s="1266" t="str">
        <f t="shared" si="2"/>
        <v/>
      </c>
      <c r="T37" s="1198" t="str">
        <f>IF($I37=$AR$13,IFERROR(年間負荷相当日数計算!#REF!*K37*O37,""),IF($I37=$AR$14,IFERROR(年間負荷相当日数計算!#REF!*K37*M37/Q37,""),""))</f>
        <v/>
      </c>
      <c r="U37" s="1198" t="str">
        <f>IF($I37=$AR$13,IFERROR(年間負荷相当日数計算!#REF!*L37*P37,""),IF($I37=$AR$14,IFERROR(年間負荷相当日数計算!#REF!*L37*N37/Q37,""),""))</f>
        <v/>
      </c>
      <c r="V37" s="1198" t="str">
        <f t="shared" si="12"/>
        <v/>
      </c>
      <c r="W37" s="1269" t="str">
        <f t="shared" si="13"/>
        <v/>
      </c>
      <c r="X37" s="1195"/>
      <c r="Y37" s="1195"/>
      <c r="Z37" s="1267" t="str">
        <f t="shared" si="14"/>
        <v/>
      </c>
      <c r="AA37" s="1266" t="str">
        <f t="shared" si="15"/>
        <v/>
      </c>
      <c r="AB37" s="1266">
        <f t="shared" si="16"/>
        <v>0</v>
      </c>
      <c r="AC37" s="1265"/>
      <c r="AD37" s="1261"/>
      <c r="AE37" s="1265"/>
      <c r="AF37" s="1261"/>
      <c r="AG37" s="1201"/>
      <c r="AH37" s="1266" t="str">
        <f t="shared" si="4"/>
        <v/>
      </c>
      <c r="AI37" s="1266" t="str">
        <f t="shared" si="4"/>
        <v/>
      </c>
      <c r="AJ37" s="1198" t="str">
        <f>IF($I37=$AR$13,IFERROR(年間負荷相当日数計算!#REF!*AA37*AE37,""),IF($I37=$AR$14,IFERROR(年間負荷相当日数計算!#REF!*AA37*AC37/AG37,""),""))</f>
        <v/>
      </c>
      <c r="AK37" s="1198" t="str">
        <f>IF($I37=$AR$13,IFERROR(年間負荷相当日数計算!#REF!*AB37*AF37,""),IF($I37=$AR$14,IFERROR(年間負荷相当日数計算!#REF!*AB37*AD37/AG37,""),""))</f>
        <v/>
      </c>
      <c r="AL37" s="1198" t="str">
        <f t="shared" si="18"/>
        <v/>
      </c>
      <c r="AM37" s="1269" t="str">
        <f t="shared" si="19"/>
        <v/>
      </c>
      <c r="AN37" s="1270" t="str">
        <f t="shared" si="7"/>
        <v/>
      </c>
      <c r="AO37" s="1269" t="str">
        <f t="shared" si="7"/>
        <v/>
      </c>
      <c r="AP37" s="433"/>
      <c r="AQ37" s="433"/>
      <c r="AR37" s="433"/>
      <c r="AS37" s="433"/>
      <c r="AT37" s="433"/>
    </row>
    <row r="38" spans="1:46" hidden="1">
      <c r="A38" s="432"/>
      <c r="B38" s="432"/>
      <c r="C38" s="432"/>
      <c r="D38" s="432"/>
      <c r="E38" s="432"/>
      <c r="F38" s="1200">
        <v>25</v>
      </c>
      <c r="G38" s="1195"/>
      <c r="H38" s="1259"/>
      <c r="I38" s="1259"/>
      <c r="J38" s="1195"/>
      <c r="K38" s="1264"/>
      <c r="L38" s="1264"/>
      <c r="M38" s="1261"/>
      <c r="N38" s="1265"/>
      <c r="O38" s="1261"/>
      <c r="P38" s="1265"/>
      <c r="Q38" s="1196"/>
      <c r="R38" s="1266" t="str">
        <f t="shared" si="2"/>
        <v/>
      </c>
      <c r="S38" s="1266" t="str">
        <f t="shared" si="2"/>
        <v/>
      </c>
      <c r="T38" s="1198" t="str">
        <f>IF($I38=$AR$13,IFERROR(年間負荷相当日数計算!#REF!*K38*O38,""),IF($I38=$AR$14,IFERROR(年間負荷相当日数計算!#REF!*K38*M38/Q38,""),""))</f>
        <v/>
      </c>
      <c r="U38" s="1198" t="str">
        <f>IF($I38=$AR$13,IFERROR(年間負荷相当日数計算!#REF!*L38*P38,""),IF($I38=$AR$14,IFERROR(年間負荷相当日数計算!#REF!*L38*N38/Q38,""),""))</f>
        <v/>
      </c>
      <c r="V38" s="1198" t="str">
        <f t="shared" si="12"/>
        <v/>
      </c>
      <c r="W38" s="1269" t="str">
        <f t="shared" si="13"/>
        <v/>
      </c>
      <c r="X38" s="1195"/>
      <c r="Y38" s="1195"/>
      <c r="Z38" s="1267" t="str">
        <f t="shared" si="14"/>
        <v/>
      </c>
      <c r="AA38" s="1266" t="str">
        <f t="shared" si="15"/>
        <v/>
      </c>
      <c r="AB38" s="1266">
        <f t="shared" si="16"/>
        <v>0</v>
      </c>
      <c r="AC38" s="1265"/>
      <c r="AD38" s="1261"/>
      <c r="AE38" s="1265"/>
      <c r="AF38" s="1261"/>
      <c r="AG38" s="1201"/>
      <c r="AH38" s="1266" t="str">
        <f t="shared" si="4"/>
        <v/>
      </c>
      <c r="AI38" s="1266" t="str">
        <f t="shared" si="4"/>
        <v/>
      </c>
      <c r="AJ38" s="1198" t="str">
        <f>IF($I38=$AR$13,IFERROR(年間負荷相当日数計算!#REF!*AA38*AE38,""),IF($I38=$AR$14,IFERROR(年間負荷相当日数計算!#REF!*AA38*AC38/AG38,""),""))</f>
        <v/>
      </c>
      <c r="AK38" s="1198" t="str">
        <f>IF($I38=$AR$13,IFERROR(年間負荷相当日数計算!#REF!*AB38*AF38,""),IF($I38=$AR$14,IFERROR(年間負荷相当日数計算!#REF!*AB38*AD38/AG38,""),""))</f>
        <v/>
      </c>
      <c r="AL38" s="1198" t="str">
        <f t="shared" si="18"/>
        <v/>
      </c>
      <c r="AM38" s="1269" t="str">
        <f t="shared" si="19"/>
        <v/>
      </c>
      <c r="AN38" s="1270" t="str">
        <f t="shared" si="7"/>
        <v/>
      </c>
      <c r="AO38" s="1269" t="str">
        <f t="shared" si="7"/>
        <v/>
      </c>
      <c r="AP38" s="433"/>
      <c r="AQ38" s="433"/>
      <c r="AR38" s="433"/>
      <c r="AS38" s="433"/>
      <c r="AT38" s="433"/>
    </row>
    <row r="39" spans="1:46" hidden="1">
      <c r="A39" s="432"/>
      <c r="B39" s="432"/>
      <c r="C39" s="432"/>
      <c r="D39" s="432"/>
      <c r="E39" s="432"/>
      <c r="F39" s="1200">
        <v>26</v>
      </c>
      <c r="G39" s="1195"/>
      <c r="H39" s="1259"/>
      <c r="I39" s="1259"/>
      <c r="J39" s="1195"/>
      <c r="K39" s="1264"/>
      <c r="L39" s="1264"/>
      <c r="M39" s="1261"/>
      <c r="N39" s="1265"/>
      <c r="O39" s="1261"/>
      <c r="P39" s="1265"/>
      <c r="Q39" s="1196"/>
      <c r="R39" s="1266" t="str">
        <f t="shared" si="2"/>
        <v/>
      </c>
      <c r="S39" s="1266" t="str">
        <f t="shared" si="2"/>
        <v/>
      </c>
      <c r="T39" s="1198" t="str">
        <f>IF($I39=$AR$13,IFERROR(年間負荷相当日数計算!#REF!*K39*O39,""),IF($I39=$AR$14,IFERROR(年間負荷相当日数計算!#REF!*K39*M39/Q39,""),""))</f>
        <v/>
      </c>
      <c r="U39" s="1198" t="str">
        <f>IF($I39=$AR$13,IFERROR(年間負荷相当日数計算!#REF!*L39*P39,""),IF($I39=$AR$14,IFERROR(年間負荷相当日数計算!#REF!*L39*N39/Q39,""),""))</f>
        <v/>
      </c>
      <c r="V39" s="1198" t="str">
        <f t="shared" si="12"/>
        <v/>
      </c>
      <c r="W39" s="1269" t="str">
        <f t="shared" si="13"/>
        <v/>
      </c>
      <c r="X39" s="1195"/>
      <c r="Y39" s="1195"/>
      <c r="Z39" s="1267" t="str">
        <f t="shared" si="14"/>
        <v/>
      </c>
      <c r="AA39" s="1266" t="str">
        <f t="shared" si="15"/>
        <v/>
      </c>
      <c r="AB39" s="1266">
        <f t="shared" si="16"/>
        <v>0</v>
      </c>
      <c r="AC39" s="1265"/>
      <c r="AD39" s="1261"/>
      <c r="AE39" s="1265"/>
      <c r="AF39" s="1261"/>
      <c r="AG39" s="1201"/>
      <c r="AH39" s="1266" t="str">
        <f t="shared" si="4"/>
        <v/>
      </c>
      <c r="AI39" s="1266" t="str">
        <f t="shared" si="4"/>
        <v/>
      </c>
      <c r="AJ39" s="1198" t="str">
        <f>IF($I39=$AR$13,IFERROR(年間負荷相当日数計算!#REF!*AA39*AE39,""),IF($I39=$AR$14,IFERROR(年間負荷相当日数計算!#REF!*AA39*AC39/AG39,""),""))</f>
        <v/>
      </c>
      <c r="AK39" s="1198" t="str">
        <f>IF($I39=$AR$13,IFERROR(年間負荷相当日数計算!#REF!*AB39*AF39,""),IF($I39=$AR$14,IFERROR(年間負荷相当日数計算!#REF!*AB39*AD39/AG39,""),""))</f>
        <v/>
      </c>
      <c r="AL39" s="1198" t="str">
        <f t="shared" si="18"/>
        <v/>
      </c>
      <c r="AM39" s="1269" t="str">
        <f t="shared" si="19"/>
        <v/>
      </c>
      <c r="AN39" s="1270" t="str">
        <f t="shared" si="7"/>
        <v/>
      </c>
      <c r="AO39" s="1269" t="str">
        <f t="shared" si="7"/>
        <v/>
      </c>
      <c r="AP39" s="433"/>
      <c r="AQ39" s="433"/>
      <c r="AR39" s="433"/>
      <c r="AS39" s="433"/>
      <c r="AT39" s="433"/>
    </row>
    <row r="40" spans="1:46" hidden="1">
      <c r="A40" s="432"/>
      <c r="B40" s="432"/>
      <c r="C40" s="432"/>
      <c r="D40" s="432"/>
      <c r="E40" s="432"/>
      <c r="F40" s="1200">
        <v>27</v>
      </c>
      <c r="G40" s="1195"/>
      <c r="H40" s="1259"/>
      <c r="I40" s="1259"/>
      <c r="J40" s="1195"/>
      <c r="K40" s="1264"/>
      <c r="L40" s="1264"/>
      <c r="M40" s="1261"/>
      <c r="N40" s="1265"/>
      <c r="O40" s="1261"/>
      <c r="P40" s="1265"/>
      <c r="Q40" s="1196"/>
      <c r="R40" s="1266" t="str">
        <f t="shared" si="2"/>
        <v/>
      </c>
      <c r="S40" s="1266" t="str">
        <f t="shared" si="2"/>
        <v/>
      </c>
      <c r="T40" s="1198" t="str">
        <f>IF($I40=$AR$13,IFERROR(年間負荷相当日数計算!#REF!*K40*O40,""),IF($I40=$AR$14,IFERROR(年間負荷相当日数計算!#REF!*K40*M40/Q40,""),""))</f>
        <v/>
      </c>
      <c r="U40" s="1198" t="str">
        <f>IF($I40=$AR$13,IFERROR(年間負荷相当日数計算!#REF!*L40*P40,""),IF($I40=$AR$14,IFERROR(年間負荷相当日数計算!#REF!*L40*N40/Q40,""),""))</f>
        <v/>
      </c>
      <c r="V40" s="1198" t="str">
        <f t="shared" si="12"/>
        <v/>
      </c>
      <c r="W40" s="1269" t="str">
        <f t="shared" si="13"/>
        <v/>
      </c>
      <c r="X40" s="1195"/>
      <c r="Y40" s="1195"/>
      <c r="Z40" s="1267" t="str">
        <f t="shared" si="14"/>
        <v/>
      </c>
      <c r="AA40" s="1266" t="str">
        <f t="shared" si="15"/>
        <v/>
      </c>
      <c r="AB40" s="1266">
        <f t="shared" si="16"/>
        <v>0</v>
      </c>
      <c r="AC40" s="1265"/>
      <c r="AD40" s="1261"/>
      <c r="AE40" s="1265"/>
      <c r="AF40" s="1261"/>
      <c r="AG40" s="1201"/>
      <c r="AH40" s="1266" t="str">
        <f t="shared" si="4"/>
        <v/>
      </c>
      <c r="AI40" s="1266" t="str">
        <f t="shared" si="4"/>
        <v/>
      </c>
      <c r="AJ40" s="1198" t="str">
        <f>IF($I40=$AR$13,IFERROR(年間負荷相当日数計算!#REF!*AA40*AE40,""),IF($I40=$AR$14,IFERROR(年間負荷相当日数計算!#REF!*AA40*AC40/AG40,""),""))</f>
        <v/>
      </c>
      <c r="AK40" s="1198" t="str">
        <f>IF($I40=$AR$13,IFERROR(年間負荷相当日数計算!#REF!*AB40*AF40,""),IF($I40=$AR$14,IFERROR(年間負荷相当日数計算!#REF!*AB40*AD40/AG40,""),""))</f>
        <v/>
      </c>
      <c r="AL40" s="1198" t="str">
        <f t="shared" si="18"/>
        <v/>
      </c>
      <c r="AM40" s="1269" t="str">
        <f t="shared" si="19"/>
        <v/>
      </c>
      <c r="AN40" s="1270" t="str">
        <f t="shared" si="7"/>
        <v/>
      </c>
      <c r="AO40" s="1269" t="str">
        <f t="shared" si="7"/>
        <v/>
      </c>
      <c r="AP40" s="433"/>
      <c r="AQ40" s="433"/>
      <c r="AR40" s="433"/>
      <c r="AS40" s="433"/>
      <c r="AT40" s="433"/>
    </row>
    <row r="41" spans="1:46" hidden="1">
      <c r="A41" s="432"/>
      <c r="B41" s="432"/>
      <c r="C41" s="432"/>
      <c r="D41" s="432"/>
      <c r="E41" s="432"/>
      <c r="F41" s="1200">
        <v>28</v>
      </c>
      <c r="G41" s="1195"/>
      <c r="H41" s="1259"/>
      <c r="I41" s="1259"/>
      <c r="J41" s="1195"/>
      <c r="K41" s="1264"/>
      <c r="L41" s="1264"/>
      <c r="M41" s="1261"/>
      <c r="N41" s="1265"/>
      <c r="O41" s="1261"/>
      <c r="P41" s="1265"/>
      <c r="Q41" s="1196"/>
      <c r="R41" s="1266" t="str">
        <f t="shared" si="2"/>
        <v/>
      </c>
      <c r="S41" s="1266" t="str">
        <f t="shared" si="2"/>
        <v/>
      </c>
      <c r="T41" s="1198" t="str">
        <f>IF($I41=$AR$13,IFERROR(年間負荷相当日数計算!#REF!*K41*O41,""),IF($I41=$AR$14,IFERROR(年間負荷相当日数計算!#REF!*K41*M41/Q41,""),""))</f>
        <v/>
      </c>
      <c r="U41" s="1198" t="str">
        <f>IF($I41=$AR$13,IFERROR(年間負荷相当日数計算!#REF!*L41*P41,""),IF($I41=$AR$14,IFERROR(年間負荷相当日数計算!#REF!*L41*N41/Q41,""),""))</f>
        <v/>
      </c>
      <c r="V41" s="1198" t="str">
        <f t="shared" si="12"/>
        <v/>
      </c>
      <c r="W41" s="1269" t="str">
        <f t="shared" si="13"/>
        <v/>
      </c>
      <c r="X41" s="1195"/>
      <c r="Y41" s="1195"/>
      <c r="Z41" s="1267" t="str">
        <f t="shared" si="14"/>
        <v/>
      </c>
      <c r="AA41" s="1266" t="str">
        <f t="shared" si="15"/>
        <v/>
      </c>
      <c r="AB41" s="1266">
        <f t="shared" si="16"/>
        <v>0</v>
      </c>
      <c r="AC41" s="1265"/>
      <c r="AD41" s="1261"/>
      <c r="AE41" s="1265"/>
      <c r="AF41" s="1261"/>
      <c r="AG41" s="1201"/>
      <c r="AH41" s="1266" t="str">
        <f t="shared" si="4"/>
        <v/>
      </c>
      <c r="AI41" s="1266" t="str">
        <f t="shared" si="4"/>
        <v/>
      </c>
      <c r="AJ41" s="1198" t="str">
        <f>IF($I41=$AR$13,IFERROR(年間負荷相当日数計算!#REF!*AA41*AE41,""),IF($I41=$AR$14,IFERROR(年間負荷相当日数計算!#REF!*AA41*AC41/AG41,""),""))</f>
        <v/>
      </c>
      <c r="AK41" s="1198" t="str">
        <f>IF($I41=$AR$13,IFERROR(年間負荷相当日数計算!#REF!*AB41*AF41,""),IF($I41=$AR$14,IFERROR(年間負荷相当日数計算!#REF!*AB41*AD41/AG41,""),""))</f>
        <v/>
      </c>
      <c r="AL41" s="1198" t="str">
        <f t="shared" si="18"/>
        <v/>
      </c>
      <c r="AM41" s="1269" t="str">
        <f t="shared" si="19"/>
        <v/>
      </c>
      <c r="AN41" s="1270" t="str">
        <f t="shared" si="7"/>
        <v/>
      </c>
      <c r="AO41" s="1269" t="str">
        <f t="shared" si="7"/>
        <v/>
      </c>
      <c r="AP41" s="433"/>
      <c r="AQ41" s="433"/>
      <c r="AR41" s="433"/>
      <c r="AS41" s="433"/>
      <c r="AT41" s="433"/>
    </row>
    <row r="42" spans="1:46" hidden="1">
      <c r="A42" s="432"/>
      <c r="B42" s="432"/>
      <c r="C42" s="432"/>
      <c r="D42" s="432"/>
      <c r="E42" s="432"/>
      <c r="F42" s="1200">
        <v>29</v>
      </c>
      <c r="G42" s="1195"/>
      <c r="H42" s="1259"/>
      <c r="I42" s="1259"/>
      <c r="J42" s="1195"/>
      <c r="K42" s="1264"/>
      <c r="L42" s="1264"/>
      <c r="M42" s="1261"/>
      <c r="N42" s="1265"/>
      <c r="O42" s="1261"/>
      <c r="P42" s="1265"/>
      <c r="Q42" s="1196"/>
      <c r="R42" s="1266" t="str">
        <f t="shared" si="2"/>
        <v/>
      </c>
      <c r="S42" s="1266" t="str">
        <f t="shared" si="2"/>
        <v/>
      </c>
      <c r="T42" s="1198" t="str">
        <f>IF($I42=$AR$13,IFERROR(年間負荷相当日数計算!#REF!*K42*O42,""),IF($I42=$AR$14,IFERROR(年間負荷相当日数計算!#REF!*K42*M42/Q42,""),""))</f>
        <v/>
      </c>
      <c r="U42" s="1198" t="str">
        <f>IF($I42=$AR$13,IFERROR(年間負荷相当日数計算!#REF!*L42*P42,""),IF($I42=$AR$14,IFERROR(年間負荷相当日数計算!#REF!*L42*N42/Q42,""),""))</f>
        <v/>
      </c>
      <c r="V42" s="1198" t="str">
        <f t="shared" si="12"/>
        <v/>
      </c>
      <c r="W42" s="1269" t="str">
        <f t="shared" si="13"/>
        <v/>
      </c>
      <c r="X42" s="1195"/>
      <c r="Y42" s="1195"/>
      <c r="Z42" s="1267" t="str">
        <f t="shared" si="14"/>
        <v/>
      </c>
      <c r="AA42" s="1266" t="str">
        <f t="shared" si="15"/>
        <v/>
      </c>
      <c r="AB42" s="1266">
        <f t="shared" si="16"/>
        <v>0</v>
      </c>
      <c r="AC42" s="1265"/>
      <c r="AD42" s="1261"/>
      <c r="AE42" s="1265"/>
      <c r="AF42" s="1261"/>
      <c r="AG42" s="1201"/>
      <c r="AH42" s="1266" t="str">
        <f t="shared" si="4"/>
        <v/>
      </c>
      <c r="AI42" s="1266" t="str">
        <f t="shared" si="4"/>
        <v/>
      </c>
      <c r="AJ42" s="1198" t="str">
        <f>IF($I42=$AR$13,IFERROR(年間負荷相当日数計算!#REF!*AA42*AE42,""),IF($I42=$AR$14,IFERROR(年間負荷相当日数計算!#REF!*AA42*AC42/AG42,""),""))</f>
        <v/>
      </c>
      <c r="AK42" s="1198" t="str">
        <f>IF($I42=$AR$13,IFERROR(年間負荷相当日数計算!#REF!*AB42*AF42,""),IF($I42=$AR$14,IFERROR(年間負荷相当日数計算!#REF!*AB42*AD42/AG42,""),""))</f>
        <v/>
      </c>
      <c r="AL42" s="1198" t="str">
        <f t="shared" si="18"/>
        <v/>
      </c>
      <c r="AM42" s="1269" t="str">
        <f t="shared" si="19"/>
        <v/>
      </c>
      <c r="AN42" s="1270" t="str">
        <f t="shared" si="7"/>
        <v/>
      </c>
      <c r="AO42" s="1269" t="str">
        <f t="shared" si="7"/>
        <v/>
      </c>
      <c r="AP42" s="433"/>
      <c r="AQ42" s="433"/>
      <c r="AR42" s="433"/>
      <c r="AS42" s="433"/>
      <c r="AT42" s="433"/>
    </row>
    <row r="43" spans="1:46" hidden="1">
      <c r="A43" s="432"/>
      <c r="B43" s="432"/>
      <c r="C43" s="432"/>
      <c r="D43" s="432"/>
      <c r="E43" s="432"/>
      <c r="F43" s="1200">
        <v>30</v>
      </c>
      <c r="G43" s="1195"/>
      <c r="H43" s="1259"/>
      <c r="I43" s="1259"/>
      <c r="J43" s="1195"/>
      <c r="K43" s="1264"/>
      <c r="L43" s="1264"/>
      <c r="M43" s="1261"/>
      <c r="N43" s="1265"/>
      <c r="O43" s="1261"/>
      <c r="P43" s="1265"/>
      <c r="Q43" s="1196"/>
      <c r="R43" s="1266" t="str">
        <f t="shared" si="2"/>
        <v/>
      </c>
      <c r="S43" s="1266" t="str">
        <f t="shared" si="2"/>
        <v/>
      </c>
      <c r="T43" s="1198" t="str">
        <f>IF($I43=$AR$13,IFERROR(年間負荷相当日数計算!#REF!*K43*O43,""),IF($I43=$AR$14,IFERROR(年間負荷相当日数計算!#REF!*K43*M43/Q43,""),""))</f>
        <v/>
      </c>
      <c r="U43" s="1198" t="str">
        <f>IF($I43=$AR$13,IFERROR(年間負荷相当日数計算!#REF!*L43*P43,""),IF($I43=$AR$14,IFERROR(年間負荷相当日数計算!#REF!*L43*N43/Q43,""),""))</f>
        <v/>
      </c>
      <c r="V43" s="1198" t="str">
        <f t="shared" si="12"/>
        <v/>
      </c>
      <c r="W43" s="1269" t="str">
        <f t="shared" si="13"/>
        <v/>
      </c>
      <c r="X43" s="1195"/>
      <c r="Y43" s="1195"/>
      <c r="Z43" s="1267" t="str">
        <f t="shared" si="14"/>
        <v/>
      </c>
      <c r="AA43" s="1266" t="str">
        <f t="shared" si="15"/>
        <v/>
      </c>
      <c r="AB43" s="1266">
        <f t="shared" si="16"/>
        <v>0</v>
      </c>
      <c r="AC43" s="1265"/>
      <c r="AD43" s="1261"/>
      <c r="AE43" s="1265"/>
      <c r="AF43" s="1261"/>
      <c r="AG43" s="1201"/>
      <c r="AH43" s="1266" t="str">
        <f t="shared" si="4"/>
        <v/>
      </c>
      <c r="AI43" s="1266" t="str">
        <f t="shared" si="4"/>
        <v/>
      </c>
      <c r="AJ43" s="1198" t="str">
        <f>IF($I43=$AR$13,IFERROR(年間負荷相当日数計算!#REF!*AA43*AE43,""),IF($I43=$AR$14,IFERROR(年間負荷相当日数計算!#REF!*AA43*AC43/AG43,""),""))</f>
        <v/>
      </c>
      <c r="AK43" s="1198" t="str">
        <f>IF($I43=$AR$13,IFERROR(年間負荷相当日数計算!#REF!*AB43*AF43,""),IF($I43=$AR$14,IFERROR(年間負荷相当日数計算!#REF!*AB43*AD43/AG43,""),""))</f>
        <v/>
      </c>
      <c r="AL43" s="1198" t="str">
        <f t="shared" si="18"/>
        <v/>
      </c>
      <c r="AM43" s="1269" t="str">
        <f t="shared" si="19"/>
        <v/>
      </c>
      <c r="AN43" s="1270" t="str">
        <f t="shared" si="7"/>
        <v/>
      </c>
      <c r="AO43" s="1269" t="str">
        <f t="shared" si="7"/>
        <v/>
      </c>
      <c r="AP43" s="433"/>
      <c r="AQ43" s="433"/>
      <c r="AR43" s="433"/>
      <c r="AS43" s="433"/>
      <c r="AT43" s="433"/>
    </row>
    <row r="44" spans="1:46" hidden="1">
      <c r="A44" s="432"/>
      <c r="B44" s="432"/>
      <c r="C44" s="432"/>
      <c r="D44" s="432"/>
      <c r="E44" s="432"/>
      <c r="F44" s="1200">
        <v>31</v>
      </c>
      <c r="G44" s="1195"/>
      <c r="H44" s="1259"/>
      <c r="I44" s="1259"/>
      <c r="J44" s="1195"/>
      <c r="K44" s="1264"/>
      <c r="L44" s="1264"/>
      <c r="M44" s="1261"/>
      <c r="N44" s="1265"/>
      <c r="O44" s="1261"/>
      <c r="P44" s="1265"/>
      <c r="Q44" s="1196"/>
      <c r="R44" s="1266" t="str">
        <f t="shared" si="2"/>
        <v/>
      </c>
      <c r="S44" s="1266" t="str">
        <f t="shared" si="2"/>
        <v/>
      </c>
      <c r="T44" s="1198" t="str">
        <f>IF($I44=$AR$13,IFERROR(年間負荷相当日数計算!#REF!*K44*O44,""),IF($I44=$AR$14,IFERROR(年間負荷相当日数計算!#REF!*K44*M44/Q44,""),""))</f>
        <v/>
      </c>
      <c r="U44" s="1198" t="str">
        <f>IF($I44=$AR$13,IFERROR(年間負荷相当日数計算!#REF!*L44*P44,""),IF($I44=$AR$14,IFERROR(年間負荷相当日数計算!#REF!*L44*N44/Q44,""),""))</f>
        <v/>
      </c>
      <c r="V44" s="1198" t="str">
        <f t="shared" si="12"/>
        <v/>
      </c>
      <c r="W44" s="1269" t="str">
        <f t="shared" si="13"/>
        <v/>
      </c>
      <c r="X44" s="1195"/>
      <c r="Y44" s="1195"/>
      <c r="Z44" s="1267" t="str">
        <f t="shared" si="14"/>
        <v/>
      </c>
      <c r="AA44" s="1266" t="str">
        <f t="shared" si="15"/>
        <v/>
      </c>
      <c r="AB44" s="1266">
        <f t="shared" si="16"/>
        <v>0</v>
      </c>
      <c r="AC44" s="1265"/>
      <c r="AD44" s="1261"/>
      <c r="AE44" s="1265"/>
      <c r="AF44" s="1261"/>
      <c r="AG44" s="1201"/>
      <c r="AH44" s="1266" t="str">
        <f t="shared" si="4"/>
        <v/>
      </c>
      <c r="AI44" s="1266" t="str">
        <f t="shared" si="4"/>
        <v/>
      </c>
      <c r="AJ44" s="1198" t="str">
        <f>IF($I44=$AR$13,IFERROR(年間負荷相当日数計算!#REF!*AA44*AE44,""),IF($I44=$AR$14,IFERROR(年間負荷相当日数計算!#REF!*AA44*AC44/AG44,""),""))</f>
        <v/>
      </c>
      <c r="AK44" s="1198" t="str">
        <f>IF($I44=$AR$13,IFERROR(年間負荷相当日数計算!#REF!*AB44*AF44,""),IF($I44=$AR$14,IFERROR(年間負荷相当日数計算!#REF!*AB44*AD44/AG44,""),""))</f>
        <v/>
      </c>
      <c r="AL44" s="1198" t="str">
        <f t="shared" si="18"/>
        <v/>
      </c>
      <c r="AM44" s="1269" t="str">
        <f t="shared" si="19"/>
        <v/>
      </c>
      <c r="AN44" s="1270" t="str">
        <f t="shared" si="7"/>
        <v/>
      </c>
      <c r="AO44" s="1269" t="str">
        <f t="shared" si="7"/>
        <v/>
      </c>
      <c r="AP44" s="433"/>
      <c r="AQ44" s="433"/>
      <c r="AR44" s="433"/>
      <c r="AS44" s="433"/>
      <c r="AT44" s="433"/>
    </row>
    <row r="45" spans="1:46" hidden="1">
      <c r="A45" s="432"/>
      <c r="B45" s="432"/>
      <c r="C45" s="432"/>
      <c r="D45" s="432"/>
      <c r="E45" s="432"/>
      <c r="F45" s="1200">
        <v>32</v>
      </c>
      <c r="G45" s="1195"/>
      <c r="H45" s="1259"/>
      <c r="I45" s="1259"/>
      <c r="J45" s="1195"/>
      <c r="K45" s="1264"/>
      <c r="L45" s="1264"/>
      <c r="M45" s="1261"/>
      <c r="N45" s="1265"/>
      <c r="O45" s="1261"/>
      <c r="P45" s="1265"/>
      <c r="Q45" s="1196"/>
      <c r="R45" s="1266" t="str">
        <f t="shared" si="2"/>
        <v/>
      </c>
      <c r="S45" s="1266" t="str">
        <f t="shared" si="2"/>
        <v/>
      </c>
      <c r="T45" s="1198" t="str">
        <f>IF($I45=$AR$13,IFERROR(年間負荷相当日数計算!#REF!*K45*O45,""),IF($I45=$AR$14,IFERROR(年間負荷相当日数計算!#REF!*K45*M45/Q45,""),""))</f>
        <v/>
      </c>
      <c r="U45" s="1198" t="str">
        <f>IF($I45=$AR$13,IFERROR(年間負荷相当日数計算!#REF!*L45*P45,""),IF($I45=$AR$14,IFERROR(年間負荷相当日数計算!#REF!*L45*N45/Q45,""),""))</f>
        <v/>
      </c>
      <c r="V45" s="1198" t="str">
        <f t="shared" si="12"/>
        <v/>
      </c>
      <c r="W45" s="1269" t="str">
        <f t="shared" si="13"/>
        <v/>
      </c>
      <c r="X45" s="1195"/>
      <c r="Y45" s="1195"/>
      <c r="Z45" s="1267" t="str">
        <f t="shared" si="14"/>
        <v/>
      </c>
      <c r="AA45" s="1266" t="str">
        <f t="shared" si="15"/>
        <v/>
      </c>
      <c r="AB45" s="1266">
        <f t="shared" si="16"/>
        <v>0</v>
      </c>
      <c r="AC45" s="1265"/>
      <c r="AD45" s="1261"/>
      <c r="AE45" s="1265"/>
      <c r="AF45" s="1261"/>
      <c r="AG45" s="1201"/>
      <c r="AH45" s="1266" t="str">
        <f t="shared" si="4"/>
        <v/>
      </c>
      <c r="AI45" s="1266" t="str">
        <f t="shared" si="4"/>
        <v/>
      </c>
      <c r="AJ45" s="1198" t="str">
        <f>IF($I45=$AR$13,IFERROR(年間負荷相当日数計算!#REF!*AA45*AE45,""),IF($I45=$AR$14,IFERROR(年間負荷相当日数計算!#REF!*AA45*AC45/AG45,""),""))</f>
        <v/>
      </c>
      <c r="AK45" s="1198" t="str">
        <f>IF($I45=$AR$13,IFERROR(年間負荷相当日数計算!#REF!*AB45*AF45,""),IF($I45=$AR$14,IFERROR(年間負荷相当日数計算!#REF!*AB45*AD45/AG45,""),""))</f>
        <v/>
      </c>
      <c r="AL45" s="1198" t="str">
        <f t="shared" si="18"/>
        <v/>
      </c>
      <c r="AM45" s="1269" t="str">
        <f t="shared" si="19"/>
        <v/>
      </c>
      <c r="AN45" s="1270" t="str">
        <f t="shared" si="7"/>
        <v/>
      </c>
      <c r="AO45" s="1269" t="str">
        <f t="shared" si="7"/>
        <v/>
      </c>
      <c r="AP45" s="433"/>
      <c r="AQ45" s="433"/>
      <c r="AR45" s="433"/>
      <c r="AS45" s="433"/>
      <c r="AT45" s="433"/>
    </row>
    <row r="46" spans="1:46" hidden="1">
      <c r="A46" s="432"/>
      <c r="B46" s="432"/>
      <c r="C46" s="432"/>
      <c r="D46" s="432"/>
      <c r="E46" s="432"/>
      <c r="F46" s="1200">
        <v>33</v>
      </c>
      <c r="G46" s="1195"/>
      <c r="H46" s="1259"/>
      <c r="I46" s="1259"/>
      <c r="J46" s="1195"/>
      <c r="K46" s="1264"/>
      <c r="L46" s="1264"/>
      <c r="M46" s="1261"/>
      <c r="N46" s="1265"/>
      <c r="O46" s="1261"/>
      <c r="P46" s="1265"/>
      <c r="Q46" s="1196"/>
      <c r="R46" s="1266" t="str">
        <f t="shared" si="2"/>
        <v/>
      </c>
      <c r="S46" s="1266" t="str">
        <f t="shared" si="2"/>
        <v/>
      </c>
      <c r="T46" s="1198" t="str">
        <f>IF($I46=$AR$13,IFERROR(年間負荷相当日数計算!#REF!*K46*O46,""),IF($I46=$AR$14,IFERROR(年間負荷相当日数計算!#REF!*K46*M46/Q46,""),""))</f>
        <v/>
      </c>
      <c r="U46" s="1198" t="str">
        <f>IF($I46=$AR$13,IFERROR(年間負荷相当日数計算!#REF!*L46*P46,""),IF($I46=$AR$14,IFERROR(年間負荷相当日数計算!#REF!*L46*N46/Q46,""),""))</f>
        <v/>
      </c>
      <c r="V46" s="1198" t="str">
        <f t="shared" si="12"/>
        <v/>
      </c>
      <c r="W46" s="1269" t="str">
        <f t="shared" si="13"/>
        <v/>
      </c>
      <c r="X46" s="1195"/>
      <c r="Y46" s="1195"/>
      <c r="Z46" s="1267" t="str">
        <f t="shared" si="14"/>
        <v/>
      </c>
      <c r="AA46" s="1266" t="str">
        <f t="shared" si="15"/>
        <v/>
      </c>
      <c r="AB46" s="1266">
        <f t="shared" si="16"/>
        <v>0</v>
      </c>
      <c r="AC46" s="1265"/>
      <c r="AD46" s="1261"/>
      <c r="AE46" s="1265"/>
      <c r="AF46" s="1261"/>
      <c r="AG46" s="1201"/>
      <c r="AH46" s="1266" t="str">
        <f t="shared" si="4"/>
        <v/>
      </c>
      <c r="AI46" s="1266" t="str">
        <f t="shared" si="4"/>
        <v/>
      </c>
      <c r="AJ46" s="1198" t="str">
        <f>IF($I46=$AR$13,IFERROR(年間負荷相当日数計算!#REF!*AA46*AE46,""),IF($I46=$AR$14,IFERROR(年間負荷相当日数計算!#REF!*AA46*AC46/AG46,""),""))</f>
        <v/>
      </c>
      <c r="AK46" s="1198" t="str">
        <f>IF($I46=$AR$13,IFERROR(年間負荷相当日数計算!#REF!*AB46*AF46,""),IF($I46=$AR$14,IFERROR(年間負荷相当日数計算!#REF!*AB46*AD46/AG46,""),""))</f>
        <v/>
      </c>
      <c r="AL46" s="1198" t="str">
        <f t="shared" si="18"/>
        <v/>
      </c>
      <c r="AM46" s="1269" t="str">
        <f t="shared" si="19"/>
        <v/>
      </c>
      <c r="AN46" s="1270" t="str">
        <f t="shared" si="7"/>
        <v/>
      </c>
      <c r="AO46" s="1269" t="str">
        <f t="shared" si="7"/>
        <v/>
      </c>
      <c r="AP46" s="433"/>
      <c r="AQ46" s="433"/>
      <c r="AR46" s="433"/>
      <c r="AS46" s="433"/>
      <c r="AT46" s="433"/>
    </row>
    <row r="47" spans="1:46" hidden="1">
      <c r="A47" s="432"/>
      <c r="B47" s="432"/>
      <c r="C47" s="432"/>
      <c r="D47" s="432"/>
      <c r="E47" s="432"/>
      <c r="F47" s="1200">
        <v>34</v>
      </c>
      <c r="G47" s="1195"/>
      <c r="H47" s="1259"/>
      <c r="I47" s="1259"/>
      <c r="J47" s="1195"/>
      <c r="K47" s="1264"/>
      <c r="L47" s="1264"/>
      <c r="M47" s="1261"/>
      <c r="N47" s="1265"/>
      <c r="O47" s="1261"/>
      <c r="P47" s="1265"/>
      <c r="Q47" s="1196"/>
      <c r="R47" s="1266" t="str">
        <f t="shared" si="2"/>
        <v/>
      </c>
      <c r="S47" s="1266" t="str">
        <f t="shared" si="2"/>
        <v/>
      </c>
      <c r="T47" s="1198" t="str">
        <f>IF($I47=$AR$13,IFERROR(年間負荷相当日数計算!#REF!*K47*O47,""),IF($I47=$AR$14,IFERROR(年間負荷相当日数計算!#REF!*K47*M47/Q47,""),""))</f>
        <v/>
      </c>
      <c r="U47" s="1198" t="str">
        <f>IF($I47=$AR$13,IFERROR(年間負荷相当日数計算!#REF!*L47*P47,""),IF($I47=$AR$14,IFERROR(年間負荷相当日数計算!#REF!*L47*N47/Q47,""),""))</f>
        <v/>
      </c>
      <c r="V47" s="1198" t="str">
        <f t="shared" si="12"/>
        <v/>
      </c>
      <c r="W47" s="1269" t="str">
        <f t="shared" si="13"/>
        <v/>
      </c>
      <c r="X47" s="1195"/>
      <c r="Y47" s="1195"/>
      <c r="Z47" s="1267" t="str">
        <f t="shared" si="14"/>
        <v/>
      </c>
      <c r="AA47" s="1266" t="str">
        <f t="shared" si="15"/>
        <v/>
      </c>
      <c r="AB47" s="1266">
        <f t="shared" si="16"/>
        <v>0</v>
      </c>
      <c r="AC47" s="1265"/>
      <c r="AD47" s="1261"/>
      <c r="AE47" s="1265"/>
      <c r="AF47" s="1261"/>
      <c r="AG47" s="1201"/>
      <c r="AH47" s="1266" t="str">
        <f t="shared" si="4"/>
        <v/>
      </c>
      <c r="AI47" s="1266" t="str">
        <f t="shared" si="4"/>
        <v/>
      </c>
      <c r="AJ47" s="1198" t="str">
        <f>IF($I47=$AR$13,IFERROR(年間負荷相当日数計算!#REF!*AA47*AE47,""),IF($I47=$AR$14,IFERROR(年間負荷相当日数計算!#REF!*AA47*AC47/AG47,""),""))</f>
        <v/>
      </c>
      <c r="AK47" s="1198" t="str">
        <f>IF($I47=$AR$13,IFERROR(年間負荷相当日数計算!#REF!*AB47*AF47,""),IF($I47=$AR$14,IFERROR(年間負荷相当日数計算!#REF!*AB47*AD47/AG47,""),""))</f>
        <v/>
      </c>
      <c r="AL47" s="1198" t="str">
        <f t="shared" si="18"/>
        <v/>
      </c>
      <c r="AM47" s="1269" t="str">
        <f t="shared" si="19"/>
        <v/>
      </c>
      <c r="AN47" s="1270" t="str">
        <f t="shared" si="7"/>
        <v/>
      </c>
      <c r="AO47" s="1269" t="str">
        <f t="shared" si="7"/>
        <v/>
      </c>
      <c r="AP47" s="433"/>
      <c r="AQ47" s="433"/>
      <c r="AR47" s="433"/>
      <c r="AS47" s="433"/>
      <c r="AT47" s="433"/>
    </row>
    <row r="48" spans="1:46" hidden="1">
      <c r="A48" s="432"/>
      <c r="B48" s="432"/>
      <c r="C48" s="432"/>
      <c r="D48" s="432"/>
      <c r="E48" s="432"/>
      <c r="F48" s="1200">
        <v>35</v>
      </c>
      <c r="G48" s="1195"/>
      <c r="H48" s="1259"/>
      <c r="I48" s="1259"/>
      <c r="J48" s="1195"/>
      <c r="K48" s="1264"/>
      <c r="L48" s="1264"/>
      <c r="M48" s="1261"/>
      <c r="N48" s="1265"/>
      <c r="O48" s="1261"/>
      <c r="P48" s="1265"/>
      <c r="Q48" s="1196"/>
      <c r="R48" s="1266" t="str">
        <f t="shared" si="2"/>
        <v/>
      </c>
      <c r="S48" s="1266" t="str">
        <f t="shared" si="2"/>
        <v/>
      </c>
      <c r="T48" s="1198" t="str">
        <f>IF($I48=$AR$13,IFERROR(年間負荷相当日数計算!#REF!*K48*O48,""),IF($I48=$AR$14,IFERROR(年間負荷相当日数計算!#REF!*K48*M48/Q48,""),""))</f>
        <v/>
      </c>
      <c r="U48" s="1198" t="str">
        <f>IF($I48=$AR$13,IFERROR(年間負荷相当日数計算!#REF!*L48*P48,""),IF($I48=$AR$14,IFERROR(年間負荷相当日数計算!#REF!*L48*N48/Q48,""),""))</f>
        <v/>
      </c>
      <c r="V48" s="1198" t="str">
        <f t="shared" si="12"/>
        <v/>
      </c>
      <c r="W48" s="1269" t="str">
        <f t="shared" si="13"/>
        <v/>
      </c>
      <c r="X48" s="1195"/>
      <c r="Y48" s="1195"/>
      <c r="Z48" s="1267" t="str">
        <f t="shared" si="14"/>
        <v/>
      </c>
      <c r="AA48" s="1266" t="str">
        <f t="shared" si="15"/>
        <v/>
      </c>
      <c r="AB48" s="1266">
        <f t="shared" si="16"/>
        <v>0</v>
      </c>
      <c r="AC48" s="1265"/>
      <c r="AD48" s="1261"/>
      <c r="AE48" s="1265"/>
      <c r="AF48" s="1261"/>
      <c r="AG48" s="1201"/>
      <c r="AH48" s="1266" t="str">
        <f t="shared" si="4"/>
        <v/>
      </c>
      <c r="AI48" s="1266" t="str">
        <f t="shared" si="4"/>
        <v/>
      </c>
      <c r="AJ48" s="1198" t="str">
        <f>IF($I48=$AR$13,IFERROR(年間負荷相当日数計算!#REF!*AA48*AE48,""),IF($I48=$AR$14,IFERROR(年間負荷相当日数計算!#REF!*AA48*AC48/AG48,""),""))</f>
        <v/>
      </c>
      <c r="AK48" s="1198" t="str">
        <f>IF($I48=$AR$13,IFERROR(年間負荷相当日数計算!#REF!*AB48*AF48,""),IF($I48=$AR$14,IFERROR(年間負荷相当日数計算!#REF!*AB48*AD48/AG48,""),""))</f>
        <v/>
      </c>
      <c r="AL48" s="1198" t="str">
        <f t="shared" si="18"/>
        <v/>
      </c>
      <c r="AM48" s="1269" t="str">
        <f t="shared" si="19"/>
        <v/>
      </c>
      <c r="AN48" s="1270" t="str">
        <f t="shared" si="7"/>
        <v/>
      </c>
      <c r="AO48" s="1269" t="str">
        <f t="shared" si="7"/>
        <v/>
      </c>
      <c r="AP48" s="433"/>
      <c r="AQ48" s="433"/>
      <c r="AR48" s="433"/>
      <c r="AS48" s="433"/>
      <c r="AT48" s="433"/>
    </row>
    <row r="49" spans="1:46" hidden="1">
      <c r="A49" s="432"/>
      <c r="B49" s="432"/>
      <c r="C49" s="432"/>
      <c r="D49" s="432"/>
      <c r="E49" s="432"/>
      <c r="F49" s="1200">
        <v>36</v>
      </c>
      <c r="G49" s="1195"/>
      <c r="H49" s="1259"/>
      <c r="I49" s="1259"/>
      <c r="J49" s="1195"/>
      <c r="K49" s="1264"/>
      <c r="L49" s="1264"/>
      <c r="M49" s="1261"/>
      <c r="N49" s="1265"/>
      <c r="O49" s="1261"/>
      <c r="P49" s="1265"/>
      <c r="Q49" s="1196"/>
      <c r="R49" s="1266" t="str">
        <f t="shared" si="2"/>
        <v/>
      </c>
      <c r="S49" s="1266" t="str">
        <f t="shared" si="2"/>
        <v/>
      </c>
      <c r="T49" s="1198" t="str">
        <f>IF($I49=$AR$13,IFERROR(年間負荷相当日数計算!#REF!*K49*O49,""),IF($I49=$AR$14,IFERROR(年間負荷相当日数計算!#REF!*K49*M49/Q49,""),""))</f>
        <v/>
      </c>
      <c r="U49" s="1198" t="str">
        <f>IF($I49=$AR$13,IFERROR(年間負荷相当日数計算!#REF!*L49*P49,""),IF($I49=$AR$14,IFERROR(年間負荷相当日数計算!#REF!*L49*N49/Q49,""),""))</f>
        <v/>
      </c>
      <c r="V49" s="1198" t="str">
        <f t="shared" si="12"/>
        <v/>
      </c>
      <c r="W49" s="1269" t="str">
        <f t="shared" si="13"/>
        <v/>
      </c>
      <c r="X49" s="1195"/>
      <c r="Y49" s="1195"/>
      <c r="Z49" s="1267" t="str">
        <f t="shared" si="14"/>
        <v/>
      </c>
      <c r="AA49" s="1266" t="str">
        <f t="shared" si="15"/>
        <v/>
      </c>
      <c r="AB49" s="1266">
        <f t="shared" si="16"/>
        <v>0</v>
      </c>
      <c r="AC49" s="1265"/>
      <c r="AD49" s="1261"/>
      <c r="AE49" s="1265"/>
      <c r="AF49" s="1261"/>
      <c r="AG49" s="1201"/>
      <c r="AH49" s="1266" t="str">
        <f t="shared" si="4"/>
        <v/>
      </c>
      <c r="AI49" s="1266" t="str">
        <f t="shared" si="4"/>
        <v/>
      </c>
      <c r="AJ49" s="1198" t="str">
        <f>IF($I49=$AR$13,IFERROR(年間負荷相当日数計算!#REF!*AA49*AE49,""),IF($I49=$AR$14,IFERROR(年間負荷相当日数計算!#REF!*AA49*AC49/AG49,""),""))</f>
        <v/>
      </c>
      <c r="AK49" s="1198" t="str">
        <f>IF($I49=$AR$13,IFERROR(年間負荷相当日数計算!#REF!*AB49*AF49,""),IF($I49=$AR$14,IFERROR(年間負荷相当日数計算!#REF!*AB49*AD49/AG49,""),""))</f>
        <v/>
      </c>
      <c r="AL49" s="1198" t="str">
        <f t="shared" si="18"/>
        <v/>
      </c>
      <c r="AM49" s="1269" t="str">
        <f t="shared" si="19"/>
        <v/>
      </c>
      <c r="AN49" s="1270" t="str">
        <f t="shared" si="7"/>
        <v/>
      </c>
      <c r="AO49" s="1269" t="str">
        <f t="shared" si="7"/>
        <v/>
      </c>
      <c r="AP49" s="433"/>
      <c r="AQ49" s="433"/>
      <c r="AR49" s="433"/>
      <c r="AS49" s="433"/>
      <c r="AT49" s="433"/>
    </row>
    <row r="50" spans="1:46" hidden="1">
      <c r="A50" s="432"/>
      <c r="B50" s="432"/>
      <c r="C50" s="432"/>
      <c r="D50" s="432"/>
      <c r="E50" s="432"/>
      <c r="F50" s="1200">
        <v>37</v>
      </c>
      <c r="G50" s="1195"/>
      <c r="H50" s="1259"/>
      <c r="I50" s="1259"/>
      <c r="J50" s="1195"/>
      <c r="K50" s="1264"/>
      <c r="L50" s="1264"/>
      <c r="M50" s="1261"/>
      <c r="N50" s="1265"/>
      <c r="O50" s="1261"/>
      <c r="P50" s="1265"/>
      <c r="Q50" s="1196"/>
      <c r="R50" s="1266" t="str">
        <f t="shared" si="2"/>
        <v/>
      </c>
      <c r="S50" s="1266" t="str">
        <f t="shared" si="2"/>
        <v/>
      </c>
      <c r="T50" s="1198" t="str">
        <f>IF($I50=$AR$13,IFERROR(年間負荷相当日数計算!#REF!*K50*O50,""),IF($I50=$AR$14,IFERROR(年間負荷相当日数計算!#REF!*K50*M50/Q50,""),""))</f>
        <v/>
      </c>
      <c r="U50" s="1198" t="str">
        <f>IF($I50=$AR$13,IFERROR(年間負荷相当日数計算!#REF!*L50*P50,""),IF($I50=$AR$14,IFERROR(年間負荷相当日数計算!#REF!*L50*N50/Q50,""),""))</f>
        <v/>
      </c>
      <c r="V50" s="1198" t="str">
        <f t="shared" si="12"/>
        <v/>
      </c>
      <c r="W50" s="1269" t="str">
        <f t="shared" si="13"/>
        <v/>
      </c>
      <c r="X50" s="1195"/>
      <c r="Y50" s="1195"/>
      <c r="Z50" s="1267" t="str">
        <f t="shared" si="14"/>
        <v/>
      </c>
      <c r="AA50" s="1266" t="str">
        <f t="shared" si="15"/>
        <v/>
      </c>
      <c r="AB50" s="1266">
        <f t="shared" si="16"/>
        <v>0</v>
      </c>
      <c r="AC50" s="1265"/>
      <c r="AD50" s="1261"/>
      <c r="AE50" s="1265"/>
      <c r="AF50" s="1261"/>
      <c r="AG50" s="1201"/>
      <c r="AH50" s="1266" t="str">
        <f t="shared" si="4"/>
        <v/>
      </c>
      <c r="AI50" s="1266" t="str">
        <f t="shared" si="4"/>
        <v/>
      </c>
      <c r="AJ50" s="1198" t="str">
        <f>IF($I50=$AR$13,IFERROR(年間負荷相当日数計算!#REF!*AA50*AE50,""),IF($I50=$AR$14,IFERROR(年間負荷相当日数計算!#REF!*AA50*AC50/AG50,""),""))</f>
        <v/>
      </c>
      <c r="AK50" s="1198" t="str">
        <f>IF($I50=$AR$13,IFERROR(年間負荷相当日数計算!#REF!*AB50*AF50,""),IF($I50=$AR$14,IFERROR(年間負荷相当日数計算!#REF!*AB50*AD50/AG50,""),""))</f>
        <v/>
      </c>
      <c r="AL50" s="1198" t="str">
        <f t="shared" si="18"/>
        <v/>
      </c>
      <c r="AM50" s="1269" t="str">
        <f t="shared" si="19"/>
        <v/>
      </c>
      <c r="AN50" s="1270" t="str">
        <f t="shared" si="7"/>
        <v/>
      </c>
      <c r="AO50" s="1269" t="str">
        <f t="shared" si="7"/>
        <v/>
      </c>
      <c r="AP50" s="433"/>
      <c r="AQ50" s="433"/>
      <c r="AR50" s="433"/>
      <c r="AS50" s="433"/>
      <c r="AT50" s="433"/>
    </row>
    <row r="51" spans="1:46" hidden="1">
      <c r="A51" s="432"/>
      <c r="B51" s="432"/>
      <c r="C51" s="432"/>
      <c r="D51" s="432"/>
      <c r="E51" s="432"/>
      <c r="F51" s="1200">
        <v>38</v>
      </c>
      <c r="G51" s="1195"/>
      <c r="H51" s="1259"/>
      <c r="I51" s="1259"/>
      <c r="J51" s="1195"/>
      <c r="K51" s="1264"/>
      <c r="L51" s="1264"/>
      <c r="M51" s="1261"/>
      <c r="N51" s="1265"/>
      <c r="O51" s="1261"/>
      <c r="P51" s="1265"/>
      <c r="Q51" s="1196"/>
      <c r="R51" s="1266" t="str">
        <f t="shared" si="2"/>
        <v/>
      </c>
      <c r="S51" s="1266" t="str">
        <f t="shared" si="2"/>
        <v/>
      </c>
      <c r="T51" s="1198" t="str">
        <f>IF($I51=$AR$13,IFERROR(年間負荷相当日数計算!#REF!*K51*O51,""),IF($I51=$AR$14,IFERROR(年間負荷相当日数計算!#REF!*K51*M51/Q51,""),""))</f>
        <v/>
      </c>
      <c r="U51" s="1198" t="str">
        <f>IF($I51=$AR$13,IFERROR(年間負荷相当日数計算!#REF!*L51*P51,""),IF($I51=$AR$14,IFERROR(年間負荷相当日数計算!#REF!*L51*N51/Q51,""),""))</f>
        <v/>
      </c>
      <c r="V51" s="1198" t="str">
        <f t="shared" si="12"/>
        <v/>
      </c>
      <c r="W51" s="1269" t="str">
        <f t="shared" si="13"/>
        <v/>
      </c>
      <c r="X51" s="1195"/>
      <c r="Y51" s="1195"/>
      <c r="Z51" s="1267" t="str">
        <f t="shared" si="14"/>
        <v/>
      </c>
      <c r="AA51" s="1266" t="str">
        <f t="shared" si="15"/>
        <v/>
      </c>
      <c r="AB51" s="1266">
        <f t="shared" si="16"/>
        <v>0</v>
      </c>
      <c r="AC51" s="1265"/>
      <c r="AD51" s="1261"/>
      <c r="AE51" s="1265"/>
      <c r="AF51" s="1261"/>
      <c r="AG51" s="1201"/>
      <c r="AH51" s="1266" t="str">
        <f t="shared" si="4"/>
        <v/>
      </c>
      <c r="AI51" s="1266" t="str">
        <f t="shared" si="4"/>
        <v/>
      </c>
      <c r="AJ51" s="1198" t="str">
        <f>IF($I51=$AR$13,IFERROR(年間負荷相当日数計算!#REF!*AA51*AE51,""),IF($I51=$AR$14,IFERROR(年間負荷相当日数計算!#REF!*AA51*AC51/AG51,""),""))</f>
        <v/>
      </c>
      <c r="AK51" s="1198" t="str">
        <f>IF($I51=$AR$13,IFERROR(年間負荷相当日数計算!#REF!*AB51*AF51,""),IF($I51=$AR$14,IFERROR(年間負荷相当日数計算!#REF!*AB51*AD51/AG51,""),""))</f>
        <v/>
      </c>
      <c r="AL51" s="1198" t="str">
        <f t="shared" si="18"/>
        <v/>
      </c>
      <c r="AM51" s="1269" t="str">
        <f t="shared" si="19"/>
        <v/>
      </c>
      <c r="AN51" s="1270" t="str">
        <f t="shared" si="7"/>
        <v/>
      </c>
      <c r="AO51" s="1269" t="str">
        <f t="shared" si="7"/>
        <v/>
      </c>
      <c r="AP51" s="433"/>
      <c r="AQ51" s="433"/>
      <c r="AR51" s="433"/>
      <c r="AS51" s="433"/>
      <c r="AT51" s="433"/>
    </row>
    <row r="52" spans="1:46" hidden="1">
      <c r="A52" s="432"/>
      <c r="B52" s="432"/>
      <c r="C52" s="432"/>
      <c r="D52" s="432"/>
      <c r="E52" s="432"/>
      <c r="F52" s="1200">
        <v>39</v>
      </c>
      <c r="G52" s="1195"/>
      <c r="H52" s="1259"/>
      <c r="I52" s="1259"/>
      <c r="J52" s="1195"/>
      <c r="K52" s="1264"/>
      <c r="L52" s="1264"/>
      <c r="M52" s="1261"/>
      <c r="N52" s="1265"/>
      <c r="O52" s="1261"/>
      <c r="P52" s="1265"/>
      <c r="Q52" s="1196"/>
      <c r="R52" s="1266" t="str">
        <f t="shared" si="2"/>
        <v/>
      </c>
      <c r="S52" s="1266" t="str">
        <f t="shared" si="2"/>
        <v/>
      </c>
      <c r="T52" s="1198" t="str">
        <f>IF($I52=$AR$13,IFERROR(年間負荷相当日数計算!#REF!*K52*O52,""),IF($I52=$AR$14,IFERROR(年間負荷相当日数計算!#REF!*K52*M52/Q52,""),""))</f>
        <v/>
      </c>
      <c r="U52" s="1198" t="str">
        <f>IF($I52=$AR$13,IFERROR(年間負荷相当日数計算!#REF!*L52*P52,""),IF($I52=$AR$14,IFERROR(年間負荷相当日数計算!#REF!*L52*N52/Q52,""),""))</f>
        <v/>
      </c>
      <c r="V52" s="1198" t="str">
        <f t="shared" si="12"/>
        <v/>
      </c>
      <c r="W52" s="1269" t="str">
        <f t="shared" si="13"/>
        <v/>
      </c>
      <c r="X52" s="1195"/>
      <c r="Y52" s="1195"/>
      <c r="Z52" s="1267" t="str">
        <f t="shared" si="14"/>
        <v/>
      </c>
      <c r="AA52" s="1266" t="str">
        <f t="shared" si="15"/>
        <v/>
      </c>
      <c r="AB52" s="1266">
        <f t="shared" si="16"/>
        <v>0</v>
      </c>
      <c r="AC52" s="1265"/>
      <c r="AD52" s="1261"/>
      <c r="AE52" s="1265"/>
      <c r="AF52" s="1261"/>
      <c r="AG52" s="1201"/>
      <c r="AH52" s="1266" t="str">
        <f t="shared" si="4"/>
        <v/>
      </c>
      <c r="AI52" s="1266" t="str">
        <f t="shared" si="4"/>
        <v/>
      </c>
      <c r="AJ52" s="1198" t="str">
        <f>IF($I52=$AR$13,IFERROR(年間負荷相当日数計算!#REF!*AA52*AE52,""),IF($I52=$AR$14,IFERROR(年間負荷相当日数計算!#REF!*AA52*AC52/AG52,""),""))</f>
        <v/>
      </c>
      <c r="AK52" s="1198" t="str">
        <f>IF($I52=$AR$13,IFERROR(年間負荷相当日数計算!#REF!*AB52*AF52,""),IF($I52=$AR$14,IFERROR(年間負荷相当日数計算!#REF!*AB52*AD52/AG52,""),""))</f>
        <v/>
      </c>
      <c r="AL52" s="1198" t="str">
        <f t="shared" si="18"/>
        <v/>
      </c>
      <c r="AM52" s="1269" t="str">
        <f t="shared" si="19"/>
        <v/>
      </c>
      <c r="AN52" s="1270" t="str">
        <f t="shared" si="7"/>
        <v/>
      </c>
      <c r="AO52" s="1269" t="str">
        <f t="shared" si="7"/>
        <v/>
      </c>
      <c r="AP52" s="433"/>
      <c r="AQ52" s="433"/>
      <c r="AR52" s="433"/>
      <c r="AS52" s="433"/>
      <c r="AT52" s="433"/>
    </row>
    <row r="53" spans="1:46" hidden="1">
      <c r="A53" s="432"/>
      <c r="B53" s="432"/>
      <c r="C53" s="432"/>
      <c r="D53" s="432"/>
      <c r="E53" s="432"/>
      <c r="F53" s="1200">
        <v>40</v>
      </c>
      <c r="G53" s="1195"/>
      <c r="H53" s="1259"/>
      <c r="I53" s="1259"/>
      <c r="J53" s="1195"/>
      <c r="K53" s="1264"/>
      <c r="L53" s="1264"/>
      <c r="M53" s="1261"/>
      <c r="N53" s="1265"/>
      <c r="O53" s="1261"/>
      <c r="P53" s="1265"/>
      <c r="Q53" s="1196"/>
      <c r="R53" s="1266" t="str">
        <f t="shared" si="2"/>
        <v/>
      </c>
      <c r="S53" s="1266" t="str">
        <f t="shared" si="2"/>
        <v/>
      </c>
      <c r="T53" s="1198" t="str">
        <f>IF($I53=$AR$13,IFERROR(年間負荷相当日数計算!#REF!*K53*O53,""),IF($I53=$AR$14,IFERROR(年間負荷相当日数計算!#REF!*K53*M53/Q53,""),""))</f>
        <v/>
      </c>
      <c r="U53" s="1198" t="str">
        <f>IF($I53=$AR$13,IFERROR(年間負荷相当日数計算!#REF!*L53*P53,""),IF($I53=$AR$14,IFERROR(年間負荷相当日数計算!#REF!*L53*N53/Q53,""),""))</f>
        <v/>
      </c>
      <c r="V53" s="1198" t="str">
        <f t="shared" si="12"/>
        <v/>
      </c>
      <c r="W53" s="1269" t="str">
        <f t="shared" si="13"/>
        <v/>
      </c>
      <c r="X53" s="1195"/>
      <c r="Y53" s="1195"/>
      <c r="Z53" s="1267" t="str">
        <f t="shared" si="14"/>
        <v/>
      </c>
      <c r="AA53" s="1266" t="str">
        <f t="shared" si="15"/>
        <v/>
      </c>
      <c r="AB53" s="1266">
        <f t="shared" si="16"/>
        <v>0</v>
      </c>
      <c r="AC53" s="1265"/>
      <c r="AD53" s="1261"/>
      <c r="AE53" s="1265"/>
      <c r="AF53" s="1261"/>
      <c r="AG53" s="1201"/>
      <c r="AH53" s="1266" t="str">
        <f t="shared" si="4"/>
        <v/>
      </c>
      <c r="AI53" s="1266" t="str">
        <f t="shared" si="4"/>
        <v/>
      </c>
      <c r="AJ53" s="1198" t="str">
        <f>IF($I53=$AR$13,IFERROR(年間負荷相当日数計算!#REF!*AA53*AE53,""),IF($I53=$AR$14,IFERROR(年間負荷相当日数計算!#REF!*AA53*AC53/AG53,""),""))</f>
        <v/>
      </c>
      <c r="AK53" s="1198" t="str">
        <f>IF($I53=$AR$13,IFERROR(年間負荷相当日数計算!#REF!*AB53*AF53,""),IF($I53=$AR$14,IFERROR(年間負荷相当日数計算!#REF!*AB53*AD53/AG53,""),""))</f>
        <v/>
      </c>
      <c r="AL53" s="1198" t="str">
        <f t="shared" si="18"/>
        <v/>
      </c>
      <c r="AM53" s="1269" t="str">
        <f t="shared" si="19"/>
        <v/>
      </c>
      <c r="AN53" s="1270" t="str">
        <f t="shared" si="7"/>
        <v/>
      </c>
      <c r="AO53" s="1269" t="str">
        <f t="shared" si="7"/>
        <v/>
      </c>
      <c r="AP53" s="433"/>
      <c r="AQ53" s="433"/>
      <c r="AR53" s="433"/>
      <c r="AS53" s="433"/>
      <c r="AT53" s="433"/>
    </row>
    <row r="54" spans="1:46" hidden="1">
      <c r="A54" s="432"/>
      <c r="B54" s="432"/>
      <c r="C54" s="432"/>
      <c r="D54" s="432"/>
      <c r="E54" s="432"/>
      <c r="F54" s="1200">
        <v>41</v>
      </c>
      <c r="G54" s="1195"/>
      <c r="H54" s="1259"/>
      <c r="I54" s="1259"/>
      <c r="J54" s="1195"/>
      <c r="K54" s="1264"/>
      <c r="L54" s="1264"/>
      <c r="M54" s="1261"/>
      <c r="N54" s="1265"/>
      <c r="O54" s="1261"/>
      <c r="P54" s="1265"/>
      <c r="Q54" s="1196"/>
      <c r="R54" s="1266" t="str">
        <f t="shared" si="2"/>
        <v/>
      </c>
      <c r="S54" s="1266" t="str">
        <f t="shared" si="2"/>
        <v/>
      </c>
      <c r="T54" s="1198" t="str">
        <f>IF($I54=$AR$13,IFERROR(年間負荷相当日数計算!#REF!*K54*O54,""),IF($I54=$AR$14,IFERROR(年間負荷相当日数計算!#REF!*K54*M54/Q54,""),""))</f>
        <v/>
      </c>
      <c r="U54" s="1198" t="str">
        <f>IF($I54=$AR$13,IFERROR(年間負荷相当日数計算!#REF!*L54*P54,""),IF($I54=$AR$14,IFERROR(年間負荷相当日数計算!#REF!*L54*N54/Q54,""),""))</f>
        <v/>
      </c>
      <c r="V54" s="1198" t="str">
        <f t="shared" si="12"/>
        <v/>
      </c>
      <c r="W54" s="1269" t="str">
        <f t="shared" si="13"/>
        <v/>
      </c>
      <c r="X54" s="1195"/>
      <c r="Y54" s="1195"/>
      <c r="Z54" s="1267" t="str">
        <f t="shared" si="14"/>
        <v/>
      </c>
      <c r="AA54" s="1266" t="str">
        <f t="shared" si="15"/>
        <v/>
      </c>
      <c r="AB54" s="1266">
        <f t="shared" si="16"/>
        <v>0</v>
      </c>
      <c r="AC54" s="1265"/>
      <c r="AD54" s="1261"/>
      <c r="AE54" s="1265"/>
      <c r="AF54" s="1261"/>
      <c r="AG54" s="1201"/>
      <c r="AH54" s="1266" t="str">
        <f t="shared" si="4"/>
        <v/>
      </c>
      <c r="AI54" s="1266" t="str">
        <f t="shared" si="4"/>
        <v/>
      </c>
      <c r="AJ54" s="1198" t="str">
        <f>IF($I54=$AR$13,IFERROR(年間負荷相当日数計算!#REF!*AA54*AE54,""),IF($I54=$AR$14,IFERROR(年間負荷相当日数計算!#REF!*AA54*AC54/AG54,""),""))</f>
        <v/>
      </c>
      <c r="AK54" s="1198" t="str">
        <f>IF($I54=$AR$13,IFERROR(年間負荷相当日数計算!#REF!*AB54*AF54,""),IF($I54=$AR$14,IFERROR(年間負荷相当日数計算!#REF!*AB54*AD54/AG54,""),""))</f>
        <v/>
      </c>
      <c r="AL54" s="1198" t="str">
        <f t="shared" si="18"/>
        <v/>
      </c>
      <c r="AM54" s="1269" t="str">
        <f t="shared" si="19"/>
        <v/>
      </c>
      <c r="AN54" s="1270" t="str">
        <f t="shared" si="7"/>
        <v/>
      </c>
      <c r="AO54" s="1269" t="str">
        <f t="shared" si="7"/>
        <v/>
      </c>
      <c r="AP54" s="433"/>
      <c r="AQ54" s="433"/>
      <c r="AR54" s="433"/>
      <c r="AS54" s="433"/>
      <c r="AT54" s="433"/>
    </row>
    <row r="55" spans="1:46" hidden="1">
      <c r="A55" s="432"/>
      <c r="B55" s="432"/>
      <c r="C55" s="432"/>
      <c r="D55" s="432"/>
      <c r="E55" s="432"/>
      <c r="F55" s="1200">
        <v>42</v>
      </c>
      <c r="G55" s="1195"/>
      <c r="H55" s="1259"/>
      <c r="I55" s="1259"/>
      <c r="J55" s="1195"/>
      <c r="K55" s="1264"/>
      <c r="L55" s="1264"/>
      <c r="M55" s="1261"/>
      <c r="N55" s="1265"/>
      <c r="O55" s="1261"/>
      <c r="P55" s="1265"/>
      <c r="Q55" s="1196"/>
      <c r="R55" s="1266" t="str">
        <f t="shared" si="2"/>
        <v/>
      </c>
      <c r="S55" s="1266" t="str">
        <f t="shared" si="2"/>
        <v/>
      </c>
      <c r="T55" s="1198" t="str">
        <f>IF($I55=$AR$13,IFERROR(年間負荷相当日数計算!#REF!*K55*O55,""),IF($I55=$AR$14,IFERROR(年間負荷相当日数計算!#REF!*K55*M55/Q55,""),""))</f>
        <v/>
      </c>
      <c r="U55" s="1198" t="str">
        <f>IF($I55=$AR$13,IFERROR(年間負荷相当日数計算!#REF!*L55*P55,""),IF($I55=$AR$14,IFERROR(年間負荷相当日数計算!#REF!*L55*N55/Q55,""),""))</f>
        <v/>
      </c>
      <c r="V55" s="1198" t="str">
        <f t="shared" si="12"/>
        <v/>
      </c>
      <c r="W55" s="1269" t="str">
        <f t="shared" si="13"/>
        <v/>
      </c>
      <c r="X55" s="1195"/>
      <c r="Y55" s="1195"/>
      <c r="Z55" s="1267" t="str">
        <f t="shared" si="14"/>
        <v/>
      </c>
      <c r="AA55" s="1266" t="str">
        <f t="shared" si="15"/>
        <v/>
      </c>
      <c r="AB55" s="1266">
        <f t="shared" si="16"/>
        <v>0</v>
      </c>
      <c r="AC55" s="1265"/>
      <c r="AD55" s="1261"/>
      <c r="AE55" s="1265"/>
      <c r="AF55" s="1261"/>
      <c r="AG55" s="1201"/>
      <c r="AH55" s="1266" t="str">
        <f t="shared" si="4"/>
        <v/>
      </c>
      <c r="AI55" s="1266" t="str">
        <f t="shared" si="4"/>
        <v/>
      </c>
      <c r="AJ55" s="1198" t="str">
        <f>IF($I55=$AR$13,IFERROR(年間負荷相当日数計算!#REF!*AA55*AE55,""),IF($I55=$AR$14,IFERROR(年間負荷相当日数計算!#REF!*AA55*AC55/AG55,""),""))</f>
        <v/>
      </c>
      <c r="AK55" s="1198" t="str">
        <f>IF($I55=$AR$13,IFERROR(年間負荷相当日数計算!#REF!*AB55*AF55,""),IF($I55=$AR$14,IFERROR(年間負荷相当日数計算!#REF!*AB55*AD55/AG55,""),""))</f>
        <v/>
      </c>
      <c r="AL55" s="1198" t="str">
        <f t="shared" si="18"/>
        <v/>
      </c>
      <c r="AM55" s="1269" t="str">
        <f t="shared" si="19"/>
        <v/>
      </c>
      <c r="AN55" s="1270" t="str">
        <f t="shared" si="7"/>
        <v/>
      </c>
      <c r="AO55" s="1269" t="str">
        <f t="shared" si="7"/>
        <v/>
      </c>
      <c r="AP55" s="433"/>
      <c r="AQ55" s="433"/>
      <c r="AR55" s="433"/>
      <c r="AS55" s="433"/>
      <c r="AT55" s="433"/>
    </row>
    <row r="56" spans="1:46" hidden="1">
      <c r="A56" s="432"/>
      <c r="B56" s="432"/>
      <c r="C56" s="432"/>
      <c r="D56" s="432"/>
      <c r="E56" s="432"/>
      <c r="F56" s="1200">
        <v>43</v>
      </c>
      <c r="G56" s="1195"/>
      <c r="H56" s="1259"/>
      <c r="I56" s="1259"/>
      <c r="J56" s="1195"/>
      <c r="K56" s="1264"/>
      <c r="L56" s="1264"/>
      <c r="M56" s="1261"/>
      <c r="N56" s="1265"/>
      <c r="O56" s="1261"/>
      <c r="P56" s="1265"/>
      <c r="Q56" s="1196"/>
      <c r="R56" s="1266" t="str">
        <f t="shared" si="2"/>
        <v/>
      </c>
      <c r="S56" s="1266" t="str">
        <f t="shared" si="2"/>
        <v/>
      </c>
      <c r="T56" s="1198" t="str">
        <f>IF($I56=$AR$13,IFERROR(年間負荷相当日数計算!#REF!*K56*O56,""),IF($I56=$AR$14,IFERROR(年間負荷相当日数計算!#REF!*K56*M56/Q56,""),""))</f>
        <v/>
      </c>
      <c r="U56" s="1198" t="str">
        <f>IF($I56=$AR$13,IFERROR(年間負荷相当日数計算!#REF!*L56*P56,""),IF($I56=$AR$14,IFERROR(年間負荷相当日数計算!#REF!*L56*N56/Q56,""),""))</f>
        <v/>
      </c>
      <c r="V56" s="1198" t="str">
        <f t="shared" si="12"/>
        <v/>
      </c>
      <c r="W56" s="1269" t="str">
        <f t="shared" si="13"/>
        <v/>
      </c>
      <c r="X56" s="1195"/>
      <c r="Y56" s="1195"/>
      <c r="Z56" s="1267" t="str">
        <f t="shared" si="14"/>
        <v/>
      </c>
      <c r="AA56" s="1266" t="str">
        <f t="shared" si="15"/>
        <v/>
      </c>
      <c r="AB56" s="1266">
        <f t="shared" si="16"/>
        <v>0</v>
      </c>
      <c r="AC56" s="1265"/>
      <c r="AD56" s="1261"/>
      <c r="AE56" s="1265"/>
      <c r="AF56" s="1261"/>
      <c r="AG56" s="1201"/>
      <c r="AH56" s="1266" t="str">
        <f t="shared" si="4"/>
        <v/>
      </c>
      <c r="AI56" s="1266" t="str">
        <f t="shared" si="4"/>
        <v/>
      </c>
      <c r="AJ56" s="1198" t="str">
        <f>IF($I56=$AR$13,IFERROR(年間負荷相当日数計算!#REF!*AA56*AE56,""),IF($I56=$AR$14,IFERROR(年間負荷相当日数計算!#REF!*AA56*AC56/AG56,""),""))</f>
        <v/>
      </c>
      <c r="AK56" s="1198" t="str">
        <f>IF($I56=$AR$13,IFERROR(年間負荷相当日数計算!#REF!*AB56*AF56,""),IF($I56=$AR$14,IFERROR(年間負荷相当日数計算!#REF!*AB56*AD56/AG56,""),""))</f>
        <v/>
      </c>
      <c r="AL56" s="1198" t="str">
        <f t="shared" si="18"/>
        <v/>
      </c>
      <c r="AM56" s="1269" t="str">
        <f t="shared" si="19"/>
        <v/>
      </c>
      <c r="AN56" s="1270" t="str">
        <f t="shared" si="7"/>
        <v/>
      </c>
      <c r="AO56" s="1269" t="str">
        <f t="shared" si="7"/>
        <v/>
      </c>
      <c r="AP56" s="433"/>
      <c r="AQ56" s="433"/>
      <c r="AR56" s="433"/>
      <c r="AS56" s="433"/>
      <c r="AT56" s="433"/>
    </row>
    <row r="57" spans="1:46" hidden="1">
      <c r="A57" s="432"/>
      <c r="B57" s="432"/>
      <c r="C57" s="432"/>
      <c r="D57" s="432"/>
      <c r="E57" s="432"/>
      <c r="F57" s="1200">
        <v>44</v>
      </c>
      <c r="G57" s="1195"/>
      <c r="H57" s="1259"/>
      <c r="I57" s="1259"/>
      <c r="J57" s="1195"/>
      <c r="K57" s="1264"/>
      <c r="L57" s="1264"/>
      <c r="M57" s="1261"/>
      <c r="N57" s="1265"/>
      <c r="O57" s="1261"/>
      <c r="P57" s="1265"/>
      <c r="Q57" s="1196"/>
      <c r="R57" s="1266" t="str">
        <f t="shared" si="2"/>
        <v/>
      </c>
      <c r="S57" s="1266" t="str">
        <f t="shared" si="2"/>
        <v/>
      </c>
      <c r="T57" s="1198" t="str">
        <f>IF($I57=$AR$13,IFERROR(年間負荷相当日数計算!#REF!*K57*O57,""),IF($I57=$AR$14,IFERROR(年間負荷相当日数計算!#REF!*K57*M57/Q57,""),""))</f>
        <v/>
      </c>
      <c r="U57" s="1198" t="str">
        <f>IF($I57=$AR$13,IFERROR(年間負荷相当日数計算!#REF!*L57*P57,""),IF($I57=$AR$14,IFERROR(年間負荷相当日数計算!#REF!*L57*N57/Q57,""),""))</f>
        <v/>
      </c>
      <c r="V57" s="1198" t="str">
        <f t="shared" si="12"/>
        <v/>
      </c>
      <c r="W57" s="1269" t="str">
        <f t="shared" si="13"/>
        <v/>
      </c>
      <c r="X57" s="1195"/>
      <c r="Y57" s="1195"/>
      <c r="Z57" s="1267" t="str">
        <f t="shared" si="14"/>
        <v/>
      </c>
      <c r="AA57" s="1266" t="str">
        <f t="shared" si="15"/>
        <v/>
      </c>
      <c r="AB57" s="1266">
        <f t="shared" si="16"/>
        <v>0</v>
      </c>
      <c r="AC57" s="1265"/>
      <c r="AD57" s="1261"/>
      <c r="AE57" s="1265"/>
      <c r="AF57" s="1261"/>
      <c r="AG57" s="1201"/>
      <c r="AH57" s="1266" t="str">
        <f t="shared" si="4"/>
        <v/>
      </c>
      <c r="AI57" s="1266" t="str">
        <f t="shared" si="4"/>
        <v/>
      </c>
      <c r="AJ57" s="1198" t="str">
        <f>IF($I57=$AR$13,IFERROR(年間負荷相当日数計算!#REF!*AA57*AE57,""),IF($I57=$AR$14,IFERROR(年間負荷相当日数計算!#REF!*AA57*AC57/AG57,""),""))</f>
        <v/>
      </c>
      <c r="AK57" s="1198" t="str">
        <f>IF($I57=$AR$13,IFERROR(年間負荷相当日数計算!#REF!*AB57*AF57,""),IF($I57=$AR$14,IFERROR(年間負荷相当日数計算!#REF!*AB57*AD57/AG57,""),""))</f>
        <v/>
      </c>
      <c r="AL57" s="1198" t="str">
        <f t="shared" si="18"/>
        <v/>
      </c>
      <c r="AM57" s="1269" t="str">
        <f t="shared" si="19"/>
        <v/>
      </c>
      <c r="AN57" s="1270" t="str">
        <f t="shared" si="7"/>
        <v/>
      </c>
      <c r="AO57" s="1269" t="str">
        <f t="shared" si="7"/>
        <v/>
      </c>
      <c r="AP57" s="433"/>
      <c r="AQ57" s="433"/>
      <c r="AR57" s="433"/>
      <c r="AS57" s="433"/>
      <c r="AT57" s="433"/>
    </row>
    <row r="58" spans="1:46" hidden="1">
      <c r="A58" s="432"/>
      <c r="B58" s="432"/>
      <c r="C58" s="432"/>
      <c r="D58" s="432"/>
      <c r="E58" s="432"/>
      <c r="F58" s="1200">
        <v>45</v>
      </c>
      <c r="G58" s="1195"/>
      <c r="H58" s="1259"/>
      <c r="I58" s="1259"/>
      <c r="J58" s="1195"/>
      <c r="K58" s="1264"/>
      <c r="L58" s="1264"/>
      <c r="M58" s="1261"/>
      <c r="N58" s="1265"/>
      <c r="O58" s="1261"/>
      <c r="P58" s="1265"/>
      <c r="Q58" s="1196"/>
      <c r="R58" s="1266" t="str">
        <f t="shared" si="2"/>
        <v/>
      </c>
      <c r="S58" s="1266" t="str">
        <f t="shared" si="2"/>
        <v/>
      </c>
      <c r="T58" s="1198" t="str">
        <f>IF($I58=$AR$13,IFERROR(年間負荷相当日数計算!#REF!*K58*O58,""),IF($I58=$AR$14,IFERROR(年間負荷相当日数計算!#REF!*K58*M58/Q58,""),""))</f>
        <v/>
      </c>
      <c r="U58" s="1198" t="str">
        <f>IF($I58=$AR$13,IFERROR(年間負荷相当日数計算!#REF!*L58*P58,""),IF($I58=$AR$14,IFERROR(年間負荷相当日数計算!#REF!*L58*N58/Q58,""),""))</f>
        <v/>
      </c>
      <c r="V58" s="1198" t="str">
        <f t="shared" si="12"/>
        <v/>
      </c>
      <c r="W58" s="1269" t="str">
        <f t="shared" si="13"/>
        <v/>
      </c>
      <c r="X58" s="1195"/>
      <c r="Y58" s="1195"/>
      <c r="Z58" s="1267" t="str">
        <f t="shared" si="14"/>
        <v/>
      </c>
      <c r="AA58" s="1266" t="str">
        <f t="shared" si="15"/>
        <v/>
      </c>
      <c r="AB58" s="1266">
        <f t="shared" si="16"/>
        <v>0</v>
      </c>
      <c r="AC58" s="1265"/>
      <c r="AD58" s="1261"/>
      <c r="AE58" s="1265"/>
      <c r="AF58" s="1261"/>
      <c r="AG58" s="1201"/>
      <c r="AH58" s="1266" t="str">
        <f t="shared" si="4"/>
        <v/>
      </c>
      <c r="AI58" s="1266" t="str">
        <f t="shared" si="4"/>
        <v/>
      </c>
      <c r="AJ58" s="1198" t="str">
        <f>IF($I58=$AR$13,IFERROR(年間負荷相当日数計算!#REF!*AA58*AE58,""),IF($I58=$AR$14,IFERROR(年間負荷相当日数計算!#REF!*AA58*AC58/AG58,""),""))</f>
        <v/>
      </c>
      <c r="AK58" s="1198" t="str">
        <f>IF($I58=$AR$13,IFERROR(年間負荷相当日数計算!#REF!*AB58*AF58,""),IF($I58=$AR$14,IFERROR(年間負荷相当日数計算!#REF!*AB58*AD58/AG58,""),""))</f>
        <v/>
      </c>
      <c r="AL58" s="1198" t="str">
        <f t="shared" si="18"/>
        <v/>
      </c>
      <c r="AM58" s="1269" t="str">
        <f t="shared" si="19"/>
        <v/>
      </c>
      <c r="AN58" s="1270" t="str">
        <f t="shared" si="7"/>
        <v/>
      </c>
      <c r="AO58" s="1269" t="str">
        <f t="shared" si="7"/>
        <v/>
      </c>
      <c r="AP58" s="433"/>
      <c r="AQ58" s="433"/>
      <c r="AR58" s="433"/>
      <c r="AS58" s="433"/>
      <c r="AT58" s="433"/>
    </row>
    <row r="59" spans="1:46" hidden="1">
      <c r="A59" s="432"/>
      <c r="B59" s="432"/>
      <c r="C59" s="432"/>
      <c r="D59" s="432"/>
      <c r="E59" s="432"/>
      <c r="F59" s="1200">
        <v>46</v>
      </c>
      <c r="G59" s="1195"/>
      <c r="H59" s="1259"/>
      <c r="I59" s="1259"/>
      <c r="J59" s="1195"/>
      <c r="K59" s="1264"/>
      <c r="L59" s="1264"/>
      <c r="M59" s="1261"/>
      <c r="N59" s="1265"/>
      <c r="O59" s="1261"/>
      <c r="P59" s="1265"/>
      <c r="Q59" s="1196"/>
      <c r="R59" s="1266" t="str">
        <f t="shared" si="2"/>
        <v/>
      </c>
      <c r="S59" s="1266" t="str">
        <f t="shared" si="2"/>
        <v/>
      </c>
      <c r="T59" s="1198" t="str">
        <f>IF($I59=$AR$13,IFERROR(年間負荷相当日数計算!#REF!*K59*O59,""),IF($I59=$AR$14,IFERROR(年間負荷相当日数計算!#REF!*K59*M59/Q59,""),""))</f>
        <v/>
      </c>
      <c r="U59" s="1198" t="str">
        <f>IF($I59=$AR$13,IFERROR(年間負荷相当日数計算!#REF!*L59*P59,""),IF($I59=$AR$14,IFERROR(年間負荷相当日数計算!#REF!*L59*N59/Q59,""),""))</f>
        <v/>
      </c>
      <c r="V59" s="1198" t="str">
        <f t="shared" si="12"/>
        <v/>
      </c>
      <c r="W59" s="1269" t="str">
        <f t="shared" si="13"/>
        <v/>
      </c>
      <c r="X59" s="1195"/>
      <c r="Y59" s="1195"/>
      <c r="Z59" s="1267" t="str">
        <f t="shared" si="14"/>
        <v/>
      </c>
      <c r="AA59" s="1266" t="str">
        <f t="shared" si="15"/>
        <v/>
      </c>
      <c r="AB59" s="1266">
        <f t="shared" si="16"/>
        <v>0</v>
      </c>
      <c r="AC59" s="1265"/>
      <c r="AD59" s="1261"/>
      <c r="AE59" s="1265"/>
      <c r="AF59" s="1261"/>
      <c r="AG59" s="1201"/>
      <c r="AH59" s="1266" t="str">
        <f t="shared" si="4"/>
        <v/>
      </c>
      <c r="AI59" s="1266" t="str">
        <f t="shared" si="4"/>
        <v/>
      </c>
      <c r="AJ59" s="1198" t="str">
        <f>IF($I59=$AR$13,IFERROR(年間負荷相当日数計算!#REF!*AA59*AE59,""),IF($I59=$AR$14,IFERROR(年間負荷相当日数計算!#REF!*AA59*AC59/AG59,""),""))</f>
        <v/>
      </c>
      <c r="AK59" s="1198" t="str">
        <f>IF($I59=$AR$13,IFERROR(年間負荷相当日数計算!#REF!*AB59*AF59,""),IF($I59=$AR$14,IFERROR(年間負荷相当日数計算!#REF!*AB59*AD59/AG59,""),""))</f>
        <v/>
      </c>
      <c r="AL59" s="1198" t="str">
        <f t="shared" si="18"/>
        <v/>
      </c>
      <c r="AM59" s="1269" t="str">
        <f t="shared" si="19"/>
        <v/>
      </c>
      <c r="AN59" s="1270" t="str">
        <f t="shared" si="7"/>
        <v/>
      </c>
      <c r="AO59" s="1269" t="str">
        <f t="shared" si="7"/>
        <v/>
      </c>
      <c r="AP59" s="433"/>
      <c r="AQ59" s="433"/>
      <c r="AR59" s="433"/>
      <c r="AS59" s="433"/>
      <c r="AT59" s="433"/>
    </row>
    <row r="60" spans="1:46" hidden="1">
      <c r="A60" s="432"/>
      <c r="B60" s="432"/>
      <c r="C60" s="432"/>
      <c r="D60" s="432"/>
      <c r="E60" s="432"/>
      <c r="F60" s="1200">
        <v>47</v>
      </c>
      <c r="G60" s="1195"/>
      <c r="H60" s="1259"/>
      <c r="I60" s="1259"/>
      <c r="J60" s="1195"/>
      <c r="K60" s="1264"/>
      <c r="L60" s="1264"/>
      <c r="M60" s="1261"/>
      <c r="N60" s="1265"/>
      <c r="O60" s="1261"/>
      <c r="P60" s="1265"/>
      <c r="Q60" s="1196"/>
      <c r="R60" s="1266" t="str">
        <f t="shared" si="2"/>
        <v/>
      </c>
      <c r="S60" s="1266" t="str">
        <f t="shared" si="2"/>
        <v/>
      </c>
      <c r="T60" s="1198" t="str">
        <f>IF($I60=$AR$13,IFERROR(年間負荷相当日数計算!#REF!*K60*O60,""),IF($I60=$AR$14,IFERROR(年間負荷相当日数計算!#REF!*K60*M60/Q60,""),""))</f>
        <v/>
      </c>
      <c r="U60" s="1198" t="str">
        <f>IF($I60=$AR$13,IFERROR(年間負荷相当日数計算!#REF!*L60*P60,""),IF($I60=$AR$14,IFERROR(年間負荷相当日数計算!#REF!*L60*N60/Q60,""),""))</f>
        <v/>
      </c>
      <c r="V60" s="1198" t="str">
        <f t="shared" ref="V60:V91" si="21">IFERROR(T60+U60,"")</f>
        <v/>
      </c>
      <c r="W60" s="1269" t="str">
        <f t="shared" ref="W60:W91" si="22">IFERROR(V60*$AS$23/10^3,"")</f>
        <v/>
      </c>
      <c r="X60" s="1195"/>
      <c r="Y60" s="1195"/>
      <c r="Z60" s="1267" t="str">
        <f t="shared" ref="Z60:Z91" si="23">IFERROR(VLOOKUP(Y60,$AR$17:$AS$19,2,FALSE),"")</f>
        <v/>
      </c>
      <c r="AA60" s="1266" t="str">
        <f t="shared" ref="AA60:AA91" si="24">IFERROR((M60*K60)/AC60,"")</f>
        <v/>
      </c>
      <c r="AB60" s="1266">
        <f t="shared" ref="AB60:AB91" si="25">IFERROR((N60*L60)/AD60,0)</f>
        <v>0</v>
      </c>
      <c r="AC60" s="1265"/>
      <c r="AD60" s="1261"/>
      <c r="AE60" s="1265"/>
      <c r="AF60" s="1261"/>
      <c r="AG60" s="1201"/>
      <c r="AH60" s="1266" t="str">
        <f t="shared" si="4"/>
        <v/>
      </c>
      <c r="AI60" s="1266" t="str">
        <f t="shared" si="4"/>
        <v/>
      </c>
      <c r="AJ60" s="1198" t="str">
        <f>IF($I60=$AR$13,IFERROR(年間負荷相当日数計算!#REF!*AA60*AE60,""),IF($I60=$AR$14,IFERROR(年間負荷相当日数計算!#REF!*AA60*AC60/AG60,""),""))</f>
        <v/>
      </c>
      <c r="AK60" s="1198" t="str">
        <f>IF($I60=$AR$13,IFERROR(年間負荷相当日数計算!#REF!*AB60*AF60,""),IF($I60=$AR$14,IFERROR(年間負荷相当日数計算!#REF!*AB60*AD60/AG60,""),""))</f>
        <v/>
      </c>
      <c r="AL60" s="1198" t="str">
        <f t="shared" ref="AL60:AL91" si="26">IFERROR(AJ60+AK60,"")</f>
        <v/>
      </c>
      <c r="AM60" s="1269" t="str">
        <f t="shared" ref="AM60:AM91" si="27">IFERROR(AL60*$AS$23/10^3,"")</f>
        <v/>
      </c>
      <c r="AN60" s="1270" t="str">
        <f t="shared" si="7"/>
        <v/>
      </c>
      <c r="AO60" s="1269" t="str">
        <f t="shared" si="7"/>
        <v/>
      </c>
      <c r="AP60" s="433"/>
      <c r="AQ60" s="433"/>
      <c r="AR60" s="433"/>
      <c r="AS60" s="433"/>
      <c r="AT60" s="433"/>
    </row>
    <row r="61" spans="1:46" hidden="1">
      <c r="A61" s="432"/>
      <c r="B61" s="432"/>
      <c r="C61" s="432"/>
      <c r="D61" s="432"/>
      <c r="E61" s="432"/>
      <c r="F61" s="1200">
        <v>48</v>
      </c>
      <c r="G61" s="1195"/>
      <c r="H61" s="1259"/>
      <c r="I61" s="1259"/>
      <c r="J61" s="1195"/>
      <c r="K61" s="1264"/>
      <c r="L61" s="1264"/>
      <c r="M61" s="1261"/>
      <c r="N61" s="1265"/>
      <c r="O61" s="1261"/>
      <c r="P61" s="1265"/>
      <c r="Q61" s="1196"/>
      <c r="R61" s="1266" t="str">
        <f t="shared" si="2"/>
        <v/>
      </c>
      <c r="S61" s="1266" t="str">
        <f t="shared" si="2"/>
        <v/>
      </c>
      <c r="T61" s="1198" t="str">
        <f>IF($I61=$AR$13,IFERROR(年間負荷相当日数計算!#REF!*K61*O61,""),IF($I61=$AR$14,IFERROR(年間負荷相当日数計算!#REF!*K61*M61/Q61,""),""))</f>
        <v/>
      </c>
      <c r="U61" s="1198" t="str">
        <f>IF($I61=$AR$13,IFERROR(年間負荷相当日数計算!#REF!*L61*P61,""),IF($I61=$AR$14,IFERROR(年間負荷相当日数計算!#REF!*L61*N61/Q61,""),""))</f>
        <v/>
      </c>
      <c r="V61" s="1198" t="str">
        <f t="shared" si="21"/>
        <v/>
      </c>
      <c r="W61" s="1269" t="str">
        <f t="shared" si="22"/>
        <v/>
      </c>
      <c r="X61" s="1195"/>
      <c r="Y61" s="1195"/>
      <c r="Z61" s="1267" t="str">
        <f t="shared" si="23"/>
        <v/>
      </c>
      <c r="AA61" s="1266" t="str">
        <f t="shared" si="24"/>
        <v/>
      </c>
      <c r="AB61" s="1266">
        <f t="shared" si="25"/>
        <v>0</v>
      </c>
      <c r="AC61" s="1265"/>
      <c r="AD61" s="1261"/>
      <c r="AE61" s="1265"/>
      <c r="AF61" s="1261"/>
      <c r="AG61" s="1201"/>
      <c r="AH61" s="1266" t="str">
        <f t="shared" si="4"/>
        <v/>
      </c>
      <c r="AI61" s="1266" t="str">
        <f t="shared" si="4"/>
        <v/>
      </c>
      <c r="AJ61" s="1198" t="str">
        <f>IF($I61=$AR$13,IFERROR(年間負荷相当日数計算!#REF!*AA61*AE61,""),IF($I61=$AR$14,IFERROR(年間負荷相当日数計算!#REF!*AA61*AC61/AG61,""),""))</f>
        <v/>
      </c>
      <c r="AK61" s="1198" t="str">
        <f>IF($I61=$AR$13,IFERROR(年間負荷相当日数計算!#REF!*AB61*AF61,""),IF($I61=$AR$14,IFERROR(年間負荷相当日数計算!#REF!*AB61*AD61/AG61,""),""))</f>
        <v/>
      </c>
      <c r="AL61" s="1198" t="str">
        <f t="shared" si="26"/>
        <v/>
      </c>
      <c r="AM61" s="1269" t="str">
        <f t="shared" si="27"/>
        <v/>
      </c>
      <c r="AN61" s="1270" t="str">
        <f t="shared" si="7"/>
        <v/>
      </c>
      <c r="AO61" s="1269" t="str">
        <f t="shared" si="7"/>
        <v/>
      </c>
      <c r="AP61" s="433"/>
      <c r="AQ61" s="433"/>
      <c r="AR61" s="433"/>
      <c r="AS61" s="433"/>
      <c r="AT61" s="433"/>
    </row>
    <row r="62" spans="1:46" hidden="1">
      <c r="A62" s="432"/>
      <c r="B62" s="432"/>
      <c r="C62" s="432"/>
      <c r="D62" s="432"/>
      <c r="E62" s="432"/>
      <c r="F62" s="1200">
        <v>49</v>
      </c>
      <c r="G62" s="1195"/>
      <c r="H62" s="1259"/>
      <c r="I62" s="1259"/>
      <c r="J62" s="1195"/>
      <c r="K62" s="1264"/>
      <c r="L62" s="1264"/>
      <c r="M62" s="1261"/>
      <c r="N62" s="1265"/>
      <c r="O62" s="1261"/>
      <c r="P62" s="1265"/>
      <c r="Q62" s="1196"/>
      <c r="R62" s="1266" t="str">
        <f t="shared" si="2"/>
        <v/>
      </c>
      <c r="S62" s="1266" t="str">
        <f t="shared" si="2"/>
        <v/>
      </c>
      <c r="T62" s="1198" t="str">
        <f>IF($I62=$AR$13,IFERROR(年間負荷相当日数計算!#REF!*K62*O62,""),IF($I62=$AR$14,IFERROR(年間負荷相当日数計算!#REF!*K62*M62/Q62,""),""))</f>
        <v/>
      </c>
      <c r="U62" s="1198" t="str">
        <f>IF($I62=$AR$13,IFERROR(年間負荷相当日数計算!#REF!*L62*P62,""),IF($I62=$AR$14,IFERROR(年間負荷相当日数計算!#REF!*L62*N62/Q62,""),""))</f>
        <v/>
      </c>
      <c r="V62" s="1198" t="str">
        <f t="shared" si="21"/>
        <v/>
      </c>
      <c r="W62" s="1269" t="str">
        <f t="shared" si="22"/>
        <v/>
      </c>
      <c r="X62" s="1195"/>
      <c r="Y62" s="1195"/>
      <c r="Z62" s="1267" t="str">
        <f t="shared" si="23"/>
        <v/>
      </c>
      <c r="AA62" s="1266" t="str">
        <f t="shared" si="24"/>
        <v/>
      </c>
      <c r="AB62" s="1266">
        <f t="shared" si="25"/>
        <v>0</v>
      </c>
      <c r="AC62" s="1265"/>
      <c r="AD62" s="1261"/>
      <c r="AE62" s="1265"/>
      <c r="AF62" s="1261"/>
      <c r="AG62" s="1201"/>
      <c r="AH62" s="1266" t="str">
        <f t="shared" si="4"/>
        <v/>
      </c>
      <c r="AI62" s="1266" t="str">
        <f t="shared" si="4"/>
        <v/>
      </c>
      <c r="AJ62" s="1198" t="str">
        <f>IF($I62=$AR$13,IFERROR(年間負荷相当日数計算!#REF!*AA62*AE62,""),IF($I62=$AR$14,IFERROR(年間負荷相当日数計算!#REF!*AA62*AC62/AG62,""),""))</f>
        <v/>
      </c>
      <c r="AK62" s="1198" t="str">
        <f>IF($I62=$AR$13,IFERROR(年間負荷相当日数計算!#REF!*AB62*AF62,""),IF($I62=$AR$14,IFERROR(年間負荷相当日数計算!#REF!*AB62*AD62/AG62,""),""))</f>
        <v/>
      </c>
      <c r="AL62" s="1198" t="str">
        <f t="shared" si="26"/>
        <v/>
      </c>
      <c r="AM62" s="1269" t="str">
        <f t="shared" si="27"/>
        <v/>
      </c>
      <c r="AN62" s="1270" t="str">
        <f t="shared" si="7"/>
        <v/>
      </c>
      <c r="AO62" s="1269" t="str">
        <f t="shared" si="7"/>
        <v/>
      </c>
      <c r="AP62" s="433"/>
      <c r="AQ62" s="433"/>
      <c r="AR62" s="433"/>
      <c r="AS62" s="433"/>
      <c r="AT62" s="433"/>
    </row>
    <row r="63" spans="1:46" hidden="1">
      <c r="A63" s="432"/>
      <c r="B63" s="432"/>
      <c r="C63" s="432"/>
      <c r="D63" s="432"/>
      <c r="E63" s="432"/>
      <c r="F63" s="1200">
        <v>50</v>
      </c>
      <c r="G63" s="1195"/>
      <c r="H63" s="1259"/>
      <c r="I63" s="1259"/>
      <c r="J63" s="1195"/>
      <c r="K63" s="1264"/>
      <c r="L63" s="1264"/>
      <c r="M63" s="1261"/>
      <c r="N63" s="1265"/>
      <c r="O63" s="1261"/>
      <c r="P63" s="1265"/>
      <c r="Q63" s="1196"/>
      <c r="R63" s="1266" t="str">
        <f t="shared" si="2"/>
        <v/>
      </c>
      <c r="S63" s="1266" t="str">
        <f t="shared" si="2"/>
        <v/>
      </c>
      <c r="T63" s="1198" t="str">
        <f>IF($I63=$AR$13,IFERROR(年間負荷相当日数計算!#REF!*K63*O63,""),IF($I63=$AR$14,IFERROR(年間負荷相当日数計算!#REF!*K63*M63/Q63,""),""))</f>
        <v/>
      </c>
      <c r="U63" s="1198" t="str">
        <f>IF($I63=$AR$13,IFERROR(年間負荷相当日数計算!#REF!*L63*P63,""),IF($I63=$AR$14,IFERROR(年間負荷相当日数計算!#REF!*L63*N63/Q63,""),""))</f>
        <v/>
      </c>
      <c r="V63" s="1198" t="str">
        <f t="shared" si="21"/>
        <v/>
      </c>
      <c r="W63" s="1269" t="str">
        <f t="shared" si="22"/>
        <v/>
      </c>
      <c r="X63" s="1195"/>
      <c r="Y63" s="1195"/>
      <c r="Z63" s="1267" t="str">
        <f t="shared" si="23"/>
        <v/>
      </c>
      <c r="AA63" s="1266" t="str">
        <f t="shared" si="24"/>
        <v/>
      </c>
      <c r="AB63" s="1266">
        <f t="shared" si="25"/>
        <v>0</v>
      </c>
      <c r="AC63" s="1265"/>
      <c r="AD63" s="1261"/>
      <c r="AE63" s="1265"/>
      <c r="AF63" s="1261"/>
      <c r="AG63" s="1201"/>
      <c r="AH63" s="1266" t="str">
        <f t="shared" si="4"/>
        <v/>
      </c>
      <c r="AI63" s="1266" t="str">
        <f t="shared" si="4"/>
        <v/>
      </c>
      <c r="AJ63" s="1198" t="str">
        <f>IF($I63=$AR$13,IFERROR(年間負荷相当日数計算!#REF!*AA63*AE63,""),IF($I63=$AR$14,IFERROR(年間負荷相当日数計算!#REF!*AA63*AC63/AG63,""),""))</f>
        <v/>
      </c>
      <c r="AK63" s="1198" t="str">
        <f>IF($I63=$AR$13,IFERROR(年間負荷相当日数計算!#REF!*AB63*AF63,""),IF($I63=$AR$14,IFERROR(年間負荷相当日数計算!#REF!*AB63*AD63/AG63,""),""))</f>
        <v/>
      </c>
      <c r="AL63" s="1198" t="str">
        <f t="shared" si="26"/>
        <v/>
      </c>
      <c r="AM63" s="1269" t="str">
        <f t="shared" si="27"/>
        <v/>
      </c>
      <c r="AN63" s="1270" t="str">
        <f t="shared" si="7"/>
        <v/>
      </c>
      <c r="AO63" s="1269" t="str">
        <f t="shared" si="7"/>
        <v/>
      </c>
      <c r="AP63" s="433"/>
      <c r="AQ63" s="433"/>
      <c r="AR63" s="433"/>
      <c r="AS63" s="433"/>
      <c r="AT63" s="433"/>
    </row>
    <row r="64" spans="1:46" hidden="1">
      <c r="A64" s="432"/>
      <c r="B64" s="432"/>
      <c r="C64" s="432"/>
      <c r="D64" s="432"/>
      <c r="E64" s="432"/>
      <c r="F64" s="1200">
        <v>51</v>
      </c>
      <c r="G64" s="1195"/>
      <c r="H64" s="1259"/>
      <c r="I64" s="1259"/>
      <c r="J64" s="1195"/>
      <c r="K64" s="1264"/>
      <c r="L64" s="1264"/>
      <c r="M64" s="1261"/>
      <c r="N64" s="1265"/>
      <c r="O64" s="1261"/>
      <c r="P64" s="1265"/>
      <c r="Q64" s="1196"/>
      <c r="R64" s="1266" t="str">
        <f t="shared" si="2"/>
        <v/>
      </c>
      <c r="S64" s="1266" t="str">
        <f t="shared" si="2"/>
        <v/>
      </c>
      <c r="T64" s="1198" t="str">
        <f>IF($I64=$AR$13,IFERROR(年間負荷相当日数計算!#REF!*K64*O64,""),IF($I64=$AR$14,IFERROR(年間負荷相当日数計算!#REF!*K64*M64/Q64,""),""))</f>
        <v/>
      </c>
      <c r="U64" s="1198" t="str">
        <f>IF($I64=$AR$13,IFERROR(年間負荷相当日数計算!#REF!*L64*P64,""),IF($I64=$AR$14,IFERROR(年間負荷相当日数計算!#REF!*L64*N64/Q64,""),""))</f>
        <v/>
      </c>
      <c r="V64" s="1198" t="str">
        <f t="shared" si="21"/>
        <v/>
      </c>
      <c r="W64" s="1269" t="str">
        <f t="shared" si="22"/>
        <v/>
      </c>
      <c r="X64" s="1195"/>
      <c r="Y64" s="1195"/>
      <c r="Z64" s="1267" t="str">
        <f t="shared" si="23"/>
        <v/>
      </c>
      <c r="AA64" s="1266" t="str">
        <f t="shared" si="24"/>
        <v/>
      </c>
      <c r="AB64" s="1266">
        <f t="shared" si="25"/>
        <v>0</v>
      </c>
      <c r="AC64" s="1265"/>
      <c r="AD64" s="1261"/>
      <c r="AE64" s="1265"/>
      <c r="AF64" s="1261"/>
      <c r="AG64" s="1201"/>
      <c r="AH64" s="1266" t="str">
        <f t="shared" si="4"/>
        <v/>
      </c>
      <c r="AI64" s="1266" t="str">
        <f t="shared" si="4"/>
        <v/>
      </c>
      <c r="AJ64" s="1198" t="str">
        <f>IF($I64=$AR$13,IFERROR(年間負荷相当日数計算!#REF!*AA64*AE64,""),IF($I64=$AR$14,IFERROR(年間負荷相当日数計算!#REF!*AA64*AC64/AG64,""),""))</f>
        <v/>
      </c>
      <c r="AK64" s="1198" t="str">
        <f>IF($I64=$AR$13,IFERROR(年間負荷相当日数計算!#REF!*AB64*AF64,""),IF($I64=$AR$14,IFERROR(年間負荷相当日数計算!#REF!*AB64*AD64/AG64,""),""))</f>
        <v/>
      </c>
      <c r="AL64" s="1198" t="str">
        <f t="shared" si="26"/>
        <v/>
      </c>
      <c r="AM64" s="1269" t="str">
        <f t="shared" si="27"/>
        <v/>
      </c>
      <c r="AN64" s="1270" t="str">
        <f t="shared" si="7"/>
        <v/>
      </c>
      <c r="AO64" s="1269" t="str">
        <f t="shared" si="7"/>
        <v/>
      </c>
      <c r="AP64" s="433"/>
      <c r="AQ64" s="433"/>
      <c r="AR64" s="433"/>
      <c r="AS64" s="433"/>
      <c r="AT64" s="433"/>
    </row>
    <row r="65" spans="1:46" hidden="1">
      <c r="A65" s="432"/>
      <c r="B65" s="432"/>
      <c r="C65" s="432"/>
      <c r="D65" s="432"/>
      <c r="E65" s="432"/>
      <c r="F65" s="1200">
        <v>52</v>
      </c>
      <c r="G65" s="1195"/>
      <c r="H65" s="1259"/>
      <c r="I65" s="1259"/>
      <c r="J65" s="1195"/>
      <c r="K65" s="1264"/>
      <c r="L65" s="1264"/>
      <c r="M65" s="1261"/>
      <c r="N65" s="1265"/>
      <c r="O65" s="1261"/>
      <c r="P65" s="1265"/>
      <c r="Q65" s="1196"/>
      <c r="R65" s="1266" t="str">
        <f t="shared" si="2"/>
        <v/>
      </c>
      <c r="S65" s="1266" t="str">
        <f t="shared" si="2"/>
        <v/>
      </c>
      <c r="T65" s="1198" t="str">
        <f>IF($I65=$AR$13,IFERROR(年間負荷相当日数計算!#REF!*K65*O65,""),IF($I65=$AR$14,IFERROR(年間負荷相当日数計算!#REF!*K65*M65/Q65,""),""))</f>
        <v/>
      </c>
      <c r="U65" s="1198" t="str">
        <f>IF($I65=$AR$13,IFERROR(年間負荷相当日数計算!#REF!*L65*P65,""),IF($I65=$AR$14,IFERROR(年間負荷相当日数計算!#REF!*L65*N65/Q65,""),""))</f>
        <v/>
      </c>
      <c r="V65" s="1198" t="str">
        <f t="shared" si="21"/>
        <v/>
      </c>
      <c r="W65" s="1269" t="str">
        <f t="shared" si="22"/>
        <v/>
      </c>
      <c r="X65" s="1195"/>
      <c r="Y65" s="1195"/>
      <c r="Z65" s="1267" t="str">
        <f t="shared" si="23"/>
        <v/>
      </c>
      <c r="AA65" s="1266" t="str">
        <f t="shared" si="24"/>
        <v/>
      </c>
      <c r="AB65" s="1266">
        <f t="shared" si="25"/>
        <v>0</v>
      </c>
      <c r="AC65" s="1265"/>
      <c r="AD65" s="1261"/>
      <c r="AE65" s="1265"/>
      <c r="AF65" s="1261"/>
      <c r="AG65" s="1201"/>
      <c r="AH65" s="1266" t="str">
        <f t="shared" si="4"/>
        <v/>
      </c>
      <c r="AI65" s="1266" t="str">
        <f t="shared" si="4"/>
        <v/>
      </c>
      <c r="AJ65" s="1198" t="str">
        <f>IF($I65=$AR$13,IFERROR(年間負荷相当日数計算!#REF!*AA65*AE65,""),IF($I65=$AR$14,IFERROR(年間負荷相当日数計算!#REF!*AA65*AC65/AG65,""),""))</f>
        <v/>
      </c>
      <c r="AK65" s="1198" t="str">
        <f>IF($I65=$AR$13,IFERROR(年間負荷相当日数計算!#REF!*AB65*AF65,""),IF($I65=$AR$14,IFERROR(年間負荷相当日数計算!#REF!*AB65*AD65/AG65,""),""))</f>
        <v/>
      </c>
      <c r="AL65" s="1198" t="str">
        <f t="shared" si="26"/>
        <v/>
      </c>
      <c r="AM65" s="1269" t="str">
        <f t="shared" si="27"/>
        <v/>
      </c>
      <c r="AN65" s="1270" t="str">
        <f t="shared" si="7"/>
        <v/>
      </c>
      <c r="AO65" s="1269" t="str">
        <f t="shared" si="7"/>
        <v/>
      </c>
      <c r="AP65" s="433"/>
      <c r="AQ65" s="433"/>
      <c r="AR65" s="433"/>
      <c r="AS65" s="433"/>
      <c r="AT65" s="433"/>
    </row>
    <row r="66" spans="1:46" hidden="1">
      <c r="A66" s="432"/>
      <c r="B66" s="432"/>
      <c r="C66" s="432"/>
      <c r="D66" s="432"/>
      <c r="E66" s="432"/>
      <c r="F66" s="1200">
        <v>53</v>
      </c>
      <c r="G66" s="1195"/>
      <c r="H66" s="1259"/>
      <c r="I66" s="1259"/>
      <c r="J66" s="1195"/>
      <c r="K66" s="1264"/>
      <c r="L66" s="1264"/>
      <c r="M66" s="1261"/>
      <c r="N66" s="1265"/>
      <c r="O66" s="1261"/>
      <c r="P66" s="1265"/>
      <c r="Q66" s="1196"/>
      <c r="R66" s="1266" t="str">
        <f t="shared" si="2"/>
        <v/>
      </c>
      <c r="S66" s="1266" t="str">
        <f t="shared" si="2"/>
        <v/>
      </c>
      <c r="T66" s="1198" t="str">
        <f>IF($I66=$AR$13,IFERROR(年間負荷相当日数計算!#REF!*K66*O66,""),IF($I66=$AR$14,IFERROR(年間負荷相当日数計算!#REF!*K66*M66/Q66,""),""))</f>
        <v/>
      </c>
      <c r="U66" s="1198" t="str">
        <f>IF($I66=$AR$13,IFERROR(年間負荷相当日数計算!#REF!*L66*P66,""),IF($I66=$AR$14,IFERROR(年間負荷相当日数計算!#REF!*L66*N66/Q66,""),""))</f>
        <v/>
      </c>
      <c r="V66" s="1198" t="str">
        <f t="shared" si="21"/>
        <v/>
      </c>
      <c r="W66" s="1269" t="str">
        <f t="shared" si="22"/>
        <v/>
      </c>
      <c r="X66" s="1195"/>
      <c r="Y66" s="1195"/>
      <c r="Z66" s="1267" t="str">
        <f t="shared" si="23"/>
        <v/>
      </c>
      <c r="AA66" s="1266" t="str">
        <f t="shared" si="24"/>
        <v/>
      </c>
      <c r="AB66" s="1266">
        <f t="shared" si="25"/>
        <v>0</v>
      </c>
      <c r="AC66" s="1265"/>
      <c r="AD66" s="1261"/>
      <c r="AE66" s="1265"/>
      <c r="AF66" s="1261"/>
      <c r="AG66" s="1201"/>
      <c r="AH66" s="1266" t="str">
        <f t="shared" si="4"/>
        <v/>
      </c>
      <c r="AI66" s="1266" t="str">
        <f t="shared" si="4"/>
        <v/>
      </c>
      <c r="AJ66" s="1198" t="str">
        <f>IF($I66=$AR$13,IFERROR(年間負荷相当日数計算!#REF!*AA66*AE66,""),IF($I66=$AR$14,IFERROR(年間負荷相当日数計算!#REF!*AA66*AC66/AG66,""),""))</f>
        <v/>
      </c>
      <c r="AK66" s="1198" t="str">
        <f>IF($I66=$AR$13,IFERROR(年間負荷相当日数計算!#REF!*AB66*AF66,""),IF($I66=$AR$14,IFERROR(年間負荷相当日数計算!#REF!*AB66*AD66/AG66,""),""))</f>
        <v/>
      </c>
      <c r="AL66" s="1198" t="str">
        <f t="shared" si="26"/>
        <v/>
      </c>
      <c r="AM66" s="1269" t="str">
        <f t="shared" si="27"/>
        <v/>
      </c>
      <c r="AN66" s="1270" t="str">
        <f t="shared" si="7"/>
        <v/>
      </c>
      <c r="AO66" s="1269" t="str">
        <f t="shared" si="7"/>
        <v/>
      </c>
      <c r="AP66" s="433"/>
      <c r="AQ66" s="433"/>
      <c r="AR66" s="433"/>
      <c r="AS66" s="433"/>
      <c r="AT66" s="433"/>
    </row>
    <row r="67" spans="1:46" hidden="1">
      <c r="A67" s="432"/>
      <c r="B67" s="432"/>
      <c r="C67" s="432"/>
      <c r="D67" s="432"/>
      <c r="E67" s="432"/>
      <c r="F67" s="1200">
        <v>54</v>
      </c>
      <c r="G67" s="1195"/>
      <c r="H67" s="1259"/>
      <c r="I67" s="1259"/>
      <c r="J67" s="1195"/>
      <c r="K67" s="1264"/>
      <c r="L67" s="1264"/>
      <c r="M67" s="1261"/>
      <c r="N67" s="1265"/>
      <c r="O67" s="1261"/>
      <c r="P67" s="1265"/>
      <c r="Q67" s="1196"/>
      <c r="R67" s="1266" t="str">
        <f t="shared" si="2"/>
        <v/>
      </c>
      <c r="S67" s="1266" t="str">
        <f t="shared" si="2"/>
        <v/>
      </c>
      <c r="T67" s="1198" t="str">
        <f>IF($I67=$AR$13,IFERROR(年間負荷相当日数計算!#REF!*K67*O67,""),IF($I67=$AR$14,IFERROR(年間負荷相当日数計算!#REF!*K67*M67/Q67,""),""))</f>
        <v/>
      </c>
      <c r="U67" s="1198" t="str">
        <f>IF($I67=$AR$13,IFERROR(年間負荷相当日数計算!#REF!*L67*P67,""),IF($I67=$AR$14,IFERROR(年間負荷相当日数計算!#REF!*L67*N67/Q67,""),""))</f>
        <v/>
      </c>
      <c r="V67" s="1198" t="str">
        <f t="shared" si="21"/>
        <v/>
      </c>
      <c r="W67" s="1269" t="str">
        <f t="shared" si="22"/>
        <v/>
      </c>
      <c r="X67" s="1195"/>
      <c r="Y67" s="1195"/>
      <c r="Z67" s="1267" t="str">
        <f t="shared" si="23"/>
        <v/>
      </c>
      <c r="AA67" s="1266" t="str">
        <f t="shared" si="24"/>
        <v/>
      </c>
      <c r="AB67" s="1266">
        <f t="shared" si="25"/>
        <v>0</v>
      </c>
      <c r="AC67" s="1265"/>
      <c r="AD67" s="1261"/>
      <c r="AE67" s="1265"/>
      <c r="AF67" s="1261"/>
      <c r="AG67" s="1201"/>
      <c r="AH67" s="1266" t="str">
        <f t="shared" si="4"/>
        <v/>
      </c>
      <c r="AI67" s="1266" t="str">
        <f t="shared" si="4"/>
        <v/>
      </c>
      <c r="AJ67" s="1198" t="str">
        <f>IF($I67=$AR$13,IFERROR(年間負荷相当日数計算!#REF!*AA67*AE67,""),IF($I67=$AR$14,IFERROR(年間負荷相当日数計算!#REF!*AA67*AC67/AG67,""),""))</f>
        <v/>
      </c>
      <c r="AK67" s="1198" t="str">
        <f>IF($I67=$AR$13,IFERROR(年間負荷相当日数計算!#REF!*AB67*AF67,""),IF($I67=$AR$14,IFERROR(年間負荷相当日数計算!#REF!*AB67*AD67/AG67,""),""))</f>
        <v/>
      </c>
      <c r="AL67" s="1198" t="str">
        <f t="shared" si="26"/>
        <v/>
      </c>
      <c r="AM67" s="1269" t="str">
        <f t="shared" si="27"/>
        <v/>
      </c>
      <c r="AN67" s="1270" t="str">
        <f t="shared" si="7"/>
        <v/>
      </c>
      <c r="AO67" s="1269" t="str">
        <f t="shared" si="7"/>
        <v/>
      </c>
      <c r="AP67" s="433"/>
      <c r="AQ67" s="433"/>
      <c r="AR67" s="433"/>
      <c r="AS67" s="433"/>
      <c r="AT67" s="433"/>
    </row>
    <row r="68" spans="1:46" hidden="1">
      <c r="A68" s="432"/>
      <c r="B68" s="432"/>
      <c r="C68" s="432"/>
      <c r="D68" s="432"/>
      <c r="E68" s="432"/>
      <c r="F68" s="1200">
        <v>55</v>
      </c>
      <c r="G68" s="1195"/>
      <c r="H68" s="1259"/>
      <c r="I68" s="1259"/>
      <c r="J68" s="1195"/>
      <c r="K68" s="1264"/>
      <c r="L68" s="1264"/>
      <c r="M68" s="1261"/>
      <c r="N68" s="1265"/>
      <c r="O68" s="1261"/>
      <c r="P68" s="1265"/>
      <c r="Q68" s="1196"/>
      <c r="R68" s="1266" t="str">
        <f t="shared" si="2"/>
        <v/>
      </c>
      <c r="S68" s="1266" t="str">
        <f t="shared" si="2"/>
        <v/>
      </c>
      <c r="T68" s="1198" t="str">
        <f>IF($I68=$AR$13,IFERROR(年間負荷相当日数計算!#REF!*K68*O68,""),IF($I68=$AR$14,IFERROR(年間負荷相当日数計算!#REF!*K68*M68/Q68,""),""))</f>
        <v/>
      </c>
      <c r="U68" s="1198" t="str">
        <f>IF($I68=$AR$13,IFERROR(年間負荷相当日数計算!#REF!*L68*P68,""),IF($I68=$AR$14,IFERROR(年間負荷相当日数計算!#REF!*L68*N68/Q68,""),""))</f>
        <v/>
      </c>
      <c r="V68" s="1198" t="str">
        <f t="shared" si="21"/>
        <v/>
      </c>
      <c r="W68" s="1269" t="str">
        <f t="shared" si="22"/>
        <v/>
      </c>
      <c r="X68" s="1195"/>
      <c r="Y68" s="1195"/>
      <c r="Z68" s="1267" t="str">
        <f t="shared" si="23"/>
        <v/>
      </c>
      <c r="AA68" s="1266" t="str">
        <f t="shared" si="24"/>
        <v/>
      </c>
      <c r="AB68" s="1266">
        <f t="shared" si="25"/>
        <v>0</v>
      </c>
      <c r="AC68" s="1265"/>
      <c r="AD68" s="1261"/>
      <c r="AE68" s="1265"/>
      <c r="AF68" s="1261"/>
      <c r="AG68" s="1201"/>
      <c r="AH68" s="1266" t="str">
        <f t="shared" si="4"/>
        <v/>
      </c>
      <c r="AI68" s="1266" t="str">
        <f t="shared" si="4"/>
        <v/>
      </c>
      <c r="AJ68" s="1198" t="str">
        <f>IF($I68=$AR$13,IFERROR(年間負荷相当日数計算!#REF!*AA68*AE68,""),IF($I68=$AR$14,IFERROR(年間負荷相当日数計算!#REF!*AA68*AC68/AG68,""),""))</f>
        <v/>
      </c>
      <c r="AK68" s="1198" t="str">
        <f>IF($I68=$AR$13,IFERROR(年間負荷相当日数計算!#REF!*AB68*AF68,""),IF($I68=$AR$14,IFERROR(年間負荷相当日数計算!#REF!*AB68*AD68/AG68,""),""))</f>
        <v/>
      </c>
      <c r="AL68" s="1198" t="str">
        <f t="shared" si="26"/>
        <v/>
      </c>
      <c r="AM68" s="1269" t="str">
        <f t="shared" si="27"/>
        <v/>
      </c>
      <c r="AN68" s="1270" t="str">
        <f t="shared" si="7"/>
        <v/>
      </c>
      <c r="AO68" s="1269" t="str">
        <f t="shared" si="7"/>
        <v/>
      </c>
      <c r="AP68" s="433"/>
      <c r="AQ68" s="433"/>
      <c r="AR68" s="433"/>
      <c r="AS68" s="433"/>
      <c r="AT68" s="433"/>
    </row>
    <row r="69" spans="1:46" hidden="1">
      <c r="A69" s="432"/>
      <c r="B69" s="432"/>
      <c r="C69" s="432"/>
      <c r="D69" s="432"/>
      <c r="E69" s="432"/>
      <c r="F69" s="1200">
        <v>56</v>
      </c>
      <c r="G69" s="1195"/>
      <c r="H69" s="1259"/>
      <c r="I69" s="1259"/>
      <c r="J69" s="1195"/>
      <c r="K69" s="1264"/>
      <c r="L69" s="1264"/>
      <c r="M69" s="1261"/>
      <c r="N69" s="1265"/>
      <c r="O69" s="1261"/>
      <c r="P69" s="1265"/>
      <c r="Q69" s="1196"/>
      <c r="R69" s="1266" t="str">
        <f t="shared" si="2"/>
        <v/>
      </c>
      <c r="S69" s="1266" t="str">
        <f t="shared" si="2"/>
        <v/>
      </c>
      <c r="T69" s="1198" t="str">
        <f>IF($I69=$AR$13,IFERROR(年間負荷相当日数計算!#REF!*K69*O69,""),IF($I69=$AR$14,IFERROR(年間負荷相当日数計算!#REF!*K69*M69/Q69,""),""))</f>
        <v/>
      </c>
      <c r="U69" s="1198" t="str">
        <f>IF($I69=$AR$13,IFERROR(年間負荷相当日数計算!#REF!*L69*P69,""),IF($I69=$AR$14,IFERROR(年間負荷相当日数計算!#REF!*L69*N69/Q69,""),""))</f>
        <v/>
      </c>
      <c r="V69" s="1198" t="str">
        <f t="shared" si="21"/>
        <v/>
      </c>
      <c r="W69" s="1269" t="str">
        <f t="shared" si="22"/>
        <v/>
      </c>
      <c r="X69" s="1195"/>
      <c r="Y69" s="1195"/>
      <c r="Z69" s="1267" t="str">
        <f t="shared" si="23"/>
        <v/>
      </c>
      <c r="AA69" s="1266" t="str">
        <f t="shared" si="24"/>
        <v/>
      </c>
      <c r="AB69" s="1266">
        <f t="shared" si="25"/>
        <v>0</v>
      </c>
      <c r="AC69" s="1265"/>
      <c r="AD69" s="1261"/>
      <c r="AE69" s="1265"/>
      <c r="AF69" s="1261"/>
      <c r="AG69" s="1201"/>
      <c r="AH69" s="1266" t="str">
        <f t="shared" si="4"/>
        <v/>
      </c>
      <c r="AI69" s="1266" t="str">
        <f t="shared" si="4"/>
        <v/>
      </c>
      <c r="AJ69" s="1198" t="str">
        <f>IF($I69=$AR$13,IFERROR(年間負荷相当日数計算!#REF!*AA69*AE69,""),IF($I69=$AR$14,IFERROR(年間負荷相当日数計算!#REF!*AA69*AC69/AG69,""),""))</f>
        <v/>
      </c>
      <c r="AK69" s="1198" t="str">
        <f>IF($I69=$AR$13,IFERROR(年間負荷相当日数計算!#REF!*AB69*AF69,""),IF($I69=$AR$14,IFERROR(年間負荷相当日数計算!#REF!*AB69*AD69/AG69,""),""))</f>
        <v/>
      </c>
      <c r="AL69" s="1198" t="str">
        <f t="shared" si="26"/>
        <v/>
      </c>
      <c r="AM69" s="1269" t="str">
        <f t="shared" si="27"/>
        <v/>
      </c>
      <c r="AN69" s="1270" t="str">
        <f t="shared" si="7"/>
        <v/>
      </c>
      <c r="AO69" s="1269" t="str">
        <f t="shared" si="7"/>
        <v/>
      </c>
      <c r="AP69" s="433"/>
      <c r="AQ69" s="433"/>
      <c r="AR69" s="433"/>
      <c r="AS69" s="433"/>
      <c r="AT69" s="433"/>
    </row>
    <row r="70" spans="1:46" hidden="1">
      <c r="A70" s="432"/>
      <c r="B70" s="432"/>
      <c r="C70" s="432"/>
      <c r="D70" s="432"/>
      <c r="E70" s="432"/>
      <c r="F70" s="1200">
        <v>57</v>
      </c>
      <c r="G70" s="1195"/>
      <c r="H70" s="1259"/>
      <c r="I70" s="1259"/>
      <c r="J70" s="1195"/>
      <c r="K70" s="1264"/>
      <c r="L70" s="1264"/>
      <c r="M70" s="1261"/>
      <c r="N70" s="1265"/>
      <c r="O70" s="1261"/>
      <c r="P70" s="1265"/>
      <c r="Q70" s="1196"/>
      <c r="R70" s="1266" t="str">
        <f t="shared" si="2"/>
        <v/>
      </c>
      <c r="S70" s="1266" t="str">
        <f t="shared" si="2"/>
        <v/>
      </c>
      <c r="T70" s="1198" t="str">
        <f>IF($I70=$AR$13,IFERROR(年間負荷相当日数計算!#REF!*K70*O70,""),IF($I70=$AR$14,IFERROR(年間負荷相当日数計算!#REF!*K70*M70/Q70,""),""))</f>
        <v/>
      </c>
      <c r="U70" s="1198" t="str">
        <f>IF($I70=$AR$13,IFERROR(年間負荷相当日数計算!#REF!*L70*P70,""),IF($I70=$AR$14,IFERROR(年間負荷相当日数計算!#REF!*L70*N70/Q70,""),""))</f>
        <v/>
      </c>
      <c r="V70" s="1198" t="str">
        <f t="shared" si="21"/>
        <v/>
      </c>
      <c r="W70" s="1269" t="str">
        <f t="shared" si="22"/>
        <v/>
      </c>
      <c r="X70" s="1195"/>
      <c r="Y70" s="1195"/>
      <c r="Z70" s="1267" t="str">
        <f t="shared" si="23"/>
        <v/>
      </c>
      <c r="AA70" s="1266" t="str">
        <f t="shared" si="24"/>
        <v/>
      </c>
      <c r="AB70" s="1266">
        <f t="shared" si="25"/>
        <v>0</v>
      </c>
      <c r="AC70" s="1265"/>
      <c r="AD70" s="1261"/>
      <c r="AE70" s="1265"/>
      <c r="AF70" s="1261"/>
      <c r="AG70" s="1201"/>
      <c r="AH70" s="1266" t="str">
        <f t="shared" si="4"/>
        <v/>
      </c>
      <c r="AI70" s="1266" t="str">
        <f t="shared" si="4"/>
        <v/>
      </c>
      <c r="AJ70" s="1198" t="str">
        <f>IF($I70=$AR$13,IFERROR(年間負荷相当日数計算!#REF!*AA70*AE70,""),IF($I70=$AR$14,IFERROR(年間負荷相当日数計算!#REF!*AA70*AC70/AG70,""),""))</f>
        <v/>
      </c>
      <c r="AK70" s="1198" t="str">
        <f>IF($I70=$AR$13,IFERROR(年間負荷相当日数計算!#REF!*AB70*AF70,""),IF($I70=$AR$14,IFERROR(年間負荷相当日数計算!#REF!*AB70*AD70/AG70,""),""))</f>
        <v/>
      </c>
      <c r="AL70" s="1198" t="str">
        <f t="shared" si="26"/>
        <v/>
      </c>
      <c r="AM70" s="1269" t="str">
        <f t="shared" si="27"/>
        <v/>
      </c>
      <c r="AN70" s="1270" t="str">
        <f t="shared" si="7"/>
        <v/>
      </c>
      <c r="AO70" s="1269" t="str">
        <f t="shared" si="7"/>
        <v/>
      </c>
      <c r="AP70" s="433"/>
      <c r="AQ70" s="433"/>
      <c r="AR70" s="433"/>
      <c r="AS70" s="433"/>
      <c r="AT70" s="433"/>
    </row>
    <row r="71" spans="1:46" hidden="1">
      <c r="A71" s="432"/>
      <c r="B71" s="432"/>
      <c r="C71" s="432"/>
      <c r="D71" s="432"/>
      <c r="E71" s="432"/>
      <c r="F71" s="1200">
        <v>58</v>
      </c>
      <c r="G71" s="1195"/>
      <c r="H71" s="1259"/>
      <c r="I71" s="1259"/>
      <c r="J71" s="1195"/>
      <c r="K71" s="1264"/>
      <c r="L71" s="1264"/>
      <c r="M71" s="1261"/>
      <c r="N71" s="1265"/>
      <c r="O71" s="1261"/>
      <c r="P71" s="1265"/>
      <c r="Q71" s="1196"/>
      <c r="R71" s="1266" t="str">
        <f t="shared" si="2"/>
        <v/>
      </c>
      <c r="S71" s="1266" t="str">
        <f t="shared" si="2"/>
        <v/>
      </c>
      <c r="T71" s="1198" t="str">
        <f>IF($I71=$AR$13,IFERROR(年間負荷相当日数計算!#REF!*K71*O71,""),IF($I71=$AR$14,IFERROR(年間負荷相当日数計算!#REF!*K71*M71/Q71,""),""))</f>
        <v/>
      </c>
      <c r="U71" s="1198" t="str">
        <f>IF($I71=$AR$13,IFERROR(年間負荷相当日数計算!#REF!*L71*P71,""),IF($I71=$AR$14,IFERROR(年間負荷相当日数計算!#REF!*L71*N71/Q71,""),""))</f>
        <v/>
      </c>
      <c r="V71" s="1198" t="str">
        <f t="shared" si="21"/>
        <v/>
      </c>
      <c r="W71" s="1269" t="str">
        <f t="shared" si="22"/>
        <v/>
      </c>
      <c r="X71" s="1195"/>
      <c r="Y71" s="1195"/>
      <c r="Z71" s="1267" t="str">
        <f t="shared" si="23"/>
        <v/>
      </c>
      <c r="AA71" s="1266" t="str">
        <f t="shared" si="24"/>
        <v/>
      </c>
      <c r="AB71" s="1266">
        <f t="shared" si="25"/>
        <v>0</v>
      </c>
      <c r="AC71" s="1265"/>
      <c r="AD71" s="1261"/>
      <c r="AE71" s="1265"/>
      <c r="AF71" s="1261"/>
      <c r="AG71" s="1201"/>
      <c r="AH71" s="1266" t="str">
        <f t="shared" si="4"/>
        <v/>
      </c>
      <c r="AI71" s="1266" t="str">
        <f t="shared" si="4"/>
        <v/>
      </c>
      <c r="AJ71" s="1198" t="str">
        <f>IF($I71=$AR$13,IFERROR(年間負荷相当日数計算!#REF!*AA71*AE71,""),IF($I71=$AR$14,IFERROR(年間負荷相当日数計算!#REF!*AA71*AC71/AG71,""),""))</f>
        <v/>
      </c>
      <c r="AK71" s="1198" t="str">
        <f>IF($I71=$AR$13,IFERROR(年間負荷相当日数計算!#REF!*AB71*AF71,""),IF($I71=$AR$14,IFERROR(年間負荷相当日数計算!#REF!*AB71*AD71/AG71,""),""))</f>
        <v/>
      </c>
      <c r="AL71" s="1198" t="str">
        <f t="shared" si="26"/>
        <v/>
      </c>
      <c r="AM71" s="1269" t="str">
        <f t="shared" si="27"/>
        <v/>
      </c>
      <c r="AN71" s="1270" t="str">
        <f t="shared" si="7"/>
        <v/>
      </c>
      <c r="AO71" s="1269" t="str">
        <f t="shared" si="7"/>
        <v/>
      </c>
      <c r="AP71" s="433"/>
      <c r="AQ71" s="433"/>
      <c r="AR71" s="433"/>
      <c r="AS71" s="433"/>
      <c r="AT71" s="433"/>
    </row>
    <row r="72" spans="1:46" hidden="1">
      <c r="A72" s="432"/>
      <c r="B72" s="432"/>
      <c r="C72" s="432"/>
      <c r="D72" s="432"/>
      <c r="E72" s="432"/>
      <c r="F72" s="1200">
        <v>59</v>
      </c>
      <c r="G72" s="1195"/>
      <c r="H72" s="1259"/>
      <c r="I72" s="1259"/>
      <c r="J72" s="1195"/>
      <c r="K72" s="1264"/>
      <c r="L72" s="1264"/>
      <c r="M72" s="1261"/>
      <c r="N72" s="1265"/>
      <c r="O72" s="1261"/>
      <c r="P72" s="1265"/>
      <c r="Q72" s="1196"/>
      <c r="R72" s="1266" t="str">
        <f t="shared" si="2"/>
        <v/>
      </c>
      <c r="S72" s="1266" t="str">
        <f t="shared" si="2"/>
        <v/>
      </c>
      <c r="T72" s="1198" t="str">
        <f>IF($I72=$AR$13,IFERROR(年間負荷相当日数計算!#REF!*K72*O72,""),IF($I72=$AR$14,IFERROR(年間負荷相当日数計算!#REF!*K72*M72/Q72,""),""))</f>
        <v/>
      </c>
      <c r="U72" s="1198" t="str">
        <f>IF($I72=$AR$13,IFERROR(年間負荷相当日数計算!#REF!*L72*P72,""),IF($I72=$AR$14,IFERROR(年間負荷相当日数計算!#REF!*L72*N72/Q72,""),""))</f>
        <v/>
      </c>
      <c r="V72" s="1198" t="str">
        <f t="shared" si="21"/>
        <v/>
      </c>
      <c r="W72" s="1269" t="str">
        <f t="shared" si="22"/>
        <v/>
      </c>
      <c r="X72" s="1195"/>
      <c r="Y72" s="1195"/>
      <c r="Z72" s="1267" t="str">
        <f t="shared" si="23"/>
        <v/>
      </c>
      <c r="AA72" s="1266" t="str">
        <f t="shared" si="24"/>
        <v/>
      </c>
      <c r="AB72" s="1266">
        <f t="shared" si="25"/>
        <v>0</v>
      </c>
      <c r="AC72" s="1265"/>
      <c r="AD72" s="1261"/>
      <c r="AE72" s="1265"/>
      <c r="AF72" s="1261"/>
      <c r="AG72" s="1201"/>
      <c r="AH72" s="1266" t="str">
        <f t="shared" si="4"/>
        <v/>
      </c>
      <c r="AI72" s="1266" t="str">
        <f t="shared" si="4"/>
        <v/>
      </c>
      <c r="AJ72" s="1198" t="str">
        <f>IF($I72=$AR$13,IFERROR(年間負荷相当日数計算!#REF!*AA72*AE72,""),IF($I72=$AR$14,IFERROR(年間負荷相当日数計算!#REF!*AA72*AC72/AG72,""),""))</f>
        <v/>
      </c>
      <c r="AK72" s="1198" t="str">
        <f>IF($I72=$AR$13,IFERROR(年間負荷相当日数計算!#REF!*AB72*AF72,""),IF($I72=$AR$14,IFERROR(年間負荷相当日数計算!#REF!*AB72*AD72/AG72,""),""))</f>
        <v/>
      </c>
      <c r="AL72" s="1198" t="str">
        <f t="shared" si="26"/>
        <v/>
      </c>
      <c r="AM72" s="1269" t="str">
        <f t="shared" si="27"/>
        <v/>
      </c>
      <c r="AN72" s="1270" t="str">
        <f t="shared" si="7"/>
        <v/>
      </c>
      <c r="AO72" s="1269" t="str">
        <f t="shared" si="7"/>
        <v/>
      </c>
      <c r="AP72" s="433"/>
      <c r="AQ72" s="433"/>
      <c r="AR72" s="433"/>
      <c r="AS72" s="433"/>
      <c r="AT72" s="433"/>
    </row>
    <row r="73" spans="1:46" hidden="1">
      <c r="A73" s="432"/>
      <c r="B73" s="432"/>
      <c r="C73" s="432"/>
      <c r="D73" s="432"/>
      <c r="E73" s="432"/>
      <c r="F73" s="1200">
        <v>60</v>
      </c>
      <c r="G73" s="1195"/>
      <c r="H73" s="1259"/>
      <c r="I73" s="1259"/>
      <c r="J73" s="1195"/>
      <c r="K73" s="1264"/>
      <c r="L73" s="1264"/>
      <c r="M73" s="1261"/>
      <c r="N73" s="1265"/>
      <c r="O73" s="1261"/>
      <c r="P73" s="1265"/>
      <c r="Q73" s="1196"/>
      <c r="R73" s="1266" t="str">
        <f t="shared" si="2"/>
        <v/>
      </c>
      <c r="S73" s="1266" t="str">
        <f t="shared" si="2"/>
        <v/>
      </c>
      <c r="T73" s="1198" t="str">
        <f>IF($I73=$AR$13,IFERROR(年間負荷相当日数計算!#REF!*K73*O73,""),IF($I73=$AR$14,IFERROR(年間負荷相当日数計算!#REF!*K73*M73/Q73,""),""))</f>
        <v/>
      </c>
      <c r="U73" s="1198" t="str">
        <f>IF($I73=$AR$13,IFERROR(年間負荷相当日数計算!#REF!*L73*P73,""),IF($I73=$AR$14,IFERROR(年間負荷相当日数計算!#REF!*L73*N73/Q73,""),""))</f>
        <v/>
      </c>
      <c r="V73" s="1198" t="str">
        <f t="shared" si="21"/>
        <v/>
      </c>
      <c r="W73" s="1269" t="str">
        <f t="shared" si="22"/>
        <v/>
      </c>
      <c r="X73" s="1195"/>
      <c r="Y73" s="1195"/>
      <c r="Z73" s="1267" t="str">
        <f t="shared" si="23"/>
        <v/>
      </c>
      <c r="AA73" s="1266" t="str">
        <f t="shared" si="24"/>
        <v/>
      </c>
      <c r="AB73" s="1266">
        <f t="shared" si="25"/>
        <v>0</v>
      </c>
      <c r="AC73" s="1265"/>
      <c r="AD73" s="1261"/>
      <c r="AE73" s="1265"/>
      <c r="AF73" s="1261"/>
      <c r="AG73" s="1201"/>
      <c r="AH73" s="1266" t="str">
        <f t="shared" si="4"/>
        <v/>
      </c>
      <c r="AI73" s="1266" t="str">
        <f t="shared" si="4"/>
        <v/>
      </c>
      <c r="AJ73" s="1198" t="str">
        <f>IF($I73=$AR$13,IFERROR(年間負荷相当日数計算!#REF!*AA73*AE73,""),IF($I73=$AR$14,IFERROR(年間負荷相当日数計算!#REF!*AA73*AC73/AG73,""),""))</f>
        <v/>
      </c>
      <c r="AK73" s="1198" t="str">
        <f>IF($I73=$AR$13,IFERROR(年間負荷相当日数計算!#REF!*AB73*AF73,""),IF($I73=$AR$14,IFERROR(年間負荷相当日数計算!#REF!*AB73*AD73/AG73,""),""))</f>
        <v/>
      </c>
      <c r="AL73" s="1198" t="str">
        <f t="shared" si="26"/>
        <v/>
      </c>
      <c r="AM73" s="1269" t="str">
        <f t="shared" si="27"/>
        <v/>
      </c>
      <c r="AN73" s="1270" t="str">
        <f t="shared" si="7"/>
        <v/>
      </c>
      <c r="AO73" s="1269" t="str">
        <f t="shared" si="7"/>
        <v/>
      </c>
      <c r="AP73" s="433"/>
      <c r="AQ73" s="433"/>
      <c r="AR73" s="433"/>
      <c r="AS73" s="433"/>
      <c r="AT73" s="433"/>
    </row>
    <row r="74" spans="1:46" hidden="1">
      <c r="A74" s="432"/>
      <c r="B74" s="432"/>
      <c r="C74" s="432"/>
      <c r="D74" s="432"/>
      <c r="E74" s="432"/>
      <c r="F74" s="1200">
        <v>61</v>
      </c>
      <c r="G74" s="1195"/>
      <c r="H74" s="1259"/>
      <c r="I74" s="1259"/>
      <c r="J74" s="1195"/>
      <c r="K74" s="1264"/>
      <c r="L74" s="1264"/>
      <c r="M74" s="1261"/>
      <c r="N74" s="1265"/>
      <c r="O74" s="1261"/>
      <c r="P74" s="1265"/>
      <c r="Q74" s="1196"/>
      <c r="R74" s="1266" t="str">
        <f t="shared" si="2"/>
        <v/>
      </c>
      <c r="S74" s="1266" t="str">
        <f t="shared" si="2"/>
        <v/>
      </c>
      <c r="T74" s="1198" t="str">
        <f>IF($I74=$AR$13,IFERROR(年間負荷相当日数計算!#REF!*K74*O74,""),IF($I74=$AR$14,IFERROR(年間負荷相当日数計算!#REF!*K74*M74/Q74,""),""))</f>
        <v/>
      </c>
      <c r="U74" s="1198" t="str">
        <f>IF($I74=$AR$13,IFERROR(年間負荷相当日数計算!#REF!*L74*P74,""),IF($I74=$AR$14,IFERROR(年間負荷相当日数計算!#REF!*L74*N74/Q74,""),""))</f>
        <v/>
      </c>
      <c r="V74" s="1198" t="str">
        <f t="shared" si="21"/>
        <v/>
      </c>
      <c r="W74" s="1269" t="str">
        <f t="shared" si="22"/>
        <v/>
      </c>
      <c r="X74" s="1195"/>
      <c r="Y74" s="1195"/>
      <c r="Z74" s="1267" t="str">
        <f t="shared" si="23"/>
        <v/>
      </c>
      <c r="AA74" s="1266" t="str">
        <f t="shared" si="24"/>
        <v/>
      </c>
      <c r="AB74" s="1266">
        <f t="shared" si="25"/>
        <v>0</v>
      </c>
      <c r="AC74" s="1265"/>
      <c r="AD74" s="1261"/>
      <c r="AE74" s="1265"/>
      <c r="AF74" s="1261"/>
      <c r="AG74" s="1201"/>
      <c r="AH74" s="1266" t="str">
        <f t="shared" si="4"/>
        <v/>
      </c>
      <c r="AI74" s="1266" t="str">
        <f t="shared" si="4"/>
        <v/>
      </c>
      <c r="AJ74" s="1198" t="str">
        <f>IF($I74=$AR$13,IFERROR(年間負荷相当日数計算!#REF!*AA74*AE74,""),IF($I74=$AR$14,IFERROR(年間負荷相当日数計算!#REF!*AA74*AC74/AG74,""),""))</f>
        <v/>
      </c>
      <c r="AK74" s="1198" t="str">
        <f>IF($I74=$AR$13,IFERROR(年間負荷相当日数計算!#REF!*AB74*AF74,""),IF($I74=$AR$14,IFERROR(年間負荷相当日数計算!#REF!*AB74*AD74/AG74,""),""))</f>
        <v/>
      </c>
      <c r="AL74" s="1198" t="str">
        <f t="shared" si="26"/>
        <v/>
      </c>
      <c r="AM74" s="1269" t="str">
        <f t="shared" si="27"/>
        <v/>
      </c>
      <c r="AN74" s="1270" t="str">
        <f t="shared" si="7"/>
        <v/>
      </c>
      <c r="AO74" s="1269" t="str">
        <f t="shared" si="7"/>
        <v/>
      </c>
      <c r="AP74" s="433"/>
      <c r="AQ74" s="433"/>
      <c r="AR74" s="433"/>
      <c r="AS74" s="433"/>
      <c r="AT74" s="433"/>
    </row>
    <row r="75" spans="1:46" hidden="1">
      <c r="A75" s="432"/>
      <c r="B75" s="432"/>
      <c r="C75" s="432"/>
      <c r="D75" s="432"/>
      <c r="E75" s="432"/>
      <c r="F75" s="1200">
        <v>62</v>
      </c>
      <c r="G75" s="1195"/>
      <c r="H75" s="1259"/>
      <c r="I75" s="1259"/>
      <c r="J75" s="1195"/>
      <c r="K75" s="1264"/>
      <c r="L75" s="1264"/>
      <c r="M75" s="1261"/>
      <c r="N75" s="1265"/>
      <c r="O75" s="1261"/>
      <c r="P75" s="1265"/>
      <c r="Q75" s="1196"/>
      <c r="R75" s="1266" t="str">
        <f t="shared" si="2"/>
        <v/>
      </c>
      <c r="S75" s="1266" t="str">
        <f t="shared" si="2"/>
        <v/>
      </c>
      <c r="T75" s="1198" t="str">
        <f>IF($I75=$AR$13,IFERROR(年間負荷相当日数計算!#REF!*K75*O75,""),IF($I75=$AR$14,IFERROR(年間負荷相当日数計算!#REF!*K75*M75/Q75,""),""))</f>
        <v/>
      </c>
      <c r="U75" s="1198" t="str">
        <f>IF($I75=$AR$13,IFERROR(年間負荷相当日数計算!#REF!*L75*P75,""),IF($I75=$AR$14,IFERROR(年間負荷相当日数計算!#REF!*L75*N75/Q75,""),""))</f>
        <v/>
      </c>
      <c r="V75" s="1198" t="str">
        <f t="shared" si="21"/>
        <v/>
      </c>
      <c r="W75" s="1269" t="str">
        <f t="shared" si="22"/>
        <v/>
      </c>
      <c r="X75" s="1195"/>
      <c r="Y75" s="1195"/>
      <c r="Z75" s="1267" t="str">
        <f t="shared" si="23"/>
        <v/>
      </c>
      <c r="AA75" s="1266" t="str">
        <f t="shared" si="24"/>
        <v/>
      </c>
      <c r="AB75" s="1266">
        <f t="shared" si="25"/>
        <v>0</v>
      </c>
      <c r="AC75" s="1265"/>
      <c r="AD75" s="1261"/>
      <c r="AE75" s="1265"/>
      <c r="AF75" s="1261"/>
      <c r="AG75" s="1201"/>
      <c r="AH75" s="1266" t="str">
        <f t="shared" si="4"/>
        <v/>
      </c>
      <c r="AI75" s="1266" t="str">
        <f t="shared" si="4"/>
        <v/>
      </c>
      <c r="AJ75" s="1198" t="str">
        <f>IF($I75=$AR$13,IFERROR(年間負荷相当日数計算!#REF!*AA75*AE75,""),IF($I75=$AR$14,IFERROR(年間負荷相当日数計算!#REF!*AA75*AC75/AG75,""),""))</f>
        <v/>
      </c>
      <c r="AK75" s="1198" t="str">
        <f>IF($I75=$AR$13,IFERROR(年間負荷相当日数計算!#REF!*AB75*AF75,""),IF($I75=$AR$14,IFERROR(年間負荷相当日数計算!#REF!*AB75*AD75/AG75,""),""))</f>
        <v/>
      </c>
      <c r="AL75" s="1198" t="str">
        <f t="shared" si="26"/>
        <v/>
      </c>
      <c r="AM75" s="1269" t="str">
        <f t="shared" si="27"/>
        <v/>
      </c>
      <c r="AN75" s="1270" t="str">
        <f t="shared" si="7"/>
        <v/>
      </c>
      <c r="AO75" s="1269" t="str">
        <f t="shared" si="7"/>
        <v/>
      </c>
      <c r="AP75" s="433"/>
      <c r="AQ75" s="433"/>
      <c r="AR75" s="433"/>
      <c r="AS75" s="433"/>
      <c r="AT75" s="433"/>
    </row>
    <row r="76" spans="1:46" hidden="1">
      <c r="A76" s="432"/>
      <c r="B76" s="432"/>
      <c r="C76" s="432"/>
      <c r="D76" s="432"/>
      <c r="E76" s="432"/>
      <c r="F76" s="1200">
        <v>63</v>
      </c>
      <c r="G76" s="1195"/>
      <c r="H76" s="1259"/>
      <c r="I76" s="1259"/>
      <c r="J76" s="1195"/>
      <c r="K76" s="1264"/>
      <c r="L76" s="1264"/>
      <c r="M76" s="1261"/>
      <c r="N76" s="1265"/>
      <c r="O76" s="1261"/>
      <c r="P76" s="1265"/>
      <c r="Q76" s="1196"/>
      <c r="R76" s="1266" t="str">
        <f t="shared" si="2"/>
        <v/>
      </c>
      <c r="S76" s="1266" t="str">
        <f t="shared" si="2"/>
        <v/>
      </c>
      <c r="T76" s="1198" t="str">
        <f>IF($I76=$AR$13,IFERROR(年間負荷相当日数計算!#REF!*K76*O76,""),IF($I76=$AR$14,IFERROR(年間負荷相当日数計算!#REF!*K76*M76/Q76,""),""))</f>
        <v/>
      </c>
      <c r="U76" s="1198" t="str">
        <f>IF($I76=$AR$13,IFERROR(年間負荷相当日数計算!#REF!*L76*P76,""),IF($I76=$AR$14,IFERROR(年間負荷相当日数計算!#REF!*L76*N76/Q76,""),""))</f>
        <v/>
      </c>
      <c r="V76" s="1198" t="str">
        <f t="shared" si="21"/>
        <v/>
      </c>
      <c r="W76" s="1269" t="str">
        <f t="shared" si="22"/>
        <v/>
      </c>
      <c r="X76" s="1195"/>
      <c r="Y76" s="1195"/>
      <c r="Z76" s="1267" t="str">
        <f t="shared" si="23"/>
        <v/>
      </c>
      <c r="AA76" s="1266" t="str">
        <f t="shared" si="24"/>
        <v/>
      </c>
      <c r="AB76" s="1266">
        <f t="shared" si="25"/>
        <v>0</v>
      </c>
      <c r="AC76" s="1265"/>
      <c r="AD76" s="1261"/>
      <c r="AE76" s="1265"/>
      <c r="AF76" s="1261"/>
      <c r="AG76" s="1201"/>
      <c r="AH76" s="1266" t="str">
        <f t="shared" si="4"/>
        <v/>
      </c>
      <c r="AI76" s="1266" t="str">
        <f t="shared" si="4"/>
        <v/>
      </c>
      <c r="AJ76" s="1198" t="str">
        <f>IF($I76=$AR$13,IFERROR(年間負荷相当日数計算!#REF!*AA76*AE76,""),IF($I76=$AR$14,IFERROR(年間負荷相当日数計算!#REF!*AA76*AC76/AG76,""),""))</f>
        <v/>
      </c>
      <c r="AK76" s="1198" t="str">
        <f>IF($I76=$AR$13,IFERROR(年間負荷相当日数計算!#REF!*AB76*AF76,""),IF($I76=$AR$14,IFERROR(年間負荷相当日数計算!#REF!*AB76*AD76/AG76,""),""))</f>
        <v/>
      </c>
      <c r="AL76" s="1198" t="str">
        <f t="shared" si="26"/>
        <v/>
      </c>
      <c r="AM76" s="1269" t="str">
        <f t="shared" si="27"/>
        <v/>
      </c>
      <c r="AN76" s="1270" t="str">
        <f t="shared" si="7"/>
        <v/>
      </c>
      <c r="AO76" s="1269" t="str">
        <f t="shared" si="7"/>
        <v/>
      </c>
      <c r="AP76" s="433"/>
      <c r="AQ76" s="433"/>
      <c r="AR76" s="433"/>
      <c r="AS76" s="433"/>
      <c r="AT76" s="433"/>
    </row>
    <row r="77" spans="1:46" hidden="1">
      <c r="A77" s="432"/>
      <c r="B77" s="432"/>
      <c r="C77" s="432"/>
      <c r="D77" s="432"/>
      <c r="E77" s="432"/>
      <c r="F77" s="1200">
        <v>64</v>
      </c>
      <c r="G77" s="1195"/>
      <c r="H77" s="1259"/>
      <c r="I77" s="1259"/>
      <c r="J77" s="1195"/>
      <c r="K77" s="1264"/>
      <c r="L77" s="1264"/>
      <c r="M77" s="1261"/>
      <c r="N77" s="1265"/>
      <c r="O77" s="1261"/>
      <c r="P77" s="1265"/>
      <c r="Q77" s="1196"/>
      <c r="R77" s="1266" t="str">
        <f t="shared" si="2"/>
        <v/>
      </c>
      <c r="S77" s="1266" t="str">
        <f t="shared" si="2"/>
        <v/>
      </c>
      <c r="T77" s="1198" t="str">
        <f>IF($I77=$AR$13,IFERROR(年間負荷相当日数計算!#REF!*K77*O77,""),IF($I77=$AR$14,IFERROR(年間負荷相当日数計算!#REF!*K77*M77/Q77,""),""))</f>
        <v/>
      </c>
      <c r="U77" s="1198" t="str">
        <f>IF($I77=$AR$13,IFERROR(年間負荷相当日数計算!#REF!*L77*P77,""),IF($I77=$AR$14,IFERROR(年間負荷相当日数計算!#REF!*L77*N77/Q77,""),""))</f>
        <v/>
      </c>
      <c r="V77" s="1198" t="str">
        <f t="shared" si="21"/>
        <v/>
      </c>
      <c r="W77" s="1269" t="str">
        <f t="shared" si="22"/>
        <v/>
      </c>
      <c r="X77" s="1195"/>
      <c r="Y77" s="1195"/>
      <c r="Z77" s="1267" t="str">
        <f t="shared" si="23"/>
        <v/>
      </c>
      <c r="AA77" s="1266" t="str">
        <f t="shared" si="24"/>
        <v/>
      </c>
      <c r="AB77" s="1266">
        <f t="shared" si="25"/>
        <v>0</v>
      </c>
      <c r="AC77" s="1265"/>
      <c r="AD77" s="1261"/>
      <c r="AE77" s="1265"/>
      <c r="AF77" s="1261"/>
      <c r="AG77" s="1201"/>
      <c r="AH77" s="1266" t="str">
        <f t="shared" si="4"/>
        <v/>
      </c>
      <c r="AI77" s="1266" t="str">
        <f t="shared" si="4"/>
        <v/>
      </c>
      <c r="AJ77" s="1198" t="str">
        <f>IF($I77=$AR$13,IFERROR(年間負荷相当日数計算!#REF!*AA77*AE77,""),IF($I77=$AR$14,IFERROR(年間負荷相当日数計算!#REF!*AA77*AC77/AG77,""),""))</f>
        <v/>
      </c>
      <c r="AK77" s="1198" t="str">
        <f>IF($I77=$AR$13,IFERROR(年間負荷相当日数計算!#REF!*AB77*AF77,""),IF($I77=$AR$14,IFERROR(年間負荷相当日数計算!#REF!*AB77*AD77/AG77,""),""))</f>
        <v/>
      </c>
      <c r="AL77" s="1198" t="str">
        <f t="shared" si="26"/>
        <v/>
      </c>
      <c r="AM77" s="1269" t="str">
        <f t="shared" si="27"/>
        <v/>
      </c>
      <c r="AN77" s="1270" t="str">
        <f t="shared" si="7"/>
        <v/>
      </c>
      <c r="AO77" s="1269" t="str">
        <f t="shared" si="7"/>
        <v/>
      </c>
      <c r="AP77" s="433"/>
      <c r="AQ77" s="433"/>
      <c r="AR77" s="433"/>
      <c r="AS77" s="433"/>
      <c r="AT77" s="433"/>
    </row>
    <row r="78" spans="1:46" hidden="1">
      <c r="A78" s="432"/>
      <c r="B78" s="432"/>
      <c r="C78" s="432"/>
      <c r="D78" s="432"/>
      <c r="E78" s="432"/>
      <c r="F78" s="1200">
        <v>65</v>
      </c>
      <c r="G78" s="1195"/>
      <c r="H78" s="1259"/>
      <c r="I78" s="1259"/>
      <c r="J78" s="1195"/>
      <c r="K78" s="1264"/>
      <c r="L78" s="1264"/>
      <c r="M78" s="1261"/>
      <c r="N78" s="1265"/>
      <c r="O78" s="1261"/>
      <c r="P78" s="1265"/>
      <c r="Q78" s="1196"/>
      <c r="R78" s="1266" t="str">
        <f t="shared" si="2"/>
        <v/>
      </c>
      <c r="S78" s="1266" t="str">
        <f t="shared" si="2"/>
        <v/>
      </c>
      <c r="T78" s="1198" t="str">
        <f>IF($I78=$AR$13,IFERROR(年間負荷相当日数計算!#REF!*K78*O78,""),IF($I78=$AR$14,IFERROR(年間負荷相当日数計算!#REF!*K78*M78/Q78,""),""))</f>
        <v/>
      </c>
      <c r="U78" s="1198" t="str">
        <f>IF($I78=$AR$13,IFERROR(年間負荷相当日数計算!#REF!*L78*P78,""),IF($I78=$AR$14,IFERROR(年間負荷相当日数計算!#REF!*L78*N78/Q78,""),""))</f>
        <v/>
      </c>
      <c r="V78" s="1198" t="str">
        <f t="shared" si="21"/>
        <v/>
      </c>
      <c r="W78" s="1269" t="str">
        <f t="shared" si="22"/>
        <v/>
      </c>
      <c r="X78" s="1195"/>
      <c r="Y78" s="1195"/>
      <c r="Z78" s="1267" t="str">
        <f t="shared" si="23"/>
        <v/>
      </c>
      <c r="AA78" s="1266" t="str">
        <f t="shared" si="24"/>
        <v/>
      </c>
      <c r="AB78" s="1266">
        <f t="shared" si="25"/>
        <v>0</v>
      </c>
      <c r="AC78" s="1265"/>
      <c r="AD78" s="1261"/>
      <c r="AE78" s="1265"/>
      <c r="AF78" s="1261"/>
      <c r="AG78" s="1201"/>
      <c r="AH78" s="1266" t="str">
        <f t="shared" si="4"/>
        <v/>
      </c>
      <c r="AI78" s="1266" t="str">
        <f t="shared" si="4"/>
        <v/>
      </c>
      <c r="AJ78" s="1198" t="str">
        <f>IF($I78=$AR$13,IFERROR(年間負荷相当日数計算!#REF!*AA78*AE78,""),IF($I78=$AR$14,IFERROR(年間負荷相当日数計算!#REF!*AA78*AC78/AG78,""),""))</f>
        <v/>
      </c>
      <c r="AK78" s="1198" t="str">
        <f>IF($I78=$AR$13,IFERROR(年間負荷相当日数計算!#REF!*AB78*AF78,""),IF($I78=$AR$14,IFERROR(年間負荷相当日数計算!#REF!*AB78*AD78/AG78,""),""))</f>
        <v/>
      </c>
      <c r="AL78" s="1198" t="str">
        <f t="shared" si="26"/>
        <v/>
      </c>
      <c r="AM78" s="1269" t="str">
        <f t="shared" si="27"/>
        <v/>
      </c>
      <c r="AN78" s="1270" t="str">
        <f t="shared" si="7"/>
        <v/>
      </c>
      <c r="AO78" s="1269" t="str">
        <f t="shared" si="7"/>
        <v/>
      </c>
      <c r="AP78" s="433"/>
      <c r="AQ78" s="433"/>
      <c r="AR78" s="433"/>
      <c r="AS78" s="433"/>
      <c r="AT78" s="433"/>
    </row>
    <row r="79" spans="1:46" hidden="1">
      <c r="A79" s="432"/>
      <c r="B79" s="432"/>
      <c r="C79" s="432"/>
      <c r="D79" s="432"/>
      <c r="E79" s="432"/>
      <c r="F79" s="1200">
        <v>66</v>
      </c>
      <c r="G79" s="1195"/>
      <c r="H79" s="1259"/>
      <c r="I79" s="1259"/>
      <c r="J79" s="1195"/>
      <c r="K79" s="1264"/>
      <c r="L79" s="1264"/>
      <c r="M79" s="1261"/>
      <c r="N79" s="1265"/>
      <c r="O79" s="1261"/>
      <c r="P79" s="1265"/>
      <c r="Q79" s="1196"/>
      <c r="R79" s="1266" t="str">
        <f t="shared" si="2"/>
        <v/>
      </c>
      <c r="S79" s="1266" t="str">
        <f t="shared" si="2"/>
        <v/>
      </c>
      <c r="T79" s="1198" t="str">
        <f>IF($I79=$AR$13,IFERROR(年間負荷相当日数計算!P1*K79*O79,""),IF($I79=$AR$14,IFERROR(年間負荷相当日数計算!P1*K79*M79/Q79,""),""))</f>
        <v/>
      </c>
      <c r="U79" s="1198" t="str">
        <f>IF($I79=$AR$13,IFERROR(年間負荷相当日数計算!AC1*L79*P79,""),IF($I79=$AR$14,IFERROR(年間負荷相当日数計算!AC1*L79*N79/Q79,""),""))</f>
        <v/>
      </c>
      <c r="V79" s="1198" t="str">
        <f t="shared" si="21"/>
        <v/>
      </c>
      <c r="W79" s="1269" t="str">
        <f t="shared" si="22"/>
        <v/>
      </c>
      <c r="X79" s="1195"/>
      <c r="Y79" s="1195"/>
      <c r="Z79" s="1267" t="str">
        <f t="shared" si="23"/>
        <v/>
      </c>
      <c r="AA79" s="1266" t="str">
        <f t="shared" si="24"/>
        <v/>
      </c>
      <c r="AB79" s="1266">
        <f t="shared" si="25"/>
        <v>0</v>
      </c>
      <c r="AC79" s="1265"/>
      <c r="AD79" s="1261"/>
      <c r="AE79" s="1265"/>
      <c r="AF79" s="1261"/>
      <c r="AG79" s="1201"/>
      <c r="AH79" s="1266" t="str">
        <f t="shared" si="4"/>
        <v/>
      </c>
      <c r="AI79" s="1266" t="str">
        <f t="shared" si="4"/>
        <v/>
      </c>
      <c r="AJ79" s="1198" t="str">
        <f>IF($I79=$AR$13,IFERROR(年間負荷相当日数計算!P1*AA79*AE79,""),IF($I79=$AR$14,IFERROR(年間負荷相当日数計算!P1*AA79*AC79/AG79,""),""))</f>
        <v/>
      </c>
      <c r="AK79" s="1198" t="str">
        <f>IF($I79=$AR$13,IFERROR(年間負荷相当日数計算!AC1*AB79*AF79,""),IF($I79=$AR$14,IFERROR(年間負荷相当日数計算!AC1*AB79*AD79/AG79,""),""))</f>
        <v/>
      </c>
      <c r="AL79" s="1198" t="str">
        <f t="shared" si="26"/>
        <v/>
      </c>
      <c r="AM79" s="1269" t="str">
        <f t="shared" si="27"/>
        <v/>
      </c>
      <c r="AN79" s="1270" t="str">
        <f t="shared" si="7"/>
        <v/>
      </c>
      <c r="AO79" s="1269" t="str">
        <f t="shared" si="7"/>
        <v/>
      </c>
      <c r="AP79" s="433"/>
      <c r="AQ79" s="433"/>
      <c r="AR79" s="433"/>
      <c r="AS79" s="433"/>
      <c r="AT79" s="433"/>
    </row>
    <row r="80" spans="1:46" hidden="1">
      <c r="A80" s="432"/>
      <c r="B80" s="432"/>
      <c r="C80" s="432"/>
      <c r="D80" s="432"/>
      <c r="E80" s="432"/>
      <c r="F80" s="1200">
        <v>67</v>
      </c>
      <c r="G80" s="1195"/>
      <c r="H80" s="1259"/>
      <c r="I80" s="1259"/>
      <c r="J80" s="1195"/>
      <c r="K80" s="1264"/>
      <c r="L80" s="1264"/>
      <c r="M80" s="1261"/>
      <c r="N80" s="1265"/>
      <c r="O80" s="1261"/>
      <c r="P80" s="1265"/>
      <c r="Q80" s="1196"/>
      <c r="R80" s="1266" t="str">
        <f t="shared" si="2"/>
        <v/>
      </c>
      <c r="S80" s="1266" t="str">
        <f t="shared" si="2"/>
        <v/>
      </c>
      <c r="T80" s="1198" t="str">
        <f>IF($I80=$AR$13,IFERROR(年間負荷相当日数計算!P2*K80*O80,""),IF($I80=$AR$14,IFERROR(年間負荷相当日数計算!P2*K80*M80/Q80,""),""))</f>
        <v/>
      </c>
      <c r="U80" s="1198" t="str">
        <f>IF($I80=$AR$13,IFERROR(年間負荷相当日数計算!AC2*L80*P80,""),IF($I80=$AR$14,IFERROR(年間負荷相当日数計算!AC2*L80*N80/Q80,""),""))</f>
        <v/>
      </c>
      <c r="V80" s="1198" t="str">
        <f t="shared" si="21"/>
        <v/>
      </c>
      <c r="W80" s="1269" t="str">
        <f t="shared" si="22"/>
        <v/>
      </c>
      <c r="X80" s="1195"/>
      <c r="Y80" s="1195"/>
      <c r="Z80" s="1267" t="str">
        <f t="shared" si="23"/>
        <v/>
      </c>
      <c r="AA80" s="1266" t="str">
        <f t="shared" si="24"/>
        <v/>
      </c>
      <c r="AB80" s="1266">
        <f t="shared" si="25"/>
        <v>0</v>
      </c>
      <c r="AC80" s="1265"/>
      <c r="AD80" s="1261"/>
      <c r="AE80" s="1265"/>
      <c r="AF80" s="1261"/>
      <c r="AG80" s="1201"/>
      <c r="AH80" s="1266" t="str">
        <f t="shared" si="4"/>
        <v/>
      </c>
      <c r="AI80" s="1266" t="str">
        <f t="shared" si="4"/>
        <v/>
      </c>
      <c r="AJ80" s="1198" t="str">
        <f>IF($I80=$AR$13,IFERROR(年間負荷相当日数計算!P2*AA80*AE80,""),IF($I80=$AR$14,IFERROR(年間負荷相当日数計算!P2*AA80*AC80/AG80,""),""))</f>
        <v/>
      </c>
      <c r="AK80" s="1198" t="str">
        <f>IF($I80=$AR$13,IFERROR(年間負荷相当日数計算!AC2*AB80*AF80,""),IF($I80=$AR$14,IFERROR(年間負荷相当日数計算!AC2*AB80*AD80/AG80,""),""))</f>
        <v/>
      </c>
      <c r="AL80" s="1198" t="str">
        <f t="shared" si="26"/>
        <v/>
      </c>
      <c r="AM80" s="1269" t="str">
        <f t="shared" si="27"/>
        <v/>
      </c>
      <c r="AN80" s="1270" t="str">
        <f t="shared" si="7"/>
        <v/>
      </c>
      <c r="AO80" s="1269" t="str">
        <f t="shared" si="7"/>
        <v/>
      </c>
      <c r="AP80" s="433"/>
      <c r="AQ80" s="433"/>
      <c r="AR80" s="433"/>
      <c r="AS80" s="433"/>
      <c r="AT80" s="433"/>
    </row>
    <row r="81" spans="1:46" hidden="1">
      <c r="A81" s="432"/>
      <c r="B81" s="432"/>
      <c r="C81" s="432"/>
      <c r="D81" s="432"/>
      <c r="E81" s="432"/>
      <c r="F81" s="1200">
        <v>68</v>
      </c>
      <c r="G81" s="1195"/>
      <c r="H81" s="1259"/>
      <c r="I81" s="1259"/>
      <c r="J81" s="1195"/>
      <c r="K81" s="1264"/>
      <c r="L81" s="1264"/>
      <c r="M81" s="1261"/>
      <c r="N81" s="1265"/>
      <c r="O81" s="1261"/>
      <c r="P81" s="1265"/>
      <c r="Q81" s="1196"/>
      <c r="R81" s="1266" t="str">
        <f t="shared" si="2"/>
        <v/>
      </c>
      <c r="S81" s="1266" t="str">
        <f t="shared" si="2"/>
        <v/>
      </c>
      <c r="T81" s="1198" t="str">
        <f>IF($I81=$AR$13,IFERROR(年間負荷相当日数計算!P3*K81*O81,""),IF($I81=$AR$14,IFERROR(年間負荷相当日数計算!P3*K81*M81/Q81,""),""))</f>
        <v/>
      </c>
      <c r="U81" s="1198" t="str">
        <f>IF($I81=$AR$13,IFERROR(年間負荷相当日数計算!AC3*L81*P81,""),IF($I81=$AR$14,IFERROR(年間負荷相当日数計算!AC3*L81*N81/Q81,""),""))</f>
        <v/>
      </c>
      <c r="V81" s="1198" t="str">
        <f t="shared" si="21"/>
        <v/>
      </c>
      <c r="W81" s="1269" t="str">
        <f t="shared" si="22"/>
        <v/>
      </c>
      <c r="X81" s="1195"/>
      <c r="Y81" s="1195"/>
      <c r="Z81" s="1267" t="str">
        <f t="shared" si="23"/>
        <v/>
      </c>
      <c r="AA81" s="1266" t="str">
        <f t="shared" si="24"/>
        <v/>
      </c>
      <c r="AB81" s="1266">
        <f t="shared" si="25"/>
        <v>0</v>
      </c>
      <c r="AC81" s="1265"/>
      <c r="AD81" s="1261"/>
      <c r="AE81" s="1265"/>
      <c r="AF81" s="1261"/>
      <c r="AG81" s="1201"/>
      <c r="AH81" s="1266" t="str">
        <f t="shared" si="4"/>
        <v/>
      </c>
      <c r="AI81" s="1266" t="str">
        <f t="shared" si="4"/>
        <v/>
      </c>
      <c r="AJ81" s="1198" t="str">
        <f>IF($I81=$AR$13,IFERROR(年間負荷相当日数計算!P3*AA81*AE81,""),IF($I81=$AR$14,IFERROR(年間負荷相当日数計算!P3*AA81*AC81/AG81,""),""))</f>
        <v/>
      </c>
      <c r="AK81" s="1198" t="str">
        <f>IF($I81=$AR$13,IFERROR(年間負荷相当日数計算!AC3*AB81*AF81,""),IF($I81=$AR$14,IFERROR(年間負荷相当日数計算!AC3*AB81*AD81/AG81,""),""))</f>
        <v/>
      </c>
      <c r="AL81" s="1198" t="str">
        <f t="shared" si="26"/>
        <v/>
      </c>
      <c r="AM81" s="1269" t="str">
        <f t="shared" si="27"/>
        <v/>
      </c>
      <c r="AN81" s="1270" t="str">
        <f t="shared" si="7"/>
        <v/>
      </c>
      <c r="AO81" s="1269" t="str">
        <f t="shared" si="7"/>
        <v/>
      </c>
      <c r="AP81" s="433"/>
      <c r="AQ81" s="433"/>
      <c r="AR81" s="433"/>
      <c r="AS81" s="433"/>
      <c r="AT81" s="433"/>
    </row>
    <row r="82" spans="1:46" hidden="1">
      <c r="A82" s="432"/>
      <c r="B82" s="432"/>
      <c r="C82" s="432"/>
      <c r="D82" s="432"/>
      <c r="E82" s="432"/>
      <c r="F82" s="1200">
        <v>69</v>
      </c>
      <c r="G82" s="1195"/>
      <c r="H82" s="1259"/>
      <c r="I82" s="1259"/>
      <c r="J82" s="1195"/>
      <c r="K82" s="1264"/>
      <c r="L82" s="1264"/>
      <c r="M82" s="1261"/>
      <c r="N82" s="1265"/>
      <c r="O82" s="1261"/>
      <c r="P82" s="1265"/>
      <c r="Q82" s="1196"/>
      <c r="R82" s="1266" t="str">
        <f t="shared" si="2"/>
        <v/>
      </c>
      <c r="S82" s="1266" t="str">
        <f t="shared" si="2"/>
        <v/>
      </c>
      <c r="T82" s="1198" t="str">
        <f>IF($I82=$AR$13,IFERROR(年間負荷相当日数計算!P4*K82*O82,""),IF($I82=$AR$14,IFERROR(年間負荷相当日数計算!P4*K82*M82/Q82,""),""))</f>
        <v/>
      </c>
      <c r="U82" s="1198" t="str">
        <f>IF($I82=$AR$13,IFERROR(年間負荷相当日数計算!AC4*L82*P82,""),IF($I82=$AR$14,IFERROR(年間負荷相当日数計算!AC4*L82*N82/Q82,""),""))</f>
        <v/>
      </c>
      <c r="V82" s="1198" t="str">
        <f t="shared" si="21"/>
        <v/>
      </c>
      <c r="W82" s="1269" t="str">
        <f t="shared" si="22"/>
        <v/>
      </c>
      <c r="X82" s="1195"/>
      <c r="Y82" s="1195"/>
      <c r="Z82" s="1267" t="str">
        <f t="shared" si="23"/>
        <v/>
      </c>
      <c r="AA82" s="1266" t="str">
        <f t="shared" si="24"/>
        <v/>
      </c>
      <c r="AB82" s="1266">
        <f t="shared" si="25"/>
        <v>0</v>
      </c>
      <c r="AC82" s="1265"/>
      <c r="AD82" s="1261"/>
      <c r="AE82" s="1265"/>
      <c r="AF82" s="1261"/>
      <c r="AG82" s="1201"/>
      <c r="AH82" s="1266" t="str">
        <f t="shared" si="4"/>
        <v/>
      </c>
      <c r="AI82" s="1266" t="str">
        <f t="shared" si="4"/>
        <v/>
      </c>
      <c r="AJ82" s="1198" t="str">
        <f>IF($I82=$AR$13,IFERROR(年間負荷相当日数計算!P4*AA82*AE82,""),IF($I82=$AR$14,IFERROR(年間負荷相当日数計算!P4*AA82*AC82/AG82,""),""))</f>
        <v/>
      </c>
      <c r="AK82" s="1198" t="str">
        <f>IF($I82=$AR$13,IFERROR(年間負荷相当日数計算!AC4*AB82*AF82,""),IF($I82=$AR$14,IFERROR(年間負荷相当日数計算!AC4*AB82*AD82/AG82,""),""))</f>
        <v/>
      </c>
      <c r="AL82" s="1198" t="str">
        <f t="shared" si="26"/>
        <v/>
      </c>
      <c r="AM82" s="1269" t="str">
        <f t="shared" si="27"/>
        <v/>
      </c>
      <c r="AN82" s="1270" t="str">
        <f t="shared" si="7"/>
        <v/>
      </c>
      <c r="AO82" s="1269" t="str">
        <f t="shared" si="7"/>
        <v/>
      </c>
      <c r="AP82" s="433"/>
      <c r="AQ82" s="433"/>
      <c r="AR82" s="433"/>
      <c r="AS82" s="433"/>
      <c r="AT82" s="433"/>
    </row>
    <row r="83" spans="1:46" hidden="1">
      <c r="A83" s="432"/>
      <c r="B83" s="432"/>
      <c r="C83" s="432"/>
      <c r="D83" s="432"/>
      <c r="E83" s="432"/>
      <c r="F83" s="1200">
        <v>70</v>
      </c>
      <c r="G83" s="1195"/>
      <c r="H83" s="1259"/>
      <c r="I83" s="1259"/>
      <c r="J83" s="1195"/>
      <c r="K83" s="1264"/>
      <c r="L83" s="1264"/>
      <c r="M83" s="1261"/>
      <c r="N83" s="1265"/>
      <c r="O83" s="1261"/>
      <c r="P83" s="1265"/>
      <c r="Q83" s="1196"/>
      <c r="R83" s="1266" t="str">
        <f t="shared" si="2"/>
        <v/>
      </c>
      <c r="S83" s="1266" t="str">
        <f t="shared" si="2"/>
        <v/>
      </c>
      <c r="T83" s="1198" t="str">
        <f>IF($I83=$AR$13,IFERROR(年間負荷相当日数計算!P5*K83*O83,""),IF($I83=$AR$14,IFERROR(年間負荷相当日数計算!P5*K83*M83/Q83,""),""))</f>
        <v/>
      </c>
      <c r="U83" s="1198" t="str">
        <f>IF($I83=$AR$13,IFERROR(年間負荷相当日数計算!AC5*L83*P83,""),IF($I83=$AR$14,IFERROR(年間負荷相当日数計算!AC5*L83*N83/Q83,""),""))</f>
        <v/>
      </c>
      <c r="V83" s="1198" t="str">
        <f t="shared" si="21"/>
        <v/>
      </c>
      <c r="W83" s="1269" t="str">
        <f t="shared" si="22"/>
        <v/>
      </c>
      <c r="X83" s="1195"/>
      <c r="Y83" s="1195"/>
      <c r="Z83" s="1267" t="str">
        <f t="shared" si="23"/>
        <v/>
      </c>
      <c r="AA83" s="1266" t="str">
        <f t="shared" si="24"/>
        <v/>
      </c>
      <c r="AB83" s="1266">
        <f t="shared" si="25"/>
        <v>0</v>
      </c>
      <c r="AC83" s="1265"/>
      <c r="AD83" s="1261"/>
      <c r="AE83" s="1265"/>
      <c r="AF83" s="1261"/>
      <c r="AG83" s="1201"/>
      <c r="AH83" s="1266" t="str">
        <f t="shared" si="4"/>
        <v/>
      </c>
      <c r="AI83" s="1266" t="str">
        <f t="shared" si="4"/>
        <v/>
      </c>
      <c r="AJ83" s="1198" t="str">
        <f>IF($I83=$AR$13,IFERROR(年間負荷相当日数計算!P5*AA83*AE83,""),IF($I83=$AR$14,IFERROR(年間負荷相当日数計算!P5*AA83*AC83/AG83,""),""))</f>
        <v/>
      </c>
      <c r="AK83" s="1198" t="str">
        <f>IF($I83=$AR$13,IFERROR(年間負荷相当日数計算!AC5*AB83*AF83,""),IF($I83=$AR$14,IFERROR(年間負荷相当日数計算!AC5*AB83*AD83/AG83,""),""))</f>
        <v/>
      </c>
      <c r="AL83" s="1198" t="str">
        <f t="shared" si="26"/>
        <v/>
      </c>
      <c r="AM83" s="1269" t="str">
        <f t="shared" si="27"/>
        <v/>
      </c>
      <c r="AN83" s="1270" t="str">
        <f t="shared" si="7"/>
        <v/>
      </c>
      <c r="AO83" s="1269" t="str">
        <f t="shared" si="7"/>
        <v/>
      </c>
      <c r="AP83" s="433"/>
      <c r="AQ83" s="433"/>
      <c r="AR83" s="433"/>
      <c r="AS83" s="433"/>
      <c r="AT83" s="433"/>
    </row>
    <row r="84" spans="1:46" hidden="1">
      <c r="A84" s="432"/>
      <c r="B84" s="432"/>
      <c r="C84" s="432"/>
      <c r="D84" s="432"/>
      <c r="E84" s="432"/>
      <c r="F84" s="1200">
        <v>71</v>
      </c>
      <c r="G84" s="1195"/>
      <c r="H84" s="1259"/>
      <c r="I84" s="1259"/>
      <c r="J84" s="1195"/>
      <c r="K84" s="1264"/>
      <c r="L84" s="1264"/>
      <c r="M84" s="1261"/>
      <c r="N84" s="1265"/>
      <c r="O84" s="1261"/>
      <c r="P84" s="1265"/>
      <c r="Q84" s="1196"/>
      <c r="R84" s="1266" t="str">
        <f t="shared" si="2"/>
        <v/>
      </c>
      <c r="S84" s="1266" t="str">
        <f t="shared" si="2"/>
        <v/>
      </c>
      <c r="T84" s="1198" t="str">
        <f>IF($I84=$AR$13,IFERROR(年間負荷相当日数計算!P6*K84*O84,""),IF($I84=$AR$14,IFERROR(年間負荷相当日数計算!P6*K84*M84/Q84,""),""))</f>
        <v/>
      </c>
      <c r="U84" s="1198" t="str">
        <f>IF($I84=$AR$13,IFERROR(年間負荷相当日数計算!AC6*L84*P84,""),IF($I84=$AR$14,IFERROR(年間負荷相当日数計算!AC6*L84*N84/Q84,""),""))</f>
        <v/>
      </c>
      <c r="V84" s="1198" t="str">
        <f t="shared" si="21"/>
        <v/>
      </c>
      <c r="W84" s="1269" t="str">
        <f t="shared" si="22"/>
        <v/>
      </c>
      <c r="X84" s="1195"/>
      <c r="Y84" s="1195"/>
      <c r="Z84" s="1267" t="str">
        <f t="shared" si="23"/>
        <v/>
      </c>
      <c r="AA84" s="1266" t="str">
        <f t="shared" si="24"/>
        <v/>
      </c>
      <c r="AB84" s="1266">
        <f t="shared" si="25"/>
        <v>0</v>
      </c>
      <c r="AC84" s="1265"/>
      <c r="AD84" s="1261"/>
      <c r="AE84" s="1265"/>
      <c r="AF84" s="1261"/>
      <c r="AG84" s="1201"/>
      <c r="AH84" s="1266" t="str">
        <f t="shared" si="4"/>
        <v/>
      </c>
      <c r="AI84" s="1266" t="str">
        <f t="shared" si="4"/>
        <v/>
      </c>
      <c r="AJ84" s="1198" t="str">
        <f>IF($I84=$AR$13,IFERROR(年間負荷相当日数計算!P6*AA84*AE84,""),IF($I84=$AR$14,IFERROR(年間負荷相当日数計算!P6*AA84*AC84/AG84,""),""))</f>
        <v/>
      </c>
      <c r="AK84" s="1198" t="str">
        <f>IF($I84=$AR$13,IFERROR(年間負荷相当日数計算!AC6*AB84*AF84,""),IF($I84=$AR$14,IFERROR(年間負荷相当日数計算!AC6*AB84*AD84/AG84,""),""))</f>
        <v/>
      </c>
      <c r="AL84" s="1198" t="str">
        <f t="shared" si="26"/>
        <v/>
      </c>
      <c r="AM84" s="1269" t="str">
        <f t="shared" si="27"/>
        <v/>
      </c>
      <c r="AN84" s="1270" t="str">
        <f t="shared" si="7"/>
        <v/>
      </c>
      <c r="AO84" s="1269" t="str">
        <f t="shared" si="7"/>
        <v/>
      </c>
      <c r="AP84" s="433"/>
      <c r="AQ84" s="433"/>
      <c r="AR84" s="433"/>
      <c r="AS84" s="433"/>
      <c r="AT84" s="433"/>
    </row>
    <row r="85" spans="1:46" hidden="1">
      <c r="A85" s="432"/>
      <c r="B85" s="432"/>
      <c r="C85" s="432"/>
      <c r="D85" s="432"/>
      <c r="E85" s="432"/>
      <c r="F85" s="1200">
        <v>72</v>
      </c>
      <c r="G85" s="1195"/>
      <c r="H85" s="1259"/>
      <c r="I85" s="1259"/>
      <c r="J85" s="1195"/>
      <c r="K85" s="1264"/>
      <c r="L85" s="1264"/>
      <c r="M85" s="1261"/>
      <c r="N85" s="1265"/>
      <c r="O85" s="1261"/>
      <c r="P85" s="1265"/>
      <c r="Q85" s="1196"/>
      <c r="R85" s="1266" t="str">
        <f t="shared" si="2"/>
        <v/>
      </c>
      <c r="S85" s="1266" t="str">
        <f t="shared" si="2"/>
        <v/>
      </c>
      <c r="T85" s="1198" t="str">
        <f>IF($I85=$AR$13,IFERROR(年間負荷相当日数計算!#REF!*K85*O85,""),IF($I85=$AR$14,IFERROR(年間負荷相当日数計算!#REF!*K85*M85/Q85,""),""))</f>
        <v/>
      </c>
      <c r="U85" s="1198" t="str">
        <f>IF($I85=$AR$13,IFERROR(年間負荷相当日数計算!#REF!*L85*P85,""),IF($I85=$AR$14,IFERROR(年間負荷相当日数計算!#REF!*L85*N85/Q85,""),""))</f>
        <v/>
      </c>
      <c r="V85" s="1198" t="str">
        <f t="shared" si="21"/>
        <v/>
      </c>
      <c r="W85" s="1269" t="str">
        <f t="shared" si="22"/>
        <v/>
      </c>
      <c r="X85" s="1195"/>
      <c r="Y85" s="1195"/>
      <c r="Z85" s="1267" t="str">
        <f t="shared" si="23"/>
        <v/>
      </c>
      <c r="AA85" s="1266" t="str">
        <f t="shared" si="24"/>
        <v/>
      </c>
      <c r="AB85" s="1266">
        <f t="shared" si="25"/>
        <v>0</v>
      </c>
      <c r="AC85" s="1265"/>
      <c r="AD85" s="1261"/>
      <c r="AE85" s="1265"/>
      <c r="AF85" s="1261"/>
      <c r="AG85" s="1201"/>
      <c r="AH85" s="1266" t="str">
        <f t="shared" si="4"/>
        <v/>
      </c>
      <c r="AI85" s="1266" t="str">
        <f t="shared" si="4"/>
        <v/>
      </c>
      <c r="AJ85" s="1198" t="str">
        <f>IF($I85=$AR$13,IFERROR(年間負荷相当日数計算!#REF!*AA85*AE85,""),IF($I85=$AR$14,IFERROR(年間負荷相当日数計算!#REF!*AA85*AC85/AG85,""),""))</f>
        <v/>
      </c>
      <c r="AK85" s="1198" t="str">
        <f>IF($I85=$AR$13,IFERROR(年間負荷相当日数計算!#REF!*AB85*AF85,""),IF($I85=$AR$14,IFERROR(年間負荷相当日数計算!#REF!*AB85*AD85/AG85,""),""))</f>
        <v/>
      </c>
      <c r="AL85" s="1198" t="str">
        <f t="shared" si="26"/>
        <v/>
      </c>
      <c r="AM85" s="1269" t="str">
        <f t="shared" si="27"/>
        <v/>
      </c>
      <c r="AN85" s="1270" t="str">
        <f t="shared" si="7"/>
        <v/>
      </c>
      <c r="AO85" s="1269" t="str">
        <f t="shared" si="7"/>
        <v/>
      </c>
      <c r="AP85" s="433"/>
      <c r="AQ85" s="433"/>
      <c r="AR85" s="433"/>
      <c r="AS85" s="433"/>
      <c r="AT85" s="433"/>
    </row>
    <row r="86" spans="1:46" hidden="1">
      <c r="A86" s="432"/>
      <c r="B86" s="432"/>
      <c r="C86" s="432"/>
      <c r="D86" s="432"/>
      <c r="E86" s="432"/>
      <c r="F86" s="1200">
        <v>73</v>
      </c>
      <c r="G86" s="1195"/>
      <c r="H86" s="1259"/>
      <c r="I86" s="1259"/>
      <c r="J86" s="1195"/>
      <c r="K86" s="1264"/>
      <c r="L86" s="1264"/>
      <c r="M86" s="1261"/>
      <c r="N86" s="1265"/>
      <c r="O86" s="1261"/>
      <c r="P86" s="1265"/>
      <c r="Q86" s="1196"/>
      <c r="R86" s="1266" t="str">
        <f t="shared" si="2"/>
        <v/>
      </c>
      <c r="S86" s="1266" t="str">
        <f t="shared" si="2"/>
        <v/>
      </c>
      <c r="T86" s="1198" t="str">
        <f>IF($I86=$AR$13,IFERROR(年間負荷相当日数計算!#REF!*K86*O86,""),IF($I86=$AR$14,IFERROR(年間負荷相当日数計算!#REF!*K86*M86/Q86,""),""))</f>
        <v/>
      </c>
      <c r="U86" s="1198" t="str">
        <f>IF($I86=$AR$13,IFERROR(年間負荷相当日数計算!#REF!*L86*P86,""),IF($I86=$AR$14,IFERROR(年間負荷相当日数計算!#REF!*L86*N86/Q86,""),""))</f>
        <v/>
      </c>
      <c r="V86" s="1198" t="str">
        <f t="shared" si="21"/>
        <v/>
      </c>
      <c r="W86" s="1269" t="str">
        <f t="shared" si="22"/>
        <v/>
      </c>
      <c r="X86" s="1195"/>
      <c r="Y86" s="1195"/>
      <c r="Z86" s="1267" t="str">
        <f t="shared" si="23"/>
        <v/>
      </c>
      <c r="AA86" s="1266" t="str">
        <f t="shared" si="24"/>
        <v/>
      </c>
      <c r="AB86" s="1266">
        <f t="shared" si="25"/>
        <v>0</v>
      </c>
      <c r="AC86" s="1265"/>
      <c r="AD86" s="1261"/>
      <c r="AE86" s="1265"/>
      <c r="AF86" s="1261"/>
      <c r="AG86" s="1201"/>
      <c r="AH86" s="1266" t="str">
        <f t="shared" si="4"/>
        <v/>
      </c>
      <c r="AI86" s="1266" t="str">
        <f t="shared" si="4"/>
        <v/>
      </c>
      <c r="AJ86" s="1198" t="str">
        <f>IF($I86=$AR$13,IFERROR(年間負荷相当日数計算!#REF!*AA86*AE86,""),IF($I86=$AR$14,IFERROR(年間負荷相当日数計算!#REF!*AA86*AC86/AG86,""),""))</f>
        <v/>
      </c>
      <c r="AK86" s="1198" t="str">
        <f>IF($I86=$AR$13,IFERROR(年間負荷相当日数計算!#REF!*AB86*AF86,""),IF($I86=$AR$14,IFERROR(年間負荷相当日数計算!#REF!*AB86*AD86/AG86,""),""))</f>
        <v/>
      </c>
      <c r="AL86" s="1198" t="str">
        <f t="shared" si="26"/>
        <v/>
      </c>
      <c r="AM86" s="1269" t="str">
        <f t="shared" si="27"/>
        <v/>
      </c>
      <c r="AN86" s="1270" t="str">
        <f t="shared" si="7"/>
        <v/>
      </c>
      <c r="AO86" s="1269" t="str">
        <f t="shared" si="7"/>
        <v/>
      </c>
      <c r="AP86" s="433"/>
      <c r="AQ86" s="433"/>
      <c r="AR86" s="433"/>
      <c r="AS86" s="433"/>
      <c r="AT86" s="433"/>
    </row>
    <row r="87" spans="1:46" hidden="1">
      <c r="A87" s="432"/>
      <c r="B87" s="432"/>
      <c r="C87" s="432"/>
      <c r="D87" s="432"/>
      <c r="E87" s="432"/>
      <c r="F87" s="1200">
        <v>74</v>
      </c>
      <c r="G87" s="1195"/>
      <c r="H87" s="1259"/>
      <c r="I87" s="1259"/>
      <c r="J87" s="1195"/>
      <c r="K87" s="1264"/>
      <c r="L87" s="1264"/>
      <c r="M87" s="1261"/>
      <c r="N87" s="1265"/>
      <c r="O87" s="1261"/>
      <c r="P87" s="1265"/>
      <c r="Q87" s="1196"/>
      <c r="R87" s="1266" t="str">
        <f t="shared" si="2"/>
        <v/>
      </c>
      <c r="S87" s="1266" t="str">
        <f t="shared" si="2"/>
        <v/>
      </c>
      <c r="T87" s="1198" t="str">
        <f>IF($I87=$AR$13,IFERROR(年間負荷相当日数計算!#REF!*K87*O87,""),IF($I87=$AR$14,IFERROR(年間負荷相当日数計算!#REF!*K87*M87/Q87,""),""))</f>
        <v/>
      </c>
      <c r="U87" s="1198" t="str">
        <f>IF($I87=$AR$13,IFERROR(年間負荷相当日数計算!#REF!*L87*P87,""),IF($I87=$AR$14,IFERROR(年間負荷相当日数計算!#REF!*L87*N87/Q87,""),""))</f>
        <v/>
      </c>
      <c r="V87" s="1198" t="str">
        <f t="shared" si="21"/>
        <v/>
      </c>
      <c r="W87" s="1269" t="str">
        <f t="shared" si="22"/>
        <v/>
      </c>
      <c r="X87" s="1195"/>
      <c r="Y87" s="1195"/>
      <c r="Z87" s="1267" t="str">
        <f t="shared" si="23"/>
        <v/>
      </c>
      <c r="AA87" s="1266" t="str">
        <f t="shared" si="24"/>
        <v/>
      </c>
      <c r="AB87" s="1266">
        <f t="shared" si="25"/>
        <v>0</v>
      </c>
      <c r="AC87" s="1265"/>
      <c r="AD87" s="1261"/>
      <c r="AE87" s="1265"/>
      <c r="AF87" s="1261"/>
      <c r="AG87" s="1201"/>
      <c r="AH87" s="1266" t="str">
        <f t="shared" si="4"/>
        <v/>
      </c>
      <c r="AI87" s="1266" t="str">
        <f t="shared" si="4"/>
        <v/>
      </c>
      <c r="AJ87" s="1198" t="str">
        <f>IF($I87=$AR$13,IFERROR(年間負荷相当日数計算!#REF!*AA87*AE87,""),IF($I87=$AR$14,IFERROR(年間負荷相当日数計算!#REF!*AA87*AC87/AG87,""),""))</f>
        <v/>
      </c>
      <c r="AK87" s="1198" t="str">
        <f>IF($I87=$AR$13,IFERROR(年間負荷相当日数計算!#REF!*AB87*AF87,""),IF($I87=$AR$14,IFERROR(年間負荷相当日数計算!#REF!*AB87*AD87/AG87,""),""))</f>
        <v/>
      </c>
      <c r="AL87" s="1198" t="str">
        <f t="shared" si="26"/>
        <v/>
      </c>
      <c r="AM87" s="1269" t="str">
        <f t="shared" si="27"/>
        <v/>
      </c>
      <c r="AN87" s="1270" t="str">
        <f t="shared" si="7"/>
        <v/>
      </c>
      <c r="AO87" s="1269" t="str">
        <f t="shared" si="7"/>
        <v/>
      </c>
      <c r="AP87" s="433"/>
      <c r="AQ87" s="433"/>
      <c r="AR87" s="433"/>
      <c r="AS87" s="433"/>
      <c r="AT87" s="433"/>
    </row>
    <row r="88" spans="1:46" hidden="1">
      <c r="A88" s="432"/>
      <c r="B88" s="432"/>
      <c r="C88" s="432"/>
      <c r="D88" s="432"/>
      <c r="E88" s="432"/>
      <c r="F88" s="1200">
        <v>75</v>
      </c>
      <c r="G88" s="1195"/>
      <c r="H88" s="1259"/>
      <c r="I88" s="1259"/>
      <c r="J88" s="1195"/>
      <c r="K88" s="1264"/>
      <c r="L88" s="1264"/>
      <c r="M88" s="1261"/>
      <c r="N88" s="1265"/>
      <c r="O88" s="1261"/>
      <c r="P88" s="1265"/>
      <c r="Q88" s="1196"/>
      <c r="R88" s="1266" t="str">
        <f t="shared" si="2"/>
        <v/>
      </c>
      <c r="S88" s="1266" t="str">
        <f t="shared" si="2"/>
        <v/>
      </c>
      <c r="T88" s="1198" t="str">
        <f>IF($I88=$AR$13,IFERROR(年間負荷相当日数計算!#REF!*K88*O88,""),IF($I88=$AR$14,IFERROR(年間負荷相当日数計算!#REF!*K88*M88/Q88,""),""))</f>
        <v/>
      </c>
      <c r="U88" s="1198" t="str">
        <f>IF($I88=$AR$13,IFERROR(年間負荷相当日数計算!#REF!*L88*P88,""),IF($I88=$AR$14,IFERROR(年間負荷相当日数計算!#REF!*L88*N88/Q88,""),""))</f>
        <v/>
      </c>
      <c r="V88" s="1198" t="str">
        <f t="shared" si="21"/>
        <v/>
      </c>
      <c r="W88" s="1269" t="str">
        <f t="shared" si="22"/>
        <v/>
      </c>
      <c r="X88" s="1195"/>
      <c r="Y88" s="1195"/>
      <c r="Z88" s="1267" t="str">
        <f t="shared" si="23"/>
        <v/>
      </c>
      <c r="AA88" s="1266" t="str">
        <f t="shared" si="24"/>
        <v/>
      </c>
      <c r="AB88" s="1266">
        <f t="shared" si="25"/>
        <v>0</v>
      </c>
      <c r="AC88" s="1265"/>
      <c r="AD88" s="1261"/>
      <c r="AE88" s="1265"/>
      <c r="AF88" s="1261"/>
      <c r="AG88" s="1201"/>
      <c r="AH88" s="1266" t="str">
        <f t="shared" si="4"/>
        <v/>
      </c>
      <c r="AI88" s="1266" t="str">
        <f t="shared" si="4"/>
        <v/>
      </c>
      <c r="AJ88" s="1198" t="str">
        <f>IF($I88=$AR$13,IFERROR(年間負荷相当日数計算!#REF!*AA88*AE88,""),IF($I88=$AR$14,IFERROR(年間負荷相当日数計算!#REF!*AA88*AC88/AG88,""),""))</f>
        <v/>
      </c>
      <c r="AK88" s="1198" t="str">
        <f>IF($I88=$AR$13,IFERROR(年間負荷相当日数計算!#REF!*AB88*AF88,""),IF($I88=$AR$14,IFERROR(年間負荷相当日数計算!#REF!*AB88*AD88/AG88,""),""))</f>
        <v/>
      </c>
      <c r="AL88" s="1198" t="str">
        <f t="shared" si="26"/>
        <v/>
      </c>
      <c r="AM88" s="1269" t="str">
        <f t="shared" si="27"/>
        <v/>
      </c>
      <c r="AN88" s="1270" t="str">
        <f t="shared" si="7"/>
        <v/>
      </c>
      <c r="AO88" s="1269" t="str">
        <f t="shared" si="7"/>
        <v/>
      </c>
      <c r="AP88" s="433"/>
      <c r="AQ88" s="433"/>
      <c r="AR88" s="433"/>
      <c r="AS88" s="433"/>
      <c r="AT88" s="433"/>
    </row>
    <row r="89" spans="1:46" hidden="1">
      <c r="A89" s="432"/>
      <c r="B89" s="432"/>
      <c r="C89" s="432"/>
      <c r="D89" s="432"/>
      <c r="E89" s="432"/>
      <c r="F89" s="1200">
        <v>76</v>
      </c>
      <c r="G89" s="1195"/>
      <c r="H89" s="1259"/>
      <c r="I89" s="1259"/>
      <c r="J89" s="1195"/>
      <c r="K89" s="1264"/>
      <c r="L89" s="1264"/>
      <c r="M89" s="1261"/>
      <c r="N89" s="1265"/>
      <c r="O89" s="1261"/>
      <c r="P89" s="1265"/>
      <c r="Q89" s="1196"/>
      <c r="R89" s="1266" t="str">
        <f t="shared" si="2"/>
        <v/>
      </c>
      <c r="S89" s="1266" t="str">
        <f t="shared" si="2"/>
        <v/>
      </c>
      <c r="T89" s="1198" t="str">
        <f>IF($I89=$AR$13,IFERROR(年間負荷相当日数計算!#REF!*K89*O89,""),IF($I89=$AR$14,IFERROR(年間負荷相当日数計算!#REF!*K89*M89/Q89,""),""))</f>
        <v/>
      </c>
      <c r="U89" s="1198" t="str">
        <f>IF($I89=$AR$13,IFERROR(年間負荷相当日数計算!#REF!*L89*P89,""),IF($I89=$AR$14,IFERROR(年間負荷相当日数計算!#REF!*L89*N89/Q89,""),""))</f>
        <v/>
      </c>
      <c r="V89" s="1198" t="str">
        <f t="shared" si="21"/>
        <v/>
      </c>
      <c r="W89" s="1269" t="str">
        <f t="shared" si="22"/>
        <v/>
      </c>
      <c r="X89" s="1195"/>
      <c r="Y89" s="1195"/>
      <c r="Z89" s="1267" t="str">
        <f t="shared" si="23"/>
        <v/>
      </c>
      <c r="AA89" s="1266" t="str">
        <f t="shared" si="24"/>
        <v/>
      </c>
      <c r="AB89" s="1266">
        <f t="shared" si="25"/>
        <v>0</v>
      </c>
      <c r="AC89" s="1265"/>
      <c r="AD89" s="1261"/>
      <c r="AE89" s="1265"/>
      <c r="AF89" s="1261"/>
      <c r="AG89" s="1201"/>
      <c r="AH89" s="1266" t="str">
        <f t="shared" si="4"/>
        <v/>
      </c>
      <c r="AI89" s="1266" t="str">
        <f t="shared" si="4"/>
        <v/>
      </c>
      <c r="AJ89" s="1198" t="str">
        <f>IF($I89=$AR$13,IFERROR(年間負荷相当日数計算!#REF!*AA89*AE89,""),IF($I89=$AR$14,IFERROR(年間負荷相当日数計算!#REF!*AA89*AC89/AG89,""),""))</f>
        <v/>
      </c>
      <c r="AK89" s="1198" t="str">
        <f>IF($I89=$AR$13,IFERROR(年間負荷相当日数計算!#REF!*AB89*AF89,""),IF($I89=$AR$14,IFERROR(年間負荷相当日数計算!#REF!*AB89*AD89/AG89,""),""))</f>
        <v/>
      </c>
      <c r="AL89" s="1198" t="str">
        <f t="shared" si="26"/>
        <v/>
      </c>
      <c r="AM89" s="1269" t="str">
        <f t="shared" si="27"/>
        <v/>
      </c>
      <c r="AN89" s="1270" t="str">
        <f t="shared" si="7"/>
        <v/>
      </c>
      <c r="AO89" s="1269" t="str">
        <f t="shared" si="7"/>
        <v/>
      </c>
      <c r="AP89" s="433"/>
      <c r="AQ89" s="433"/>
      <c r="AR89" s="433"/>
      <c r="AS89" s="433"/>
      <c r="AT89" s="433"/>
    </row>
    <row r="90" spans="1:46" hidden="1">
      <c r="A90" s="432"/>
      <c r="B90" s="432"/>
      <c r="C90" s="432"/>
      <c r="D90" s="432"/>
      <c r="E90" s="432"/>
      <c r="F90" s="1200">
        <v>77</v>
      </c>
      <c r="G90" s="1195"/>
      <c r="H90" s="1259"/>
      <c r="I90" s="1259"/>
      <c r="J90" s="1195"/>
      <c r="K90" s="1264"/>
      <c r="L90" s="1264"/>
      <c r="M90" s="1261"/>
      <c r="N90" s="1265"/>
      <c r="O90" s="1261"/>
      <c r="P90" s="1265"/>
      <c r="Q90" s="1196"/>
      <c r="R90" s="1266" t="str">
        <f t="shared" si="2"/>
        <v/>
      </c>
      <c r="S90" s="1266" t="str">
        <f t="shared" si="2"/>
        <v/>
      </c>
      <c r="T90" s="1198" t="str">
        <f>IF($I90=$AR$13,IFERROR(年間負荷相当日数計算!#REF!*K90*O90,""),IF($I90=$AR$14,IFERROR(年間負荷相当日数計算!#REF!*K90*M90/Q90,""),""))</f>
        <v/>
      </c>
      <c r="U90" s="1198" t="str">
        <f>IF($I90=$AR$13,IFERROR(年間負荷相当日数計算!#REF!*L90*P90,""),IF($I90=$AR$14,IFERROR(年間負荷相当日数計算!#REF!*L90*N90/Q90,""),""))</f>
        <v/>
      </c>
      <c r="V90" s="1198" t="str">
        <f t="shared" si="21"/>
        <v/>
      </c>
      <c r="W90" s="1269" t="str">
        <f t="shared" si="22"/>
        <v/>
      </c>
      <c r="X90" s="1195"/>
      <c r="Y90" s="1195"/>
      <c r="Z90" s="1267" t="str">
        <f t="shared" si="23"/>
        <v/>
      </c>
      <c r="AA90" s="1266" t="str">
        <f t="shared" si="24"/>
        <v/>
      </c>
      <c r="AB90" s="1266">
        <f t="shared" si="25"/>
        <v>0</v>
      </c>
      <c r="AC90" s="1265"/>
      <c r="AD90" s="1261"/>
      <c r="AE90" s="1265"/>
      <c r="AF90" s="1261"/>
      <c r="AG90" s="1201"/>
      <c r="AH90" s="1266" t="str">
        <f t="shared" si="4"/>
        <v/>
      </c>
      <c r="AI90" s="1266" t="str">
        <f t="shared" si="4"/>
        <v/>
      </c>
      <c r="AJ90" s="1198" t="str">
        <f>IF($I90=$AR$13,IFERROR(年間負荷相当日数計算!#REF!*AA90*AE90,""),IF($I90=$AR$14,IFERROR(年間負荷相当日数計算!#REF!*AA90*AC90/AG90,""),""))</f>
        <v/>
      </c>
      <c r="AK90" s="1198" t="str">
        <f>IF($I90=$AR$13,IFERROR(年間負荷相当日数計算!#REF!*AB90*AF90,""),IF($I90=$AR$14,IFERROR(年間負荷相当日数計算!#REF!*AB90*AD90/AG90,""),""))</f>
        <v/>
      </c>
      <c r="AL90" s="1198" t="str">
        <f t="shared" si="26"/>
        <v/>
      </c>
      <c r="AM90" s="1269" t="str">
        <f t="shared" si="27"/>
        <v/>
      </c>
      <c r="AN90" s="1270" t="str">
        <f t="shared" si="7"/>
        <v/>
      </c>
      <c r="AO90" s="1269" t="str">
        <f t="shared" si="7"/>
        <v/>
      </c>
      <c r="AP90" s="433"/>
      <c r="AQ90" s="433"/>
      <c r="AR90" s="433"/>
      <c r="AS90" s="433"/>
      <c r="AT90" s="433"/>
    </row>
    <row r="91" spans="1:46" hidden="1">
      <c r="A91" s="432"/>
      <c r="B91" s="432"/>
      <c r="C91" s="432"/>
      <c r="D91" s="432"/>
      <c r="E91" s="432"/>
      <c r="F91" s="1200">
        <v>78</v>
      </c>
      <c r="G91" s="1195"/>
      <c r="H91" s="1259"/>
      <c r="I91" s="1259"/>
      <c r="J91" s="1195"/>
      <c r="K91" s="1264"/>
      <c r="L91" s="1264"/>
      <c r="M91" s="1261"/>
      <c r="N91" s="1265"/>
      <c r="O91" s="1261"/>
      <c r="P91" s="1265"/>
      <c r="Q91" s="1196"/>
      <c r="R91" s="1266" t="str">
        <f t="shared" si="2"/>
        <v/>
      </c>
      <c r="S91" s="1266" t="str">
        <f t="shared" si="2"/>
        <v/>
      </c>
      <c r="T91" s="1198" t="str">
        <f>IF($I91=$AR$13,IFERROR(年間負荷相当日数計算!#REF!*K91*O91,""),IF($I91=$AR$14,IFERROR(年間負荷相当日数計算!#REF!*K91*M91/Q91,""),""))</f>
        <v/>
      </c>
      <c r="U91" s="1198" t="str">
        <f>IF($I91=$AR$13,IFERROR(年間負荷相当日数計算!#REF!*L91*P91,""),IF($I91=$AR$14,IFERROR(年間負荷相当日数計算!#REF!*L91*N91/Q91,""),""))</f>
        <v/>
      </c>
      <c r="V91" s="1198" t="str">
        <f t="shared" si="21"/>
        <v/>
      </c>
      <c r="W91" s="1269" t="str">
        <f t="shared" si="22"/>
        <v/>
      </c>
      <c r="X91" s="1195"/>
      <c r="Y91" s="1195"/>
      <c r="Z91" s="1267" t="str">
        <f t="shared" si="23"/>
        <v/>
      </c>
      <c r="AA91" s="1266" t="str">
        <f t="shared" si="24"/>
        <v/>
      </c>
      <c r="AB91" s="1266">
        <f t="shared" si="25"/>
        <v>0</v>
      </c>
      <c r="AC91" s="1265"/>
      <c r="AD91" s="1261"/>
      <c r="AE91" s="1265"/>
      <c r="AF91" s="1261"/>
      <c r="AG91" s="1201"/>
      <c r="AH91" s="1266" t="str">
        <f t="shared" si="4"/>
        <v/>
      </c>
      <c r="AI91" s="1266" t="str">
        <f t="shared" si="4"/>
        <v/>
      </c>
      <c r="AJ91" s="1198" t="str">
        <f>IF($I91=$AR$13,IFERROR(年間負荷相当日数計算!#REF!*AA91*AE91,""),IF($I91=$AR$14,IFERROR(年間負荷相当日数計算!#REF!*AA91*AC91/AG91,""),""))</f>
        <v/>
      </c>
      <c r="AK91" s="1198" t="str">
        <f>IF($I91=$AR$13,IFERROR(年間負荷相当日数計算!#REF!*AB91*AF91,""),IF($I91=$AR$14,IFERROR(年間負荷相当日数計算!#REF!*AB91*AD91/AG91,""),""))</f>
        <v/>
      </c>
      <c r="AL91" s="1198" t="str">
        <f t="shared" si="26"/>
        <v/>
      </c>
      <c r="AM91" s="1269" t="str">
        <f t="shared" si="27"/>
        <v/>
      </c>
      <c r="AN91" s="1270" t="str">
        <f t="shared" si="7"/>
        <v/>
      </c>
      <c r="AO91" s="1269" t="str">
        <f t="shared" si="7"/>
        <v/>
      </c>
      <c r="AP91" s="433"/>
      <c r="AQ91" s="433"/>
      <c r="AR91" s="433"/>
      <c r="AS91" s="433"/>
      <c r="AT91" s="433"/>
    </row>
    <row r="92" spans="1:46" hidden="1">
      <c r="A92" s="432"/>
      <c r="B92" s="432"/>
      <c r="C92" s="432"/>
      <c r="D92" s="432"/>
      <c r="E92" s="432"/>
      <c r="F92" s="1200">
        <v>79</v>
      </c>
      <c r="G92" s="1195"/>
      <c r="H92" s="1259"/>
      <c r="I92" s="1259"/>
      <c r="J92" s="1195"/>
      <c r="K92" s="1264"/>
      <c r="L92" s="1264"/>
      <c r="M92" s="1261"/>
      <c r="N92" s="1265"/>
      <c r="O92" s="1261"/>
      <c r="P92" s="1265"/>
      <c r="Q92" s="1196"/>
      <c r="R92" s="1266" t="str">
        <f t="shared" si="2"/>
        <v/>
      </c>
      <c r="S92" s="1266" t="str">
        <f t="shared" si="2"/>
        <v/>
      </c>
      <c r="T92" s="1198" t="str">
        <f>IF($I92=$AR$13,IFERROR(年間負荷相当日数計算!#REF!*K92*O92,""),IF($I92=$AR$14,IFERROR(年間負荷相当日数計算!#REF!*K92*M92/Q92,""),""))</f>
        <v/>
      </c>
      <c r="U92" s="1198" t="str">
        <f>IF($I92=$AR$13,IFERROR(年間負荷相当日数計算!#REF!*L92*P92,""),IF($I92=$AR$14,IFERROR(年間負荷相当日数計算!#REF!*L92*N92/Q92,""),""))</f>
        <v/>
      </c>
      <c r="V92" s="1198" t="str">
        <f t="shared" ref="V92:V112" si="28">IFERROR(T92+U92,"")</f>
        <v/>
      </c>
      <c r="W92" s="1269" t="str">
        <f t="shared" ref="W92:W112" si="29">IFERROR(V92*$AS$23/10^3,"")</f>
        <v/>
      </c>
      <c r="X92" s="1195"/>
      <c r="Y92" s="1195"/>
      <c r="Z92" s="1267" t="str">
        <f t="shared" ref="Z92:Z112" si="30">IFERROR(VLOOKUP(Y92,$AR$17:$AS$19,2,FALSE),"")</f>
        <v/>
      </c>
      <c r="AA92" s="1266" t="str">
        <f t="shared" ref="AA92:AA112" si="31">IFERROR((M92*K92)/AC92,"")</f>
        <v/>
      </c>
      <c r="AB92" s="1266">
        <f t="shared" ref="AB92:AB112" si="32">IFERROR((N92*L92)/AD92,0)</f>
        <v>0</v>
      </c>
      <c r="AC92" s="1265"/>
      <c r="AD92" s="1261"/>
      <c r="AE92" s="1265"/>
      <c r="AF92" s="1261"/>
      <c r="AG92" s="1201"/>
      <c r="AH92" s="1266" t="str">
        <f t="shared" si="4"/>
        <v/>
      </c>
      <c r="AI92" s="1266" t="str">
        <f t="shared" si="4"/>
        <v/>
      </c>
      <c r="AJ92" s="1198" t="str">
        <f>IF($I92=$AR$13,IFERROR(年間負荷相当日数計算!#REF!*AA92*AE92,""),IF($I92=$AR$14,IFERROR(年間負荷相当日数計算!#REF!*AA92*AC92/AG92,""),""))</f>
        <v/>
      </c>
      <c r="AK92" s="1198" t="str">
        <f>IF($I92=$AR$13,IFERROR(年間負荷相当日数計算!#REF!*AB92*AF92,""),IF($I92=$AR$14,IFERROR(年間負荷相当日数計算!#REF!*AB92*AD92/AG92,""),""))</f>
        <v/>
      </c>
      <c r="AL92" s="1198" t="str">
        <f t="shared" ref="AL92:AL112" si="33">IFERROR(AJ92+AK92,"")</f>
        <v/>
      </c>
      <c r="AM92" s="1269" t="str">
        <f t="shared" ref="AM92:AM112" si="34">IFERROR(AL92*$AS$23/10^3,"")</f>
        <v/>
      </c>
      <c r="AN92" s="1270" t="str">
        <f t="shared" si="7"/>
        <v/>
      </c>
      <c r="AO92" s="1269" t="str">
        <f t="shared" si="7"/>
        <v/>
      </c>
      <c r="AP92" s="433"/>
      <c r="AQ92" s="433"/>
      <c r="AR92" s="433"/>
      <c r="AS92" s="433"/>
      <c r="AT92" s="433"/>
    </row>
    <row r="93" spans="1:46" hidden="1">
      <c r="A93" s="432"/>
      <c r="B93" s="432"/>
      <c r="C93" s="432"/>
      <c r="D93" s="432"/>
      <c r="E93" s="432"/>
      <c r="F93" s="1200">
        <v>80</v>
      </c>
      <c r="G93" s="1195"/>
      <c r="H93" s="1259"/>
      <c r="I93" s="1259"/>
      <c r="J93" s="1195"/>
      <c r="K93" s="1264"/>
      <c r="L93" s="1264"/>
      <c r="M93" s="1261"/>
      <c r="N93" s="1265"/>
      <c r="O93" s="1261"/>
      <c r="P93" s="1265"/>
      <c r="Q93" s="1196"/>
      <c r="R93" s="1266" t="str">
        <f t="shared" si="2"/>
        <v/>
      </c>
      <c r="S93" s="1266" t="str">
        <f t="shared" si="2"/>
        <v/>
      </c>
      <c r="T93" s="1198" t="str">
        <f>IF($I93=$AR$13,IFERROR(年間負荷相当日数計算!#REF!*K93*O93,""),IF($I93=$AR$14,IFERROR(年間負荷相当日数計算!#REF!*K93*M93/Q93,""),""))</f>
        <v/>
      </c>
      <c r="U93" s="1198" t="str">
        <f>IF($I93=$AR$13,IFERROR(年間負荷相当日数計算!#REF!*L93*P93,""),IF($I93=$AR$14,IFERROR(年間負荷相当日数計算!#REF!*L93*N93/Q93,""),""))</f>
        <v/>
      </c>
      <c r="V93" s="1198" t="str">
        <f t="shared" si="28"/>
        <v/>
      </c>
      <c r="W93" s="1269" t="str">
        <f t="shared" si="29"/>
        <v/>
      </c>
      <c r="X93" s="1195"/>
      <c r="Y93" s="1195"/>
      <c r="Z93" s="1267" t="str">
        <f t="shared" si="30"/>
        <v/>
      </c>
      <c r="AA93" s="1266" t="str">
        <f t="shared" si="31"/>
        <v/>
      </c>
      <c r="AB93" s="1266">
        <f t="shared" si="32"/>
        <v>0</v>
      </c>
      <c r="AC93" s="1265"/>
      <c r="AD93" s="1261"/>
      <c r="AE93" s="1265"/>
      <c r="AF93" s="1261"/>
      <c r="AG93" s="1201"/>
      <c r="AH93" s="1266" t="str">
        <f t="shared" si="4"/>
        <v/>
      </c>
      <c r="AI93" s="1266" t="str">
        <f t="shared" si="4"/>
        <v/>
      </c>
      <c r="AJ93" s="1198" t="str">
        <f>IF($I93=$AR$13,IFERROR(年間負荷相当日数計算!#REF!*AA93*AE93,""),IF($I93=$AR$14,IFERROR(年間負荷相当日数計算!#REF!*AA93*AC93/AG93,""),""))</f>
        <v/>
      </c>
      <c r="AK93" s="1198" t="str">
        <f>IF($I93=$AR$13,IFERROR(年間負荷相当日数計算!#REF!*AB93*AF93,""),IF($I93=$AR$14,IFERROR(年間負荷相当日数計算!#REF!*AB93*AD93/AG93,""),""))</f>
        <v/>
      </c>
      <c r="AL93" s="1198" t="str">
        <f t="shared" si="33"/>
        <v/>
      </c>
      <c r="AM93" s="1269" t="str">
        <f t="shared" si="34"/>
        <v/>
      </c>
      <c r="AN93" s="1270" t="str">
        <f t="shared" si="7"/>
        <v/>
      </c>
      <c r="AO93" s="1269" t="str">
        <f t="shared" si="7"/>
        <v/>
      </c>
      <c r="AP93" s="433"/>
      <c r="AQ93" s="433"/>
      <c r="AR93" s="433"/>
      <c r="AS93" s="433"/>
      <c r="AT93" s="433"/>
    </row>
    <row r="94" spans="1:46" hidden="1">
      <c r="A94" s="432"/>
      <c r="B94" s="432"/>
      <c r="C94" s="432"/>
      <c r="D94" s="432"/>
      <c r="E94" s="432"/>
      <c r="F94" s="1200">
        <v>81</v>
      </c>
      <c r="G94" s="1195"/>
      <c r="H94" s="1259"/>
      <c r="I94" s="1259"/>
      <c r="J94" s="1195"/>
      <c r="K94" s="1264"/>
      <c r="L94" s="1264"/>
      <c r="M94" s="1261"/>
      <c r="N94" s="1265"/>
      <c r="O94" s="1261"/>
      <c r="P94" s="1265"/>
      <c r="Q94" s="1196"/>
      <c r="R94" s="1266" t="str">
        <f t="shared" si="2"/>
        <v/>
      </c>
      <c r="S94" s="1266" t="str">
        <f t="shared" si="2"/>
        <v/>
      </c>
      <c r="T94" s="1198" t="str">
        <f>IF($I94=$AR$13,IFERROR(年間負荷相当日数計算!#REF!*K94*O94,""),IF($I94=$AR$14,IFERROR(年間負荷相当日数計算!#REF!*K94*M94/Q94,""),""))</f>
        <v/>
      </c>
      <c r="U94" s="1198" t="str">
        <f>IF($I94=$AR$13,IFERROR(年間負荷相当日数計算!#REF!*L94*P94,""),IF($I94=$AR$14,IFERROR(年間負荷相当日数計算!#REF!*L94*N94/Q94,""),""))</f>
        <v/>
      </c>
      <c r="V94" s="1198" t="str">
        <f t="shared" si="28"/>
        <v/>
      </c>
      <c r="W94" s="1269" t="str">
        <f t="shared" si="29"/>
        <v/>
      </c>
      <c r="X94" s="1195"/>
      <c r="Y94" s="1195"/>
      <c r="Z94" s="1267" t="str">
        <f t="shared" si="30"/>
        <v/>
      </c>
      <c r="AA94" s="1266" t="str">
        <f t="shared" si="31"/>
        <v/>
      </c>
      <c r="AB94" s="1266">
        <f t="shared" si="32"/>
        <v>0</v>
      </c>
      <c r="AC94" s="1265"/>
      <c r="AD94" s="1261"/>
      <c r="AE94" s="1265"/>
      <c r="AF94" s="1261"/>
      <c r="AG94" s="1201"/>
      <c r="AH94" s="1266" t="str">
        <f t="shared" si="4"/>
        <v/>
      </c>
      <c r="AI94" s="1266" t="str">
        <f t="shared" si="4"/>
        <v/>
      </c>
      <c r="AJ94" s="1198" t="str">
        <f>IF($I94=$AR$13,IFERROR(年間負荷相当日数計算!#REF!*AA94*AE94,""),IF($I94=$AR$14,IFERROR(年間負荷相当日数計算!#REF!*AA94*AC94/AG94,""),""))</f>
        <v/>
      </c>
      <c r="AK94" s="1198" t="str">
        <f>IF($I94=$AR$13,IFERROR(年間負荷相当日数計算!#REF!*AB94*AF94,""),IF($I94=$AR$14,IFERROR(年間負荷相当日数計算!#REF!*AB94*AD94/AG94,""),""))</f>
        <v/>
      </c>
      <c r="AL94" s="1198" t="str">
        <f t="shared" si="33"/>
        <v/>
      </c>
      <c r="AM94" s="1269" t="str">
        <f t="shared" si="34"/>
        <v/>
      </c>
      <c r="AN94" s="1270" t="str">
        <f t="shared" si="7"/>
        <v/>
      </c>
      <c r="AO94" s="1269" t="str">
        <f t="shared" si="7"/>
        <v/>
      </c>
      <c r="AP94" s="433"/>
      <c r="AQ94" s="433"/>
      <c r="AR94" s="433"/>
      <c r="AS94" s="433"/>
      <c r="AT94" s="433"/>
    </row>
    <row r="95" spans="1:46" hidden="1">
      <c r="A95" s="432"/>
      <c r="B95" s="432"/>
      <c r="C95" s="432"/>
      <c r="D95" s="432"/>
      <c r="E95" s="432"/>
      <c r="F95" s="1200">
        <v>82</v>
      </c>
      <c r="G95" s="1195"/>
      <c r="H95" s="1259"/>
      <c r="I95" s="1259"/>
      <c r="J95" s="1195"/>
      <c r="K95" s="1264"/>
      <c r="L95" s="1264"/>
      <c r="M95" s="1261"/>
      <c r="N95" s="1265"/>
      <c r="O95" s="1261"/>
      <c r="P95" s="1265"/>
      <c r="Q95" s="1196"/>
      <c r="R95" s="1266" t="str">
        <f t="shared" si="2"/>
        <v/>
      </c>
      <c r="S95" s="1266" t="str">
        <f t="shared" si="2"/>
        <v/>
      </c>
      <c r="T95" s="1198" t="str">
        <f>IF($I95=$AR$13,IFERROR(年間負荷相当日数計算!P1*K95*O95,""),IF($I95=$AR$14,IFERROR(年間負荷相当日数計算!P1*K95*M95/Q95,""),""))</f>
        <v/>
      </c>
      <c r="U95" s="1198" t="str">
        <f>IF($I95=$AR$13,IFERROR(年間負荷相当日数計算!AC1*L95*P95,""),IF($I95=$AR$14,IFERROR(年間負荷相当日数計算!AC1*L95*N95/Q95,""),""))</f>
        <v/>
      </c>
      <c r="V95" s="1198" t="str">
        <f t="shared" si="28"/>
        <v/>
      </c>
      <c r="W95" s="1269" t="str">
        <f t="shared" si="29"/>
        <v/>
      </c>
      <c r="X95" s="1195"/>
      <c r="Y95" s="1195"/>
      <c r="Z95" s="1267" t="str">
        <f t="shared" si="30"/>
        <v/>
      </c>
      <c r="AA95" s="1266" t="str">
        <f t="shared" si="31"/>
        <v/>
      </c>
      <c r="AB95" s="1266">
        <f t="shared" si="32"/>
        <v>0</v>
      </c>
      <c r="AC95" s="1265"/>
      <c r="AD95" s="1261"/>
      <c r="AE95" s="1265"/>
      <c r="AF95" s="1261"/>
      <c r="AG95" s="1201"/>
      <c r="AH95" s="1266" t="str">
        <f t="shared" si="4"/>
        <v/>
      </c>
      <c r="AI95" s="1266" t="str">
        <f t="shared" si="4"/>
        <v/>
      </c>
      <c r="AJ95" s="1198" t="str">
        <f>IF($I95=$AR$13,IFERROR(年間負荷相当日数計算!P1*AA95*AE95,""),IF($I95=$AR$14,IFERROR(年間負荷相当日数計算!P1*AA95*AC95/AG95,""),""))</f>
        <v/>
      </c>
      <c r="AK95" s="1198" t="str">
        <f>IF($I95=$AR$13,IFERROR(年間負荷相当日数計算!AC1*AB95*AF95,""),IF($I95=$AR$14,IFERROR(年間負荷相当日数計算!AC1*AB95*AD95/AG95,""),""))</f>
        <v/>
      </c>
      <c r="AL95" s="1198" t="str">
        <f t="shared" si="33"/>
        <v/>
      </c>
      <c r="AM95" s="1269" t="str">
        <f t="shared" si="34"/>
        <v/>
      </c>
      <c r="AN95" s="1270" t="str">
        <f t="shared" si="7"/>
        <v/>
      </c>
      <c r="AO95" s="1269" t="str">
        <f t="shared" si="7"/>
        <v/>
      </c>
      <c r="AP95" s="433"/>
      <c r="AQ95" s="433"/>
      <c r="AR95" s="433"/>
      <c r="AS95" s="433"/>
      <c r="AT95" s="433"/>
    </row>
    <row r="96" spans="1:46" hidden="1">
      <c r="A96" s="432"/>
      <c r="B96" s="432"/>
      <c r="C96" s="432"/>
      <c r="D96" s="432"/>
      <c r="E96" s="432"/>
      <c r="F96" s="1200">
        <v>83</v>
      </c>
      <c r="G96" s="1195"/>
      <c r="H96" s="1259"/>
      <c r="I96" s="1259"/>
      <c r="J96" s="1195"/>
      <c r="K96" s="1264"/>
      <c r="L96" s="1264"/>
      <c r="M96" s="1261"/>
      <c r="N96" s="1265"/>
      <c r="O96" s="1261"/>
      <c r="P96" s="1265"/>
      <c r="Q96" s="1196"/>
      <c r="R96" s="1266" t="str">
        <f t="shared" si="2"/>
        <v/>
      </c>
      <c r="S96" s="1266" t="str">
        <f t="shared" si="2"/>
        <v/>
      </c>
      <c r="T96" s="1198" t="str">
        <f>IF($I96=$AR$13,IFERROR(年間負荷相当日数計算!P2*K96*O96,""),IF($I96=$AR$14,IFERROR(年間負荷相当日数計算!P2*K96*M96/Q96,""),""))</f>
        <v/>
      </c>
      <c r="U96" s="1198" t="str">
        <f>IF($I96=$AR$13,IFERROR(年間負荷相当日数計算!AC2*L96*P96,""),IF($I96=$AR$14,IFERROR(年間負荷相当日数計算!AC2*L96*N96/Q96,""),""))</f>
        <v/>
      </c>
      <c r="V96" s="1198" t="str">
        <f t="shared" si="28"/>
        <v/>
      </c>
      <c r="W96" s="1269" t="str">
        <f t="shared" si="29"/>
        <v/>
      </c>
      <c r="X96" s="1195"/>
      <c r="Y96" s="1195"/>
      <c r="Z96" s="1267" t="str">
        <f t="shared" si="30"/>
        <v/>
      </c>
      <c r="AA96" s="1266" t="str">
        <f t="shared" si="31"/>
        <v/>
      </c>
      <c r="AB96" s="1266">
        <f t="shared" si="32"/>
        <v>0</v>
      </c>
      <c r="AC96" s="1265"/>
      <c r="AD96" s="1261"/>
      <c r="AE96" s="1265"/>
      <c r="AF96" s="1261"/>
      <c r="AG96" s="1201"/>
      <c r="AH96" s="1266" t="str">
        <f t="shared" si="4"/>
        <v/>
      </c>
      <c r="AI96" s="1266" t="str">
        <f t="shared" si="4"/>
        <v/>
      </c>
      <c r="AJ96" s="1198" t="str">
        <f>IF($I96=$AR$13,IFERROR(年間負荷相当日数計算!P2*AA96*AE96,""),IF($I96=$AR$14,IFERROR(年間負荷相当日数計算!P2*AA96*AC96/AG96,""),""))</f>
        <v/>
      </c>
      <c r="AK96" s="1198" t="str">
        <f>IF($I96=$AR$13,IFERROR(年間負荷相当日数計算!AC2*AB96*AF96,""),IF($I96=$AR$14,IFERROR(年間負荷相当日数計算!AC2*AB96*AD96/AG96,""),""))</f>
        <v/>
      </c>
      <c r="AL96" s="1198" t="str">
        <f t="shared" si="33"/>
        <v/>
      </c>
      <c r="AM96" s="1269" t="str">
        <f t="shared" si="34"/>
        <v/>
      </c>
      <c r="AN96" s="1270" t="str">
        <f t="shared" si="7"/>
        <v/>
      </c>
      <c r="AO96" s="1269" t="str">
        <f t="shared" si="7"/>
        <v/>
      </c>
      <c r="AP96" s="433"/>
      <c r="AQ96" s="433"/>
      <c r="AR96" s="433"/>
      <c r="AS96" s="433"/>
      <c r="AT96" s="433"/>
    </row>
    <row r="97" spans="1:46" hidden="1">
      <c r="A97" s="432"/>
      <c r="B97" s="432"/>
      <c r="C97" s="432"/>
      <c r="D97" s="432"/>
      <c r="E97" s="432"/>
      <c r="F97" s="1200">
        <v>84</v>
      </c>
      <c r="G97" s="1195"/>
      <c r="H97" s="1259"/>
      <c r="I97" s="1259"/>
      <c r="J97" s="1195"/>
      <c r="K97" s="1264"/>
      <c r="L97" s="1264"/>
      <c r="M97" s="1261"/>
      <c r="N97" s="1265"/>
      <c r="O97" s="1261"/>
      <c r="P97" s="1265"/>
      <c r="Q97" s="1196"/>
      <c r="R97" s="1266" t="str">
        <f t="shared" si="2"/>
        <v/>
      </c>
      <c r="S97" s="1266" t="str">
        <f t="shared" si="2"/>
        <v/>
      </c>
      <c r="T97" s="1198" t="str">
        <f>IF($I97=$AR$13,IFERROR(年間負荷相当日数計算!P3*K97*O97,""),IF($I97=$AR$14,IFERROR(年間負荷相当日数計算!P3*K97*M97/Q97,""),""))</f>
        <v/>
      </c>
      <c r="U97" s="1198" t="str">
        <f>IF($I97=$AR$13,IFERROR(年間負荷相当日数計算!AC3*L97*P97,""),IF($I97=$AR$14,IFERROR(年間負荷相当日数計算!AC3*L97*N97/Q97,""),""))</f>
        <v/>
      </c>
      <c r="V97" s="1198" t="str">
        <f t="shared" si="28"/>
        <v/>
      </c>
      <c r="W97" s="1269" t="str">
        <f t="shared" si="29"/>
        <v/>
      </c>
      <c r="X97" s="1195"/>
      <c r="Y97" s="1195"/>
      <c r="Z97" s="1267" t="str">
        <f t="shared" si="30"/>
        <v/>
      </c>
      <c r="AA97" s="1266" t="str">
        <f t="shared" si="31"/>
        <v/>
      </c>
      <c r="AB97" s="1266">
        <f t="shared" si="32"/>
        <v>0</v>
      </c>
      <c r="AC97" s="1265"/>
      <c r="AD97" s="1261"/>
      <c r="AE97" s="1265"/>
      <c r="AF97" s="1261"/>
      <c r="AG97" s="1201"/>
      <c r="AH97" s="1266" t="str">
        <f t="shared" si="4"/>
        <v/>
      </c>
      <c r="AI97" s="1266" t="str">
        <f t="shared" si="4"/>
        <v/>
      </c>
      <c r="AJ97" s="1198" t="str">
        <f>IF($I97=$AR$13,IFERROR(年間負荷相当日数計算!P3*AA97*AE97,""),IF($I97=$AR$14,IFERROR(年間負荷相当日数計算!P3*AA97*AC97/AG97,""),""))</f>
        <v/>
      </c>
      <c r="AK97" s="1198" t="str">
        <f>IF($I97=$AR$13,IFERROR(年間負荷相当日数計算!AC3*AB97*AF97,""),IF($I97=$AR$14,IFERROR(年間負荷相当日数計算!AC3*AB97*AD97/AG97,""),""))</f>
        <v/>
      </c>
      <c r="AL97" s="1198" t="str">
        <f t="shared" si="33"/>
        <v/>
      </c>
      <c r="AM97" s="1269" t="str">
        <f t="shared" si="34"/>
        <v/>
      </c>
      <c r="AN97" s="1270" t="str">
        <f t="shared" si="7"/>
        <v/>
      </c>
      <c r="AO97" s="1269" t="str">
        <f t="shared" si="7"/>
        <v/>
      </c>
      <c r="AP97" s="433"/>
      <c r="AQ97" s="433"/>
      <c r="AR97" s="433"/>
      <c r="AS97" s="433"/>
      <c r="AT97" s="433"/>
    </row>
    <row r="98" spans="1:46" hidden="1">
      <c r="A98" s="432"/>
      <c r="B98" s="432"/>
      <c r="C98" s="432"/>
      <c r="D98" s="432"/>
      <c r="E98" s="432"/>
      <c r="F98" s="1200">
        <v>85</v>
      </c>
      <c r="G98" s="1195"/>
      <c r="H98" s="1259"/>
      <c r="I98" s="1259"/>
      <c r="J98" s="1195"/>
      <c r="K98" s="1264"/>
      <c r="L98" s="1264"/>
      <c r="M98" s="1261"/>
      <c r="N98" s="1265"/>
      <c r="O98" s="1261"/>
      <c r="P98" s="1265"/>
      <c r="Q98" s="1196"/>
      <c r="R98" s="1266" t="str">
        <f t="shared" si="2"/>
        <v/>
      </c>
      <c r="S98" s="1266" t="str">
        <f t="shared" si="2"/>
        <v/>
      </c>
      <c r="T98" s="1198" t="str">
        <f>IF($I98=$AR$13,IFERROR(年間負荷相当日数計算!P4*K98*O98,""),IF($I98=$AR$14,IFERROR(年間負荷相当日数計算!P4*K98*M98/Q98,""),""))</f>
        <v/>
      </c>
      <c r="U98" s="1198" t="str">
        <f>IF($I98=$AR$13,IFERROR(年間負荷相当日数計算!AC4*L98*P98,""),IF($I98=$AR$14,IFERROR(年間負荷相当日数計算!AC4*L98*N98/Q98,""),""))</f>
        <v/>
      </c>
      <c r="V98" s="1198" t="str">
        <f t="shared" si="28"/>
        <v/>
      </c>
      <c r="W98" s="1269" t="str">
        <f t="shared" si="29"/>
        <v/>
      </c>
      <c r="X98" s="1195"/>
      <c r="Y98" s="1195"/>
      <c r="Z98" s="1267" t="str">
        <f t="shared" si="30"/>
        <v/>
      </c>
      <c r="AA98" s="1266" t="str">
        <f t="shared" si="31"/>
        <v/>
      </c>
      <c r="AB98" s="1266">
        <f t="shared" si="32"/>
        <v>0</v>
      </c>
      <c r="AC98" s="1265"/>
      <c r="AD98" s="1261"/>
      <c r="AE98" s="1265"/>
      <c r="AF98" s="1261"/>
      <c r="AG98" s="1201"/>
      <c r="AH98" s="1266" t="str">
        <f t="shared" si="4"/>
        <v/>
      </c>
      <c r="AI98" s="1266" t="str">
        <f t="shared" si="4"/>
        <v/>
      </c>
      <c r="AJ98" s="1198" t="str">
        <f>IF($I98=$AR$13,IFERROR(年間負荷相当日数計算!P4*AA98*AE98,""),IF($I98=$AR$14,IFERROR(年間負荷相当日数計算!P4*AA98*AC98/AG98,""),""))</f>
        <v/>
      </c>
      <c r="AK98" s="1198" t="str">
        <f>IF($I98=$AR$13,IFERROR(年間負荷相当日数計算!AC4*AB98*AF98,""),IF($I98=$AR$14,IFERROR(年間負荷相当日数計算!AC4*AB98*AD98/AG98,""),""))</f>
        <v/>
      </c>
      <c r="AL98" s="1198" t="str">
        <f t="shared" si="33"/>
        <v/>
      </c>
      <c r="AM98" s="1269" t="str">
        <f t="shared" si="34"/>
        <v/>
      </c>
      <c r="AN98" s="1270" t="str">
        <f t="shared" si="7"/>
        <v/>
      </c>
      <c r="AO98" s="1269" t="str">
        <f t="shared" si="7"/>
        <v/>
      </c>
      <c r="AP98" s="433"/>
      <c r="AQ98" s="433"/>
      <c r="AR98" s="433"/>
      <c r="AS98" s="433"/>
      <c r="AT98" s="433"/>
    </row>
    <row r="99" spans="1:46" hidden="1">
      <c r="A99" s="432"/>
      <c r="B99" s="432"/>
      <c r="C99" s="432"/>
      <c r="D99" s="432"/>
      <c r="E99" s="432"/>
      <c r="F99" s="1200">
        <v>86</v>
      </c>
      <c r="G99" s="1195"/>
      <c r="H99" s="1259"/>
      <c r="I99" s="1259"/>
      <c r="J99" s="1195"/>
      <c r="K99" s="1264"/>
      <c r="L99" s="1264"/>
      <c r="M99" s="1261"/>
      <c r="N99" s="1265"/>
      <c r="O99" s="1261"/>
      <c r="P99" s="1265"/>
      <c r="Q99" s="1196"/>
      <c r="R99" s="1266" t="str">
        <f t="shared" si="2"/>
        <v/>
      </c>
      <c r="S99" s="1266" t="str">
        <f t="shared" si="2"/>
        <v/>
      </c>
      <c r="T99" s="1198" t="str">
        <f>IF($I99=$AR$13,IFERROR(年間負荷相当日数計算!P5*K99*O99,""),IF($I99=$AR$14,IFERROR(年間負荷相当日数計算!P5*K99*M99/Q99,""),""))</f>
        <v/>
      </c>
      <c r="U99" s="1198" t="str">
        <f>IF($I99=$AR$13,IFERROR(年間負荷相当日数計算!AC5*L99*P99,""),IF($I99=$AR$14,IFERROR(年間負荷相当日数計算!AC5*L99*N99/Q99,""),""))</f>
        <v/>
      </c>
      <c r="V99" s="1198" t="str">
        <f t="shared" si="28"/>
        <v/>
      </c>
      <c r="W99" s="1269" t="str">
        <f t="shared" si="29"/>
        <v/>
      </c>
      <c r="X99" s="1195"/>
      <c r="Y99" s="1195"/>
      <c r="Z99" s="1267" t="str">
        <f t="shared" si="30"/>
        <v/>
      </c>
      <c r="AA99" s="1266" t="str">
        <f t="shared" si="31"/>
        <v/>
      </c>
      <c r="AB99" s="1266">
        <f t="shared" si="32"/>
        <v>0</v>
      </c>
      <c r="AC99" s="1265"/>
      <c r="AD99" s="1261"/>
      <c r="AE99" s="1265"/>
      <c r="AF99" s="1261"/>
      <c r="AG99" s="1201"/>
      <c r="AH99" s="1266" t="str">
        <f t="shared" si="4"/>
        <v/>
      </c>
      <c r="AI99" s="1266" t="str">
        <f t="shared" si="4"/>
        <v/>
      </c>
      <c r="AJ99" s="1198" t="str">
        <f>IF($I99=$AR$13,IFERROR(年間負荷相当日数計算!P5*AA99*AE99,""),IF($I99=$AR$14,IFERROR(年間負荷相当日数計算!P5*AA99*AC99/AG99,""),""))</f>
        <v/>
      </c>
      <c r="AK99" s="1198" t="str">
        <f>IF($I99=$AR$13,IFERROR(年間負荷相当日数計算!AC5*AB99*AF99,""),IF($I99=$AR$14,IFERROR(年間負荷相当日数計算!AC5*AB99*AD99/AG99,""),""))</f>
        <v/>
      </c>
      <c r="AL99" s="1198" t="str">
        <f t="shared" si="33"/>
        <v/>
      </c>
      <c r="AM99" s="1269" t="str">
        <f t="shared" si="34"/>
        <v/>
      </c>
      <c r="AN99" s="1270" t="str">
        <f t="shared" si="7"/>
        <v/>
      </c>
      <c r="AO99" s="1269" t="str">
        <f t="shared" si="7"/>
        <v/>
      </c>
      <c r="AP99" s="433"/>
      <c r="AQ99" s="433"/>
      <c r="AR99" s="433"/>
      <c r="AS99" s="433"/>
      <c r="AT99" s="433"/>
    </row>
    <row r="100" spans="1:46" hidden="1">
      <c r="A100" s="432"/>
      <c r="B100" s="432"/>
      <c r="C100" s="432"/>
      <c r="D100" s="432"/>
      <c r="E100" s="432"/>
      <c r="F100" s="1200">
        <v>87</v>
      </c>
      <c r="G100" s="1195"/>
      <c r="H100" s="1259"/>
      <c r="I100" s="1259"/>
      <c r="J100" s="1195"/>
      <c r="K100" s="1264"/>
      <c r="L100" s="1264"/>
      <c r="M100" s="1261"/>
      <c r="N100" s="1265"/>
      <c r="O100" s="1261"/>
      <c r="P100" s="1265"/>
      <c r="Q100" s="1196"/>
      <c r="R100" s="1266" t="str">
        <f t="shared" si="2"/>
        <v/>
      </c>
      <c r="S100" s="1266" t="str">
        <f t="shared" si="2"/>
        <v/>
      </c>
      <c r="T100" s="1198" t="str">
        <f>IF($I100=$AR$13,IFERROR(年間負荷相当日数計算!P6*K100*O100,""),IF($I100=$AR$14,IFERROR(年間負荷相当日数計算!P6*K100*M100/Q100,""),""))</f>
        <v/>
      </c>
      <c r="U100" s="1198" t="str">
        <f>IF($I100=$AR$13,IFERROR(年間負荷相当日数計算!AC6*L100*P100,""),IF($I100=$AR$14,IFERROR(年間負荷相当日数計算!AC6*L100*N100/Q100,""),""))</f>
        <v/>
      </c>
      <c r="V100" s="1198" t="str">
        <f t="shared" si="28"/>
        <v/>
      </c>
      <c r="W100" s="1269" t="str">
        <f t="shared" si="29"/>
        <v/>
      </c>
      <c r="X100" s="1195"/>
      <c r="Y100" s="1195"/>
      <c r="Z100" s="1267" t="str">
        <f t="shared" si="30"/>
        <v/>
      </c>
      <c r="AA100" s="1266" t="str">
        <f t="shared" si="31"/>
        <v/>
      </c>
      <c r="AB100" s="1266">
        <f t="shared" si="32"/>
        <v>0</v>
      </c>
      <c r="AC100" s="1265"/>
      <c r="AD100" s="1261"/>
      <c r="AE100" s="1265"/>
      <c r="AF100" s="1261"/>
      <c r="AG100" s="1201"/>
      <c r="AH100" s="1266" t="str">
        <f t="shared" si="4"/>
        <v/>
      </c>
      <c r="AI100" s="1266" t="str">
        <f t="shared" si="4"/>
        <v/>
      </c>
      <c r="AJ100" s="1198" t="str">
        <f>IF($I100=$AR$13,IFERROR(年間負荷相当日数計算!P6*AA100*AE100,""),IF($I100=$AR$14,IFERROR(年間負荷相当日数計算!P6*AA100*AC100/AG100,""),""))</f>
        <v/>
      </c>
      <c r="AK100" s="1198" t="str">
        <f>IF($I100=$AR$13,IFERROR(年間負荷相当日数計算!AC6*AB100*AF100,""),IF($I100=$AR$14,IFERROR(年間負荷相当日数計算!AC6*AB100*AD100/AG100,""),""))</f>
        <v/>
      </c>
      <c r="AL100" s="1198" t="str">
        <f t="shared" si="33"/>
        <v/>
      </c>
      <c r="AM100" s="1269" t="str">
        <f t="shared" si="34"/>
        <v/>
      </c>
      <c r="AN100" s="1270" t="str">
        <f t="shared" si="7"/>
        <v/>
      </c>
      <c r="AO100" s="1269" t="str">
        <f t="shared" si="7"/>
        <v/>
      </c>
      <c r="AP100" s="433"/>
      <c r="AQ100" s="433"/>
      <c r="AR100" s="433"/>
      <c r="AS100" s="433"/>
      <c r="AT100" s="433"/>
    </row>
    <row r="101" spans="1:46" hidden="1">
      <c r="A101" s="432"/>
      <c r="B101" s="432"/>
      <c r="C101" s="432"/>
      <c r="D101" s="432"/>
      <c r="E101" s="432"/>
      <c r="F101" s="1200">
        <v>88</v>
      </c>
      <c r="G101" s="1195"/>
      <c r="H101" s="1259"/>
      <c r="I101" s="1259"/>
      <c r="J101" s="1195"/>
      <c r="K101" s="1264"/>
      <c r="L101" s="1264"/>
      <c r="M101" s="1261"/>
      <c r="N101" s="1265"/>
      <c r="O101" s="1261"/>
      <c r="P101" s="1265"/>
      <c r="Q101" s="1196"/>
      <c r="R101" s="1266" t="str">
        <f t="shared" si="2"/>
        <v/>
      </c>
      <c r="S101" s="1266" t="str">
        <f t="shared" si="2"/>
        <v/>
      </c>
      <c r="T101" s="1198" t="str">
        <f>IF($I101=$AR$13,IFERROR(年間負荷相当日数計算!P7*K101*O101,""),IF($I101=$AR$14,IFERROR(年間負荷相当日数計算!P7*K101*M101/Q101,""),""))</f>
        <v/>
      </c>
      <c r="U101" s="1198" t="str">
        <f>IF($I101=$AR$13,IFERROR(年間負荷相当日数計算!AC7*L101*P101,""),IF($I101=$AR$14,IFERROR(年間負荷相当日数計算!AC7*L101*N101/Q101,""),""))</f>
        <v/>
      </c>
      <c r="V101" s="1198" t="str">
        <f t="shared" si="28"/>
        <v/>
      </c>
      <c r="W101" s="1269" t="str">
        <f t="shared" si="29"/>
        <v/>
      </c>
      <c r="X101" s="1195"/>
      <c r="Y101" s="1195"/>
      <c r="Z101" s="1267" t="str">
        <f t="shared" si="30"/>
        <v/>
      </c>
      <c r="AA101" s="1266" t="str">
        <f t="shared" si="31"/>
        <v/>
      </c>
      <c r="AB101" s="1266">
        <f t="shared" si="32"/>
        <v>0</v>
      </c>
      <c r="AC101" s="1265"/>
      <c r="AD101" s="1261"/>
      <c r="AE101" s="1265"/>
      <c r="AF101" s="1261"/>
      <c r="AG101" s="1201"/>
      <c r="AH101" s="1266" t="str">
        <f t="shared" si="4"/>
        <v/>
      </c>
      <c r="AI101" s="1266" t="str">
        <f t="shared" si="4"/>
        <v/>
      </c>
      <c r="AJ101" s="1198" t="str">
        <f>IF($I101=$AR$13,IFERROR(年間負荷相当日数計算!P7*AA101*AE101,""),IF($I101=$AR$14,IFERROR(年間負荷相当日数計算!P7*AA101*AC101/AG101,""),""))</f>
        <v/>
      </c>
      <c r="AK101" s="1198" t="str">
        <f>IF($I101=$AR$13,IFERROR(年間負荷相当日数計算!AC7*AB101*AF101,""),IF($I101=$AR$14,IFERROR(年間負荷相当日数計算!AC7*AB101*AD101/AG101,""),""))</f>
        <v/>
      </c>
      <c r="AL101" s="1198" t="str">
        <f t="shared" si="33"/>
        <v/>
      </c>
      <c r="AM101" s="1269" t="str">
        <f t="shared" si="34"/>
        <v/>
      </c>
      <c r="AN101" s="1270" t="str">
        <f t="shared" si="7"/>
        <v/>
      </c>
      <c r="AO101" s="1269" t="str">
        <f t="shared" si="7"/>
        <v/>
      </c>
      <c r="AP101" s="433"/>
      <c r="AQ101" s="433"/>
      <c r="AR101" s="433"/>
      <c r="AS101" s="433"/>
      <c r="AT101" s="433"/>
    </row>
    <row r="102" spans="1:46" hidden="1">
      <c r="A102" s="432"/>
      <c r="B102" s="432"/>
      <c r="C102" s="432"/>
      <c r="D102" s="432"/>
      <c r="E102" s="432"/>
      <c r="F102" s="1200">
        <v>89</v>
      </c>
      <c r="G102" s="1195"/>
      <c r="H102" s="1259"/>
      <c r="I102" s="1259"/>
      <c r="J102" s="1195"/>
      <c r="K102" s="1264"/>
      <c r="L102" s="1264"/>
      <c r="M102" s="1261"/>
      <c r="N102" s="1265"/>
      <c r="O102" s="1261"/>
      <c r="P102" s="1265"/>
      <c r="Q102" s="1196"/>
      <c r="R102" s="1266" t="str">
        <f t="shared" si="2"/>
        <v/>
      </c>
      <c r="S102" s="1266" t="str">
        <f t="shared" si="2"/>
        <v/>
      </c>
      <c r="T102" s="1198" t="str">
        <f>IF($I102=$AR$13,IFERROR(年間負荷相当日数計算!P8*K102*O102,""),IF($I102=$AR$14,IFERROR(年間負荷相当日数計算!P8*K102*M102/Q102,""),""))</f>
        <v/>
      </c>
      <c r="U102" s="1198" t="str">
        <f>IF($I102=$AR$13,IFERROR(年間負荷相当日数計算!AC8*L102*P102,""),IF($I102=$AR$14,IFERROR(年間負荷相当日数計算!AC8*L102*N102/Q102,""),""))</f>
        <v/>
      </c>
      <c r="V102" s="1198" t="str">
        <f t="shared" si="28"/>
        <v/>
      </c>
      <c r="W102" s="1269" t="str">
        <f t="shared" si="29"/>
        <v/>
      </c>
      <c r="X102" s="1195"/>
      <c r="Y102" s="1195"/>
      <c r="Z102" s="1267" t="str">
        <f t="shared" si="30"/>
        <v/>
      </c>
      <c r="AA102" s="1266" t="str">
        <f t="shared" si="31"/>
        <v/>
      </c>
      <c r="AB102" s="1266">
        <f t="shared" si="32"/>
        <v>0</v>
      </c>
      <c r="AC102" s="1265"/>
      <c r="AD102" s="1261"/>
      <c r="AE102" s="1265"/>
      <c r="AF102" s="1261"/>
      <c r="AG102" s="1201"/>
      <c r="AH102" s="1266" t="str">
        <f t="shared" si="4"/>
        <v/>
      </c>
      <c r="AI102" s="1266" t="str">
        <f t="shared" si="4"/>
        <v/>
      </c>
      <c r="AJ102" s="1198" t="str">
        <f>IF($I102=$AR$13,IFERROR(年間負荷相当日数計算!P8*AA102*AE102,""),IF($I102=$AR$14,IFERROR(年間負荷相当日数計算!P8*AA102*AC102/AG102,""),""))</f>
        <v/>
      </c>
      <c r="AK102" s="1198" t="str">
        <f>IF($I102=$AR$13,IFERROR(年間負荷相当日数計算!AC8*AB102*AF102,""),IF($I102=$AR$14,IFERROR(年間負荷相当日数計算!AC8*AB102*AD102/AG102,""),""))</f>
        <v/>
      </c>
      <c r="AL102" s="1198" t="str">
        <f t="shared" si="33"/>
        <v/>
      </c>
      <c r="AM102" s="1269" t="str">
        <f t="shared" si="34"/>
        <v/>
      </c>
      <c r="AN102" s="1270" t="str">
        <f t="shared" si="7"/>
        <v/>
      </c>
      <c r="AO102" s="1269" t="str">
        <f t="shared" si="7"/>
        <v/>
      </c>
      <c r="AP102" s="433"/>
      <c r="AQ102" s="433"/>
      <c r="AR102" s="433"/>
      <c r="AS102" s="433"/>
      <c r="AT102" s="433"/>
    </row>
    <row r="103" spans="1:46" hidden="1">
      <c r="A103" s="432"/>
      <c r="B103" s="432"/>
      <c r="C103" s="432"/>
      <c r="D103" s="432"/>
      <c r="E103" s="432"/>
      <c r="F103" s="1200">
        <v>90</v>
      </c>
      <c r="G103" s="1195"/>
      <c r="H103" s="1259"/>
      <c r="I103" s="1259"/>
      <c r="J103" s="1195"/>
      <c r="K103" s="1264"/>
      <c r="L103" s="1264"/>
      <c r="M103" s="1261"/>
      <c r="N103" s="1265"/>
      <c r="O103" s="1261"/>
      <c r="P103" s="1265"/>
      <c r="Q103" s="1196"/>
      <c r="R103" s="1266" t="str">
        <f t="shared" si="2"/>
        <v/>
      </c>
      <c r="S103" s="1266" t="str">
        <f t="shared" si="2"/>
        <v/>
      </c>
      <c r="T103" s="1198" t="str">
        <f>IF($I103=$AR$13,IFERROR(年間負荷相当日数計算!P9*K103*O103,""),IF($I103=$AR$14,IFERROR(年間負荷相当日数計算!P9*K103*M103/Q103,""),""))</f>
        <v/>
      </c>
      <c r="U103" s="1198" t="str">
        <f>IF($I103=$AR$13,IFERROR(年間負荷相当日数計算!AC9*L103*P103,""),IF($I103=$AR$14,IFERROR(年間負荷相当日数計算!AC9*L103*N103/Q103,""),""))</f>
        <v/>
      </c>
      <c r="V103" s="1198" t="str">
        <f t="shared" si="28"/>
        <v/>
      </c>
      <c r="W103" s="1269" t="str">
        <f t="shared" si="29"/>
        <v/>
      </c>
      <c r="X103" s="1195"/>
      <c r="Y103" s="1195"/>
      <c r="Z103" s="1267" t="str">
        <f t="shared" si="30"/>
        <v/>
      </c>
      <c r="AA103" s="1266" t="str">
        <f t="shared" si="31"/>
        <v/>
      </c>
      <c r="AB103" s="1266">
        <f t="shared" si="32"/>
        <v>0</v>
      </c>
      <c r="AC103" s="1265"/>
      <c r="AD103" s="1261"/>
      <c r="AE103" s="1265"/>
      <c r="AF103" s="1261"/>
      <c r="AG103" s="1201"/>
      <c r="AH103" s="1266" t="str">
        <f t="shared" si="4"/>
        <v/>
      </c>
      <c r="AI103" s="1266" t="str">
        <f t="shared" si="4"/>
        <v/>
      </c>
      <c r="AJ103" s="1198" t="str">
        <f>IF($I103=$AR$13,IFERROR(年間負荷相当日数計算!P9*AA103*AE103,""),IF($I103=$AR$14,IFERROR(年間負荷相当日数計算!P9*AA103*AC103/AG103,""),""))</f>
        <v/>
      </c>
      <c r="AK103" s="1198" t="str">
        <f>IF($I103=$AR$13,IFERROR(年間負荷相当日数計算!AC9*AB103*AF103,""),IF($I103=$AR$14,IFERROR(年間負荷相当日数計算!AC9*AB103*AD103/AG103,""),""))</f>
        <v/>
      </c>
      <c r="AL103" s="1198" t="str">
        <f t="shared" si="33"/>
        <v/>
      </c>
      <c r="AM103" s="1269" t="str">
        <f t="shared" si="34"/>
        <v/>
      </c>
      <c r="AN103" s="1270" t="str">
        <f t="shared" si="7"/>
        <v/>
      </c>
      <c r="AO103" s="1269" t="str">
        <f t="shared" si="7"/>
        <v/>
      </c>
      <c r="AP103" s="433"/>
      <c r="AQ103" s="433"/>
      <c r="AR103" s="433"/>
      <c r="AS103" s="433"/>
      <c r="AT103" s="433"/>
    </row>
    <row r="104" spans="1:46" hidden="1">
      <c r="A104" s="432"/>
      <c r="B104" s="432"/>
      <c r="C104" s="432"/>
      <c r="D104" s="432"/>
      <c r="E104" s="432"/>
      <c r="F104" s="1200">
        <v>91</v>
      </c>
      <c r="G104" s="1195"/>
      <c r="H104" s="1259"/>
      <c r="I104" s="1259"/>
      <c r="J104" s="1195"/>
      <c r="K104" s="1264"/>
      <c r="L104" s="1264"/>
      <c r="M104" s="1261"/>
      <c r="N104" s="1265"/>
      <c r="O104" s="1261"/>
      <c r="P104" s="1265"/>
      <c r="Q104" s="1196"/>
      <c r="R104" s="1266" t="str">
        <f t="shared" si="2"/>
        <v/>
      </c>
      <c r="S104" s="1266" t="str">
        <f t="shared" si="2"/>
        <v/>
      </c>
      <c r="T104" s="1198" t="str">
        <f>IF($I104=$AR$13,IFERROR(年間負荷相当日数計算!P10*K104*O104,""),IF($I104=$AR$14,IFERROR(年間負荷相当日数計算!P10*K104*M104/Q104,""),""))</f>
        <v/>
      </c>
      <c r="U104" s="1198" t="str">
        <f>IF($I104=$AR$13,IFERROR(年間負荷相当日数計算!AC10*L104*P104,""),IF($I104=$AR$14,IFERROR(年間負荷相当日数計算!AC10*L104*N104/Q104,""),""))</f>
        <v/>
      </c>
      <c r="V104" s="1198" t="str">
        <f t="shared" si="28"/>
        <v/>
      </c>
      <c r="W104" s="1269" t="str">
        <f t="shared" si="29"/>
        <v/>
      </c>
      <c r="X104" s="1195"/>
      <c r="Y104" s="1195"/>
      <c r="Z104" s="1267" t="str">
        <f t="shared" si="30"/>
        <v/>
      </c>
      <c r="AA104" s="1266" t="str">
        <f t="shared" si="31"/>
        <v/>
      </c>
      <c r="AB104" s="1266">
        <f t="shared" si="32"/>
        <v>0</v>
      </c>
      <c r="AC104" s="1265"/>
      <c r="AD104" s="1261"/>
      <c r="AE104" s="1265"/>
      <c r="AF104" s="1261"/>
      <c r="AG104" s="1201"/>
      <c r="AH104" s="1266" t="str">
        <f t="shared" si="4"/>
        <v/>
      </c>
      <c r="AI104" s="1266" t="str">
        <f t="shared" si="4"/>
        <v/>
      </c>
      <c r="AJ104" s="1198" t="str">
        <f>IF($I104=$AR$13,IFERROR(年間負荷相当日数計算!P10*AA104*AE104,""),IF($I104=$AR$14,IFERROR(年間負荷相当日数計算!P10*AA104*AC104/AG104,""),""))</f>
        <v/>
      </c>
      <c r="AK104" s="1198" t="str">
        <f>IF($I104=$AR$13,IFERROR(年間負荷相当日数計算!AC10*AB104*AF104,""),IF($I104=$AR$14,IFERROR(年間負荷相当日数計算!AC10*AB104*AD104/AG104,""),""))</f>
        <v/>
      </c>
      <c r="AL104" s="1198" t="str">
        <f t="shared" si="33"/>
        <v/>
      </c>
      <c r="AM104" s="1269" t="str">
        <f t="shared" si="34"/>
        <v/>
      </c>
      <c r="AN104" s="1270" t="str">
        <f t="shared" si="7"/>
        <v/>
      </c>
      <c r="AO104" s="1269" t="str">
        <f t="shared" si="7"/>
        <v/>
      </c>
      <c r="AP104" s="433"/>
      <c r="AQ104" s="433"/>
      <c r="AR104" s="433"/>
      <c r="AS104" s="433"/>
      <c r="AT104" s="433"/>
    </row>
    <row r="105" spans="1:46" hidden="1">
      <c r="A105" s="432"/>
      <c r="B105" s="432"/>
      <c r="C105" s="432"/>
      <c r="D105" s="432"/>
      <c r="E105" s="432"/>
      <c r="F105" s="1200">
        <v>92</v>
      </c>
      <c r="G105" s="1195"/>
      <c r="H105" s="1259"/>
      <c r="I105" s="1259"/>
      <c r="J105" s="1195"/>
      <c r="K105" s="1264"/>
      <c r="L105" s="1264"/>
      <c r="M105" s="1261"/>
      <c r="N105" s="1265"/>
      <c r="O105" s="1261"/>
      <c r="P105" s="1265"/>
      <c r="Q105" s="1196"/>
      <c r="R105" s="1266" t="str">
        <f t="shared" si="2"/>
        <v/>
      </c>
      <c r="S105" s="1266" t="str">
        <f t="shared" si="2"/>
        <v/>
      </c>
      <c r="T105" s="1198" t="str">
        <f>IF($I105=$AR$13,IFERROR(年間負荷相当日数計算!P11*K105*O105,""),IF($I105=$AR$14,IFERROR(年間負荷相当日数計算!P11*K105*M105/Q105,""),""))</f>
        <v/>
      </c>
      <c r="U105" s="1198" t="str">
        <f>IF($I105=$AR$13,IFERROR(年間負荷相当日数計算!AC11*L105*P105,""),IF($I105=$AR$14,IFERROR(年間負荷相当日数計算!AC11*L105*N105/Q105,""),""))</f>
        <v/>
      </c>
      <c r="V105" s="1198" t="str">
        <f t="shared" si="28"/>
        <v/>
      </c>
      <c r="W105" s="1269" t="str">
        <f t="shared" si="29"/>
        <v/>
      </c>
      <c r="X105" s="1195"/>
      <c r="Y105" s="1195"/>
      <c r="Z105" s="1267" t="str">
        <f t="shared" si="30"/>
        <v/>
      </c>
      <c r="AA105" s="1266" t="str">
        <f t="shared" si="31"/>
        <v/>
      </c>
      <c r="AB105" s="1266">
        <f t="shared" si="32"/>
        <v>0</v>
      </c>
      <c r="AC105" s="1265"/>
      <c r="AD105" s="1261"/>
      <c r="AE105" s="1265"/>
      <c r="AF105" s="1261"/>
      <c r="AG105" s="1201"/>
      <c r="AH105" s="1266" t="str">
        <f t="shared" si="4"/>
        <v/>
      </c>
      <c r="AI105" s="1266" t="str">
        <f t="shared" si="4"/>
        <v/>
      </c>
      <c r="AJ105" s="1198" t="str">
        <f>IF($I105=$AR$13,IFERROR(年間負荷相当日数計算!P11*AA105*AE105,""),IF($I105=$AR$14,IFERROR(年間負荷相当日数計算!P11*AA105*AC105/AG105,""),""))</f>
        <v/>
      </c>
      <c r="AK105" s="1198" t="str">
        <f>IF($I105=$AR$13,IFERROR(年間負荷相当日数計算!AC11*AB105*AF105,""),IF($I105=$AR$14,IFERROR(年間負荷相当日数計算!AC11*AB105*AD105/AG105,""),""))</f>
        <v/>
      </c>
      <c r="AL105" s="1198" t="str">
        <f t="shared" si="33"/>
        <v/>
      </c>
      <c r="AM105" s="1269" t="str">
        <f t="shared" si="34"/>
        <v/>
      </c>
      <c r="AN105" s="1270" t="str">
        <f t="shared" si="7"/>
        <v/>
      </c>
      <c r="AO105" s="1269" t="str">
        <f t="shared" si="7"/>
        <v/>
      </c>
      <c r="AP105" s="433"/>
      <c r="AQ105" s="433"/>
      <c r="AR105" s="433"/>
      <c r="AS105" s="433"/>
      <c r="AT105" s="433"/>
    </row>
    <row r="106" spans="1:46" hidden="1">
      <c r="A106" s="432"/>
      <c r="B106" s="432"/>
      <c r="C106" s="432"/>
      <c r="D106" s="432"/>
      <c r="E106" s="432"/>
      <c r="F106" s="1200">
        <v>93</v>
      </c>
      <c r="G106" s="1195"/>
      <c r="H106" s="1259"/>
      <c r="I106" s="1259"/>
      <c r="J106" s="1195"/>
      <c r="K106" s="1264"/>
      <c r="L106" s="1264"/>
      <c r="M106" s="1261"/>
      <c r="N106" s="1265"/>
      <c r="O106" s="1261"/>
      <c r="P106" s="1265"/>
      <c r="Q106" s="1196"/>
      <c r="R106" s="1266" t="str">
        <f t="shared" si="2"/>
        <v/>
      </c>
      <c r="S106" s="1266" t="str">
        <f t="shared" si="2"/>
        <v/>
      </c>
      <c r="T106" s="1198" t="str">
        <f>IF($I106=$AR$13,IFERROR(年間負荷相当日数計算!P12*K106*O106,""),IF($I106=$AR$14,IFERROR(年間負荷相当日数計算!P12*K106*M106/Q106,""),""))</f>
        <v/>
      </c>
      <c r="U106" s="1198" t="str">
        <f>IF($I106=$AR$13,IFERROR(年間負荷相当日数計算!AC12*L106*P106,""),IF($I106=$AR$14,IFERROR(年間負荷相当日数計算!AC12*L106*N106/Q106,""),""))</f>
        <v/>
      </c>
      <c r="V106" s="1198" t="str">
        <f t="shared" si="28"/>
        <v/>
      </c>
      <c r="W106" s="1269" t="str">
        <f t="shared" si="29"/>
        <v/>
      </c>
      <c r="X106" s="1195"/>
      <c r="Y106" s="1195"/>
      <c r="Z106" s="1267" t="str">
        <f t="shared" si="30"/>
        <v/>
      </c>
      <c r="AA106" s="1266" t="str">
        <f t="shared" si="31"/>
        <v/>
      </c>
      <c r="AB106" s="1266">
        <f t="shared" si="32"/>
        <v>0</v>
      </c>
      <c r="AC106" s="1265"/>
      <c r="AD106" s="1261"/>
      <c r="AE106" s="1265"/>
      <c r="AF106" s="1261"/>
      <c r="AG106" s="1201"/>
      <c r="AH106" s="1266" t="str">
        <f t="shared" si="4"/>
        <v/>
      </c>
      <c r="AI106" s="1266" t="str">
        <f t="shared" si="4"/>
        <v/>
      </c>
      <c r="AJ106" s="1198" t="str">
        <f>IF($I106=$AR$13,IFERROR(年間負荷相当日数計算!P12*AA106*AE106,""),IF($I106=$AR$14,IFERROR(年間負荷相当日数計算!P12*AA106*AC106/AG106,""),""))</f>
        <v/>
      </c>
      <c r="AK106" s="1198" t="str">
        <f>IF($I106=$AR$13,IFERROR(年間負荷相当日数計算!AC12*AB106*AF106,""),IF($I106=$AR$14,IFERROR(年間負荷相当日数計算!AC12*AB106*AD106/AG106,""),""))</f>
        <v/>
      </c>
      <c r="AL106" s="1198" t="str">
        <f t="shared" si="33"/>
        <v/>
      </c>
      <c r="AM106" s="1269" t="str">
        <f t="shared" si="34"/>
        <v/>
      </c>
      <c r="AN106" s="1270" t="str">
        <f t="shared" si="7"/>
        <v/>
      </c>
      <c r="AO106" s="1269" t="str">
        <f t="shared" si="7"/>
        <v/>
      </c>
      <c r="AP106" s="433"/>
      <c r="AQ106" s="433"/>
      <c r="AR106" s="433"/>
      <c r="AS106" s="433"/>
      <c r="AT106" s="433"/>
    </row>
    <row r="107" spans="1:46" hidden="1">
      <c r="A107" s="432"/>
      <c r="B107" s="432"/>
      <c r="C107" s="432"/>
      <c r="D107" s="432"/>
      <c r="E107" s="432"/>
      <c r="F107" s="1200">
        <v>94</v>
      </c>
      <c r="G107" s="1195"/>
      <c r="H107" s="1259"/>
      <c r="I107" s="1259"/>
      <c r="J107" s="1195"/>
      <c r="K107" s="1264"/>
      <c r="L107" s="1264"/>
      <c r="M107" s="1261"/>
      <c r="N107" s="1265"/>
      <c r="O107" s="1261"/>
      <c r="P107" s="1265"/>
      <c r="Q107" s="1196"/>
      <c r="R107" s="1266" t="str">
        <f t="shared" si="2"/>
        <v/>
      </c>
      <c r="S107" s="1266" t="str">
        <f t="shared" si="2"/>
        <v/>
      </c>
      <c r="T107" s="1198" t="str">
        <f>IF($I107=$AR$13,IFERROR(年間負荷相当日数計算!P13*K107*O107,""),IF($I107=$AR$14,IFERROR(年間負荷相当日数計算!P13*K107*M107/Q107,""),""))</f>
        <v/>
      </c>
      <c r="U107" s="1198" t="str">
        <f>IF($I107=$AR$13,IFERROR(年間負荷相当日数計算!AC13*L107*P107,""),IF($I107=$AR$14,IFERROR(年間負荷相当日数計算!AC13*L107*N107/Q107,""),""))</f>
        <v/>
      </c>
      <c r="V107" s="1198" t="str">
        <f t="shared" si="28"/>
        <v/>
      </c>
      <c r="W107" s="1269" t="str">
        <f t="shared" si="29"/>
        <v/>
      </c>
      <c r="X107" s="1195"/>
      <c r="Y107" s="1195"/>
      <c r="Z107" s="1267" t="str">
        <f t="shared" si="30"/>
        <v/>
      </c>
      <c r="AA107" s="1266" t="str">
        <f t="shared" si="31"/>
        <v/>
      </c>
      <c r="AB107" s="1266">
        <f t="shared" si="32"/>
        <v>0</v>
      </c>
      <c r="AC107" s="1265"/>
      <c r="AD107" s="1261"/>
      <c r="AE107" s="1265"/>
      <c r="AF107" s="1261"/>
      <c r="AG107" s="1201"/>
      <c r="AH107" s="1266" t="str">
        <f t="shared" si="4"/>
        <v/>
      </c>
      <c r="AI107" s="1266" t="str">
        <f t="shared" si="4"/>
        <v/>
      </c>
      <c r="AJ107" s="1198" t="str">
        <f>IF($I107=$AR$13,IFERROR(年間負荷相当日数計算!P13*AA107*AE107,""),IF($I107=$AR$14,IFERROR(年間負荷相当日数計算!P13*AA107*AC107/AG107,""),""))</f>
        <v/>
      </c>
      <c r="AK107" s="1198" t="str">
        <f>IF($I107=$AR$13,IFERROR(年間負荷相当日数計算!AC13*AB107*AF107,""),IF($I107=$AR$14,IFERROR(年間負荷相当日数計算!AC13*AB107*AD107/AG107,""),""))</f>
        <v/>
      </c>
      <c r="AL107" s="1198" t="str">
        <f t="shared" si="33"/>
        <v/>
      </c>
      <c r="AM107" s="1269" t="str">
        <f t="shared" si="34"/>
        <v/>
      </c>
      <c r="AN107" s="1270" t="str">
        <f t="shared" si="7"/>
        <v/>
      </c>
      <c r="AO107" s="1269" t="str">
        <f t="shared" si="7"/>
        <v/>
      </c>
      <c r="AP107" s="433"/>
      <c r="AQ107" s="433"/>
      <c r="AR107" s="433"/>
      <c r="AS107" s="433"/>
      <c r="AT107" s="433"/>
    </row>
    <row r="108" spans="1:46" hidden="1">
      <c r="A108" s="432"/>
      <c r="B108" s="432"/>
      <c r="C108" s="432"/>
      <c r="D108" s="432"/>
      <c r="E108" s="432"/>
      <c r="F108" s="1200">
        <v>95</v>
      </c>
      <c r="G108" s="1195"/>
      <c r="H108" s="1259"/>
      <c r="I108" s="1259"/>
      <c r="J108" s="1195"/>
      <c r="K108" s="1264"/>
      <c r="L108" s="1264"/>
      <c r="M108" s="1261"/>
      <c r="N108" s="1265"/>
      <c r="O108" s="1261"/>
      <c r="P108" s="1265"/>
      <c r="Q108" s="1196"/>
      <c r="R108" s="1266" t="str">
        <f t="shared" si="2"/>
        <v/>
      </c>
      <c r="S108" s="1266" t="str">
        <f t="shared" si="2"/>
        <v/>
      </c>
      <c r="T108" s="1198" t="str">
        <f>IF($I108=$AR$13,IFERROR(年間負荷相当日数計算!P14*K108*O108,""),IF($I108=$AR$14,IFERROR(年間負荷相当日数計算!P14*K108*M108/Q108,""),""))</f>
        <v/>
      </c>
      <c r="U108" s="1198" t="str">
        <f>IF($I108=$AR$13,IFERROR(年間負荷相当日数計算!AC14*L108*P108,""),IF($I108=$AR$14,IFERROR(年間負荷相当日数計算!AC14*L108*N108/Q108,""),""))</f>
        <v/>
      </c>
      <c r="V108" s="1198" t="str">
        <f t="shared" si="28"/>
        <v/>
      </c>
      <c r="W108" s="1269" t="str">
        <f t="shared" si="29"/>
        <v/>
      </c>
      <c r="X108" s="1195"/>
      <c r="Y108" s="1195"/>
      <c r="Z108" s="1267" t="str">
        <f t="shared" si="30"/>
        <v/>
      </c>
      <c r="AA108" s="1266" t="str">
        <f t="shared" si="31"/>
        <v/>
      </c>
      <c r="AB108" s="1266">
        <f t="shared" si="32"/>
        <v>0</v>
      </c>
      <c r="AC108" s="1265"/>
      <c r="AD108" s="1261"/>
      <c r="AE108" s="1265"/>
      <c r="AF108" s="1261"/>
      <c r="AG108" s="1201"/>
      <c r="AH108" s="1266" t="str">
        <f t="shared" si="4"/>
        <v/>
      </c>
      <c r="AI108" s="1266" t="str">
        <f t="shared" si="4"/>
        <v/>
      </c>
      <c r="AJ108" s="1198" t="str">
        <f>IF($I108=$AR$13,IFERROR(年間負荷相当日数計算!P14*AA108*AE108,""),IF($I108=$AR$14,IFERROR(年間負荷相当日数計算!P14*AA108*AC108/AG108,""),""))</f>
        <v/>
      </c>
      <c r="AK108" s="1198" t="str">
        <f>IF($I108=$AR$13,IFERROR(年間負荷相当日数計算!AC14*AB108*AF108,""),IF($I108=$AR$14,IFERROR(年間負荷相当日数計算!AC14*AB108*AD108/AG108,""),""))</f>
        <v/>
      </c>
      <c r="AL108" s="1198" t="str">
        <f t="shared" si="33"/>
        <v/>
      </c>
      <c r="AM108" s="1269" t="str">
        <f t="shared" si="34"/>
        <v/>
      </c>
      <c r="AN108" s="1270" t="str">
        <f t="shared" si="7"/>
        <v/>
      </c>
      <c r="AO108" s="1269" t="str">
        <f t="shared" si="7"/>
        <v/>
      </c>
      <c r="AP108" s="433"/>
      <c r="AQ108" s="433"/>
      <c r="AR108" s="433"/>
      <c r="AS108" s="433"/>
      <c r="AT108" s="433"/>
    </row>
    <row r="109" spans="1:46" hidden="1">
      <c r="A109" s="432"/>
      <c r="B109" s="432"/>
      <c r="C109" s="432"/>
      <c r="D109" s="432"/>
      <c r="E109" s="432"/>
      <c r="F109" s="1200">
        <v>96</v>
      </c>
      <c r="G109" s="1195"/>
      <c r="H109" s="1259"/>
      <c r="I109" s="1259"/>
      <c r="J109" s="1195"/>
      <c r="K109" s="1264"/>
      <c r="L109" s="1264"/>
      <c r="M109" s="1261"/>
      <c r="N109" s="1265"/>
      <c r="O109" s="1261"/>
      <c r="P109" s="1265"/>
      <c r="Q109" s="1196"/>
      <c r="R109" s="1266" t="str">
        <f t="shared" si="2"/>
        <v/>
      </c>
      <c r="S109" s="1266" t="str">
        <f t="shared" si="2"/>
        <v/>
      </c>
      <c r="T109" s="1198" t="str">
        <f>IF($I109=$AR$13,IFERROR(年間負荷相当日数計算!P15*K109*O109,""),IF($I109=$AR$14,IFERROR(年間負荷相当日数計算!P15*K109*M109/Q109,""),""))</f>
        <v/>
      </c>
      <c r="U109" s="1198" t="str">
        <f>IF($I109=$AR$13,IFERROR(年間負荷相当日数計算!AC15*L109*P109,""),IF($I109=$AR$14,IFERROR(年間負荷相当日数計算!AC15*L109*N109/Q109,""),""))</f>
        <v/>
      </c>
      <c r="V109" s="1198" t="str">
        <f t="shared" si="28"/>
        <v/>
      </c>
      <c r="W109" s="1269" t="str">
        <f t="shared" si="29"/>
        <v/>
      </c>
      <c r="X109" s="1195"/>
      <c r="Y109" s="1195"/>
      <c r="Z109" s="1267" t="str">
        <f t="shared" si="30"/>
        <v/>
      </c>
      <c r="AA109" s="1266" t="str">
        <f t="shared" si="31"/>
        <v/>
      </c>
      <c r="AB109" s="1266">
        <f t="shared" si="32"/>
        <v>0</v>
      </c>
      <c r="AC109" s="1265"/>
      <c r="AD109" s="1261"/>
      <c r="AE109" s="1265"/>
      <c r="AF109" s="1261"/>
      <c r="AG109" s="1201"/>
      <c r="AH109" s="1266" t="str">
        <f t="shared" si="4"/>
        <v/>
      </c>
      <c r="AI109" s="1266" t="str">
        <f t="shared" si="4"/>
        <v/>
      </c>
      <c r="AJ109" s="1198" t="str">
        <f>IF($I109=$AR$13,IFERROR(年間負荷相当日数計算!P15*AA109*AE109,""),IF($I109=$AR$14,IFERROR(年間負荷相当日数計算!P15*AA109*AC109/AG109,""),""))</f>
        <v/>
      </c>
      <c r="AK109" s="1198" t="str">
        <f>IF($I109=$AR$13,IFERROR(年間負荷相当日数計算!AC15*AB109*AF109,""),IF($I109=$AR$14,IFERROR(年間負荷相当日数計算!AC15*AB109*AD109/AG109,""),""))</f>
        <v/>
      </c>
      <c r="AL109" s="1198" t="str">
        <f t="shared" si="33"/>
        <v/>
      </c>
      <c r="AM109" s="1269" t="str">
        <f t="shared" si="34"/>
        <v/>
      </c>
      <c r="AN109" s="1270" t="str">
        <f t="shared" si="7"/>
        <v/>
      </c>
      <c r="AO109" s="1269" t="str">
        <f t="shared" si="7"/>
        <v/>
      </c>
      <c r="AP109" s="433"/>
      <c r="AQ109" s="433"/>
      <c r="AR109" s="433"/>
      <c r="AS109" s="433"/>
      <c r="AT109" s="433"/>
    </row>
    <row r="110" spans="1:46" hidden="1">
      <c r="A110" s="432"/>
      <c r="B110" s="432"/>
      <c r="C110" s="432"/>
      <c r="D110" s="432"/>
      <c r="E110" s="432"/>
      <c r="F110" s="1200">
        <v>97</v>
      </c>
      <c r="G110" s="1195"/>
      <c r="H110" s="1259"/>
      <c r="I110" s="1259"/>
      <c r="J110" s="1195"/>
      <c r="K110" s="1264"/>
      <c r="L110" s="1264"/>
      <c r="M110" s="1261"/>
      <c r="N110" s="1265"/>
      <c r="O110" s="1261"/>
      <c r="P110" s="1265"/>
      <c r="Q110" s="1196"/>
      <c r="R110" s="1266" t="str">
        <f t="shared" si="2"/>
        <v/>
      </c>
      <c r="S110" s="1266" t="str">
        <f t="shared" si="2"/>
        <v/>
      </c>
      <c r="T110" s="1198" t="str">
        <f>IF($I110=$AR$13,IFERROR(年間負荷相当日数計算!P16*K110*O110,""),IF($I110=$AR$14,IFERROR(年間負荷相当日数計算!P16*K110*M110/Q110,""),""))</f>
        <v/>
      </c>
      <c r="U110" s="1198" t="str">
        <f>IF($I110=$AR$13,IFERROR(年間負荷相当日数計算!AC16*L110*P110,""),IF($I110=$AR$14,IFERROR(年間負荷相当日数計算!AC16*L110*N110/Q110,""),""))</f>
        <v/>
      </c>
      <c r="V110" s="1198" t="str">
        <f t="shared" si="28"/>
        <v/>
      </c>
      <c r="W110" s="1269" t="str">
        <f t="shared" si="29"/>
        <v/>
      </c>
      <c r="X110" s="1195"/>
      <c r="Y110" s="1195"/>
      <c r="Z110" s="1267" t="str">
        <f t="shared" si="30"/>
        <v/>
      </c>
      <c r="AA110" s="1266" t="str">
        <f t="shared" si="31"/>
        <v/>
      </c>
      <c r="AB110" s="1266">
        <f t="shared" si="32"/>
        <v>0</v>
      </c>
      <c r="AC110" s="1265"/>
      <c r="AD110" s="1261"/>
      <c r="AE110" s="1265"/>
      <c r="AF110" s="1261"/>
      <c r="AG110" s="1201"/>
      <c r="AH110" s="1266" t="str">
        <f t="shared" si="4"/>
        <v/>
      </c>
      <c r="AI110" s="1266" t="str">
        <f t="shared" si="4"/>
        <v/>
      </c>
      <c r="AJ110" s="1198" t="str">
        <f>IF($I110=$AR$13,IFERROR(年間負荷相当日数計算!P16*AA110*AE110,""),IF($I110=$AR$14,IFERROR(年間負荷相当日数計算!P16*AA110*AC110/AG110,""),""))</f>
        <v/>
      </c>
      <c r="AK110" s="1198" t="str">
        <f>IF($I110=$AR$13,IFERROR(年間負荷相当日数計算!AC16*AB110*AF110,""),IF($I110=$AR$14,IFERROR(年間負荷相当日数計算!AC16*AB110*AD110/AG110,""),""))</f>
        <v/>
      </c>
      <c r="AL110" s="1198" t="str">
        <f t="shared" si="33"/>
        <v/>
      </c>
      <c r="AM110" s="1269" t="str">
        <f t="shared" si="34"/>
        <v/>
      </c>
      <c r="AN110" s="1270" t="str">
        <f t="shared" si="7"/>
        <v/>
      </c>
      <c r="AO110" s="1269" t="str">
        <f t="shared" si="7"/>
        <v/>
      </c>
      <c r="AP110" s="433"/>
      <c r="AQ110" s="433"/>
      <c r="AR110" s="433"/>
      <c r="AS110" s="433"/>
      <c r="AT110" s="433"/>
    </row>
    <row r="111" spans="1:46" hidden="1">
      <c r="A111" s="432"/>
      <c r="B111" s="432"/>
      <c r="C111" s="432"/>
      <c r="D111" s="432"/>
      <c r="E111" s="432"/>
      <c r="F111" s="1200">
        <v>98</v>
      </c>
      <c r="G111" s="1195"/>
      <c r="H111" s="1259"/>
      <c r="I111" s="1259"/>
      <c r="J111" s="1195"/>
      <c r="K111" s="1264"/>
      <c r="L111" s="1264"/>
      <c r="M111" s="1261"/>
      <c r="N111" s="1265"/>
      <c r="O111" s="1261"/>
      <c r="P111" s="1265"/>
      <c r="Q111" s="1196"/>
      <c r="R111" s="1266" t="str">
        <f t="shared" si="2"/>
        <v/>
      </c>
      <c r="S111" s="1266" t="str">
        <f t="shared" si="2"/>
        <v/>
      </c>
      <c r="T111" s="1198" t="str">
        <f>IF($I111=$AR$13,IFERROR(年間負荷相当日数計算!P17*K111*O111,""),IF($I111=$AR$14,IFERROR(年間負荷相当日数計算!P17*K111*M111/Q111,""),""))</f>
        <v/>
      </c>
      <c r="U111" s="1198" t="str">
        <f>IF($I111=$AR$13,IFERROR(年間負荷相当日数計算!AC17*L111*P111,""),IF($I111=$AR$14,IFERROR(年間負荷相当日数計算!AC17*L111*N111/Q111,""),""))</f>
        <v/>
      </c>
      <c r="V111" s="1198" t="str">
        <f t="shared" si="28"/>
        <v/>
      </c>
      <c r="W111" s="1269" t="str">
        <f t="shared" si="29"/>
        <v/>
      </c>
      <c r="X111" s="1195"/>
      <c r="Y111" s="1195"/>
      <c r="Z111" s="1267" t="str">
        <f t="shared" si="30"/>
        <v/>
      </c>
      <c r="AA111" s="1266" t="str">
        <f t="shared" si="31"/>
        <v/>
      </c>
      <c r="AB111" s="1266">
        <f t="shared" si="32"/>
        <v>0</v>
      </c>
      <c r="AC111" s="1265"/>
      <c r="AD111" s="1261"/>
      <c r="AE111" s="1265"/>
      <c r="AF111" s="1261"/>
      <c r="AG111" s="1201"/>
      <c r="AH111" s="1266" t="str">
        <f t="shared" si="4"/>
        <v/>
      </c>
      <c r="AI111" s="1266" t="str">
        <f t="shared" si="4"/>
        <v/>
      </c>
      <c r="AJ111" s="1198" t="str">
        <f>IF($I111=$AR$13,IFERROR(年間負荷相当日数計算!P17*AA111*AE111,""),IF($I111=$AR$14,IFERROR(年間負荷相当日数計算!P17*AA111*AC111/AG111,""),""))</f>
        <v/>
      </c>
      <c r="AK111" s="1198" t="str">
        <f>IF($I111=$AR$13,IFERROR(年間負荷相当日数計算!AC17*AB111*AF111,""),IF($I111=$AR$14,IFERROR(年間負荷相当日数計算!AC17*AB111*AD111/AG111,""),""))</f>
        <v/>
      </c>
      <c r="AL111" s="1198" t="str">
        <f t="shared" si="33"/>
        <v/>
      </c>
      <c r="AM111" s="1269" t="str">
        <f t="shared" si="34"/>
        <v/>
      </c>
      <c r="AN111" s="1270" t="str">
        <f t="shared" si="7"/>
        <v/>
      </c>
      <c r="AO111" s="1269" t="str">
        <f t="shared" si="7"/>
        <v/>
      </c>
      <c r="AP111" s="433"/>
      <c r="AQ111" s="433"/>
      <c r="AR111" s="433"/>
      <c r="AS111" s="433"/>
      <c r="AT111" s="433"/>
    </row>
    <row r="112" spans="1:46" hidden="1">
      <c r="A112" s="432"/>
      <c r="B112" s="432"/>
      <c r="C112" s="432"/>
      <c r="D112" s="432"/>
      <c r="E112" s="432"/>
      <c r="F112" s="1200">
        <v>99</v>
      </c>
      <c r="G112" s="1195"/>
      <c r="H112" s="1259"/>
      <c r="I112" s="1259"/>
      <c r="J112" s="1195"/>
      <c r="K112" s="1264"/>
      <c r="L112" s="1264"/>
      <c r="M112" s="1261"/>
      <c r="N112" s="1265"/>
      <c r="O112" s="1261"/>
      <c r="P112" s="1265"/>
      <c r="Q112" s="1196"/>
      <c r="R112" s="1266" t="str">
        <f t="shared" si="2"/>
        <v/>
      </c>
      <c r="S112" s="1266" t="str">
        <f t="shared" si="2"/>
        <v/>
      </c>
      <c r="T112" s="1198" t="str">
        <f>IF($I112=$AR$13,IFERROR(年間負荷相当日数計算!P18*K112*O112,""),IF($I112=$AR$14,IFERROR(年間負荷相当日数計算!P18*K112*M112/Q112,""),""))</f>
        <v/>
      </c>
      <c r="U112" s="1198" t="str">
        <f>IF($I112=$AR$13,IFERROR(年間負荷相当日数計算!AC18*L112*P112,""),IF($I112=$AR$14,IFERROR(年間負荷相当日数計算!AC18*L112*N112/Q112,""),""))</f>
        <v/>
      </c>
      <c r="V112" s="1198" t="str">
        <f t="shared" si="28"/>
        <v/>
      </c>
      <c r="W112" s="1269" t="str">
        <f t="shared" si="29"/>
        <v/>
      </c>
      <c r="X112" s="1195"/>
      <c r="Y112" s="1195"/>
      <c r="Z112" s="1267" t="str">
        <f t="shared" si="30"/>
        <v/>
      </c>
      <c r="AA112" s="1266" t="str">
        <f t="shared" si="31"/>
        <v/>
      </c>
      <c r="AB112" s="1266">
        <f t="shared" si="32"/>
        <v>0</v>
      </c>
      <c r="AC112" s="1265"/>
      <c r="AD112" s="1261"/>
      <c r="AE112" s="1265"/>
      <c r="AF112" s="1261"/>
      <c r="AG112" s="1201"/>
      <c r="AH112" s="1266" t="str">
        <f t="shared" si="4"/>
        <v/>
      </c>
      <c r="AI112" s="1266" t="str">
        <f t="shared" si="4"/>
        <v/>
      </c>
      <c r="AJ112" s="1198" t="str">
        <f>IF($I112=$AR$13,IFERROR(年間負荷相当日数計算!P18*AA112*AE112,""),IF($I112=$AR$14,IFERROR(年間負荷相当日数計算!P18*AA112*AC112/AG112,""),""))</f>
        <v/>
      </c>
      <c r="AK112" s="1198" t="str">
        <f>IF($I112=$AR$13,IFERROR(年間負荷相当日数計算!AC18*AB112*AF112,""),IF($I112=$AR$14,IFERROR(年間負荷相当日数計算!AC18*AB112*AD112/AG112,""),""))</f>
        <v/>
      </c>
      <c r="AL112" s="1198" t="str">
        <f t="shared" si="33"/>
        <v/>
      </c>
      <c r="AM112" s="1269" t="str">
        <f t="shared" si="34"/>
        <v/>
      </c>
      <c r="AN112" s="1270" t="str">
        <f t="shared" si="7"/>
        <v/>
      </c>
      <c r="AO112" s="1269" t="str">
        <f t="shared" si="7"/>
        <v/>
      </c>
      <c r="AP112" s="433"/>
      <c r="AQ112" s="433"/>
      <c r="AR112" s="433"/>
      <c r="AS112" s="433"/>
      <c r="AT112" s="433"/>
    </row>
    <row r="113" spans="1:46" ht="19.5" hidden="1" thickBot="1">
      <c r="A113" s="427"/>
      <c r="B113" s="427"/>
      <c r="C113" s="427"/>
      <c r="D113" s="427"/>
      <c r="E113" s="427"/>
      <c r="F113" s="388">
        <v>100</v>
      </c>
      <c r="G113" s="482"/>
      <c r="H113" s="482"/>
      <c r="I113" s="482"/>
      <c r="J113" s="482"/>
      <c r="K113" s="483"/>
      <c r="L113" s="483"/>
      <c r="M113" s="484"/>
      <c r="N113" s="485"/>
      <c r="O113" s="484"/>
      <c r="P113" s="485"/>
      <c r="Q113" s="486"/>
      <c r="R113" s="487" t="str">
        <f t="shared" si="2"/>
        <v/>
      </c>
      <c r="S113" s="487" t="str">
        <f t="shared" si="2"/>
        <v/>
      </c>
      <c r="T113" s="488" t="str">
        <f>IF($I113=$AR$13,IFERROR(年間負荷相当日数計算!P21*K113*O113,""),IF($I113=$AR$14,IFERROR(年間負荷相当日数計算!P21*K113*M113/Q113,""),""))</f>
        <v/>
      </c>
      <c r="U113" s="488" t="str">
        <f>IF($I113=$AR$13,IFERROR(年間負荷相当日数計算!AC21*L113*P113,""),IF($I113=$AR$14,IFERROR(年間負荷相当日数計算!AC21*L113*N113/Q113,""),""))</f>
        <v/>
      </c>
      <c r="V113" s="488" t="str">
        <f t="shared" si="8"/>
        <v/>
      </c>
      <c r="W113" s="382" t="str">
        <f t="shared" si="3"/>
        <v/>
      </c>
      <c r="X113" s="482"/>
      <c r="Y113" s="482"/>
      <c r="Z113" s="489" t="str">
        <f t="shared" si="0"/>
        <v/>
      </c>
      <c r="AA113" s="383" t="str">
        <f t="shared" si="1"/>
        <v/>
      </c>
      <c r="AB113" s="383">
        <f t="shared" si="9"/>
        <v>0</v>
      </c>
      <c r="AC113" s="485"/>
      <c r="AD113" s="484"/>
      <c r="AE113" s="485"/>
      <c r="AF113" s="484"/>
      <c r="AG113" s="490"/>
      <c r="AH113" s="487" t="str">
        <f t="shared" si="4"/>
        <v/>
      </c>
      <c r="AI113" s="487" t="str">
        <f t="shared" si="4"/>
        <v/>
      </c>
      <c r="AJ113" s="488" t="str">
        <f>IF($I113=$AR$13,IFERROR(年間負荷相当日数計算!P21*AA113*AE113,""),IF($I113=$AR$14,IFERROR(年間負荷相当日数計算!P21*AA113*AC113/AG113,""),""))</f>
        <v/>
      </c>
      <c r="AK113" s="488" t="str">
        <f>IF($I113=$AR$13,IFERROR(年間負荷相当日数計算!AC21*AB113*AF113,""),IF($I113=$AR$14,IFERROR(年間負荷相当日数計算!AC21*AB113*AD113/AG113,""),""))</f>
        <v/>
      </c>
      <c r="AL113" s="488" t="str">
        <f t="shared" si="10"/>
        <v/>
      </c>
      <c r="AM113" s="382" t="str">
        <f t="shared" si="6"/>
        <v/>
      </c>
      <c r="AN113" s="491" t="str">
        <f t="shared" si="7"/>
        <v/>
      </c>
      <c r="AO113" s="382" t="str">
        <f t="shared" si="7"/>
        <v/>
      </c>
    </row>
    <row r="114" spans="1:46" ht="18.75" customHeight="1">
      <c r="F114" s="492"/>
      <c r="G114" s="492"/>
      <c r="H114" s="492"/>
      <c r="I114" s="492"/>
      <c r="J114" s="492"/>
      <c r="K114" s="492"/>
      <c r="L114" s="492"/>
      <c r="M114" s="492"/>
      <c r="O114" s="493"/>
      <c r="P114" s="494"/>
      <c r="Q114" s="494"/>
      <c r="R114" s="493"/>
      <c r="S114" s="494"/>
      <c r="T114" s="495"/>
      <c r="U114" s="495"/>
      <c r="V114" s="496"/>
      <c r="W114" s="497"/>
      <c r="AC114" s="492"/>
      <c r="AE114" s="499"/>
      <c r="AF114" s="500"/>
      <c r="AG114" s="500"/>
      <c r="AH114" s="499"/>
      <c r="AI114" s="500"/>
      <c r="AJ114" s="495"/>
      <c r="AK114" s="495"/>
      <c r="AL114" s="496"/>
      <c r="AM114" s="497"/>
    </row>
    <row r="115" spans="1:46" ht="18.75" customHeight="1" thickBot="1">
      <c r="B115" s="381" t="s">
        <v>814</v>
      </c>
      <c r="H115" s="492"/>
      <c r="I115" s="492"/>
      <c r="J115" s="492"/>
      <c r="K115" s="492"/>
      <c r="M115" s="492"/>
      <c r="O115" s="493"/>
      <c r="P115" s="494"/>
      <c r="Q115" s="494"/>
      <c r="R115" s="493"/>
      <c r="S115" s="494"/>
      <c r="V115" s="496"/>
      <c r="W115" s="497"/>
      <c r="AC115" s="492"/>
      <c r="AE115" s="499"/>
      <c r="AF115" s="500"/>
      <c r="AG115" s="500"/>
      <c r="AH115" s="499"/>
      <c r="AI115" s="500"/>
      <c r="AL115" s="496"/>
      <c r="AM115" s="497"/>
    </row>
    <row r="116" spans="1:46" ht="18.75" customHeight="1" thickBot="1">
      <c r="B116" s="2343" t="s">
        <v>994</v>
      </c>
      <c r="C116" s="2344"/>
      <c r="D116" s="2344"/>
      <c r="E116" s="2344"/>
      <c r="F116" s="2344"/>
      <c r="G116" s="501">
        <f>SUM(AN14:AN113)</f>
        <v>0</v>
      </c>
      <c r="H116" s="492"/>
      <c r="I116" s="492"/>
      <c r="J116" s="492"/>
      <c r="K116" s="492"/>
      <c r="M116" s="492"/>
      <c r="O116" s="493"/>
      <c r="P116" s="494"/>
      <c r="Q116" s="494"/>
      <c r="R116" s="493"/>
      <c r="S116" s="494"/>
      <c r="V116" s="496"/>
      <c r="W116" s="497"/>
      <c r="AC116" s="492"/>
      <c r="AE116" s="499"/>
      <c r="AF116" s="500"/>
      <c r="AG116" s="500"/>
      <c r="AH116" s="499"/>
      <c r="AI116" s="500"/>
      <c r="AL116" s="496"/>
      <c r="AM116" s="497"/>
    </row>
    <row r="117" spans="1:46" ht="18.75" customHeight="1" thickBot="1">
      <c r="B117" s="2343" t="s">
        <v>995</v>
      </c>
      <c r="C117" s="2344"/>
      <c r="D117" s="2344"/>
      <c r="E117" s="2344"/>
      <c r="F117" s="2344"/>
      <c r="G117" s="502">
        <f>SUMPRODUCT(AN14:AN113,Z14:Z113)</f>
        <v>0</v>
      </c>
      <c r="H117" s="492"/>
      <c r="I117" s="492"/>
      <c r="J117" s="492"/>
      <c r="K117" s="492"/>
      <c r="M117" s="492"/>
      <c r="O117" s="493"/>
      <c r="P117" s="494"/>
      <c r="Q117" s="494"/>
      <c r="R117" s="493"/>
      <c r="S117" s="494"/>
      <c r="V117" s="496"/>
      <c r="W117" s="497"/>
      <c r="AC117" s="492"/>
      <c r="AE117" s="499"/>
      <c r="AF117" s="500"/>
      <c r="AG117" s="500"/>
      <c r="AH117" s="499"/>
      <c r="AI117" s="500"/>
      <c r="AL117" s="496"/>
      <c r="AM117" s="497"/>
    </row>
    <row r="118" spans="1:46" ht="18.75" customHeight="1" thickTop="1" thickBot="1">
      <c r="B118" s="2343" t="s">
        <v>996</v>
      </c>
      <c r="C118" s="2344"/>
      <c r="D118" s="2344"/>
      <c r="E118" s="2344"/>
      <c r="F118" s="2387"/>
      <c r="G118" s="503">
        <f>SUM(AO14:AO113)</f>
        <v>0</v>
      </c>
      <c r="H118" s="504"/>
      <c r="I118" s="504"/>
      <c r="J118" s="504"/>
      <c r="M118" s="505"/>
      <c r="N118" s="504"/>
      <c r="O118" s="506"/>
      <c r="P118" s="506"/>
      <c r="Q118" s="506"/>
      <c r="R118" s="506"/>
      <c r="S118" s="506"/>
      <c r="T118" s="504"/>
      <c r="U118" s="504"/>
      <c r="V118" s="504"/>
      <c r="W118" s="504"/>
      <c r="AC118" s="505"/>
      <c r="AD118" s="506"/>
      <c r="AE118" s="507"/>
      <c r="AF118" s="507"/>
      <c r="AG118" s="507"/>
      <c r="AH118" s="507"/>
      <c r="AI118" s="507"/>
      <c r="AJ118" s="504"/>
      <c r="AK118" s="504"/>
      <c r="AL118" s="504"/>
      <c r="AM118" s="504"/>
    </row>
    <row r="119" spans="1:46" ht="18.75" customHeight="1" thickTop="1" thickBot="1">
      <c r="B119" s="2343" t="s">
        <v>861</v>
      </c>
      <c r="C119" s="2344"/>
      <c r="D119" s="2344"/>
      <c r="E119" s="2344"/>
      <c r="F119" s="2344"/>
      <c r="G119" s="508">
        <f>SUMPRODUCT(AO14:AO113,Z14:Z113)</f>
        <v>0</v>
      </c>
      <c r="H119" s="504"/>
      <c r="I119" s="504"/>
      <c r="J119" s="504"/>
      <c r="K119" s="504"/>
      <c r="L119" s="504"/>
      <c r="M119" s="504"/>
      <c r="N119" s="504"/>
      <c r="O119" s="506"/>
      <c r="P119" s="506"/>
      <c r="Q119" s="506"/>
      <c r="R119" s="506"/>
      <c r="S119" s="506"/>
      <c r="T119" s="504"/>
      <c r="U119" s="504"/>
      <c r="V119" s="504"/>
      <c r="W119" s="504"/>
      <c r="AC119" s="504"/>
      <c r="AD119" s="506"/>
      <c r="AE119" s="507"/>
      <c r="AF119" s="507"/>
      <c r="AG119" s="507"/>
      <c r="AH119" s="507"/>
      <c r="AI119" s="507"/>
      <c r="AJ119" s="504"/>
      <c r="AK119" s="504"/>
      <c r="AL119" s="504"/>
      <c r="AM119" s="504"/>
    </row>
    <row r="120" spans="1:46" ht="18" customHeight="1">
      <c r="F120" s="504"/>
      <c r="G120" s="504"/>
      <c r="H120" s="504"/>
      <c r="I120" s="504"/>
      <c r="J120" s="504"/>
      <c r="K120" s="504"/>
      <c r="M120" s="504"/>
      <c r="N120" s="504"/>
      <c r="O120" s="506"/>
      <c r="P120" s="506"/>
      <c r="Q120" s="506"/>
      <c r="R120" s="506"/>
      <c r="S120" s="506"/>
      <c r="T120" s="504"/>
      <c r="U120" s="504"/>
      <c r="V120" s="504"/>
      <c r="W120" s="504"/>
      <c r="AC120" s="504"/>
      <c r="AD120" s="506"/>
      <c r="AE120" s="507"/>
      <c r="AF120" s="507"/>
      <c r="AG120" s="507"/>
      <c r="AH120" s="507"/>
      <c r="AI120" s="507"/>
      <c r="AJ120" s="504"/>
      <c r="AK120" s="504"/>
      <c r="AL120" s="504"/>
      <c r="AM120" s="504"/>
    </row>
    <row r="121" spans="1:46" ht="18" customHeight="1">
      <c r="B121" s="1013" t="s">
        <v>958</v>
      </c>
      <c r="F121" s="509"/>
      <c r="G121" s="509"/>
      <c r="L121" s="504"/>
      <c r="M121" s="510"/>
      <c r="N121" s="504"/>
      <c r="O121" s="506"/>
      <c r="P121" s="506"/>
      <c r="Q121" s="506"/>
      <c r="R121" s="506"/>
      <c r="S121" s="506"/>
      <c r="T121" s="504"/>
      <c r="U121" s="504"/>
      <c r="V121" s="504"/>
      <c r="W121" s="504"/>
      <c r="AC121" s="510"/>
      <c r="AD121" s="506"/>
      <c r="AE121" s="507"/>
      <c r="AF121" s="507"/>
      <c r="AG121" s="507"/>
      <c r="AH121" s="507"/>
      <c r="AI121" s="507"/>
      <c r="AJ121" s="504"/>
      <c r="AK121" s="504"/>
      <c r="AL121" s="504"/>
      <c r="AM121" s="504"/>
    </row>
    <row r="122" spans="1:46" ht="18" customHeight="1">
      <c r="F122" s="511"/>
      <c r="G122" s="511"/>
      <c r="H122" s="504"/>
      <c r="I122" s="504"/>
      <c r="J122" s="512"/>
      <c r="K122" s="513"/>
      <c r="M122" s="513"/>
      <c r="N122" s="504"/>
      <c r="O122" s="506"/>
      <c r="P122" s="506"/>
      <c r="Q122" s="506"/>
      <c r="R122" s="506"/>
      <c r="S122" s="506"/>
      <c r="T122" s="504"/>
      <c r="U122" s="504"/>
      <c r="V122" s="504"/>
      <c r="W122" s="504"/>
      <c r="AC122" s="513"/>
      <c r="AD122" s="506"/>
      <c r="AE122" s="507"/>
      <c r="AF122" s="507"/>
      <c r="AG122" s="507"/>
      <c r="AH122" s="507"/>
      <c r="AI122" s="507"/>
      <c r="AJ122" s="504"/>
      <c r="AK122" s="504"/>
      <c r="AL122" s="504"/>
      <c r="AM122" s="504"/>
    </row>
    <row r="123" spans="1:46" ht="18" customHeight="1">
      <c r="F123" s="511"/>
      <c r="G123" s="511"/>
      <c r="H123" s="504"/>
      <c r="I123" s="504"/>
      <c r="J123" s="512"/>
      <c r="K123" s="513"/>
      <c r="M123" s="513"/>
      <c r="N123" s="504"/>
      <c r="O123" s="506"/>
      <c r="P123" s="506"/>
      <c r="Q123" s="506"/>
      <c r="R123" s="506"/>
      <c r="S123" s="506"/>
      <c r="T123" s="504"/>
      <c r="U123" s="504"/>
      <c r="V123" s="504"/>
      <c r="W123" s="504"/>
      <c r="AC123" s="513"/>
      <c r="AD123" s="506"/>
      <c r="AE123" s="507"/>
      <c r="AF123" s="507"/>
      <c r="AG123" s="507"/>
      <c r="AH123" s="507"/>
      <c r="AI123" s="507"/>
      <c r="AJ123" s="504"/>
      <c r="AK123" s="504"/>
      <c r="AL123" s="504"/>
      <c r="AM123" s="504"/>
    </row>
    <row r="124" spans="1:46" ht="18" customHeight="1">
      <c r="F124" s="511"/>
      <c r="G124" s="511"/>
      <c r="H124" s="504"/>
      <c r="I124" s="504"/>
      <c r="J124" s="512"/>
      <c r="K124" s="513"/>
      <c r="M124" s="513"/>
      <c r="N124" s="504"/>
      <c r="O124" s="506"/>
      <c r="P124" s="506"/>
      <c r="Q124" s="506"/>
      <c r="R124" s="506"/>
      <c r="S124" s="506"/>
      <c r="T124" s="504"/>
      <c r="U124" s="504"/>
      <c r="V124" s="504"/>
      <c r="W124" s="504"/>
      <c r="AC124" s="513"/>
      <c r="AD124" s="506"/>
      <c r="AE124" s="507"/>
      <c r="AF124" s="507"/>
      <c r="AG124" s="507"/>
      <c r="AH124" s="507"/>
      <c r="AI124" s="507"/>
      <c r="AJ124" s="504"/>
      <c r="AK124" s="504"/>
      <c r="AL124" s="504"/>
      <c r="AM124" s="504"/>
    </row>
    <row r="125" spans="1:46" ht="18" customHeight="1">
      <c r="F125" s="511"/>
      <c r="G125" s="511"/>
      <c r="H125" s="504"/>
      <c r="I125" s="504"/>
      <c r="J125" s="512"/>
      <c r="K125" s="513"/>
      <c r="M125" s="513"/>
      <c r="N125" s="504"/>
      <c r="O125" s="506"/>
      <c r="P125" s="506"/>
      <c r="Q125" s="506"/>
      <c r="R125" s="506"/>
      <c r="S125" s="506"/>
      <c r="T125" s="504"/>
      <c r="U125" s="504"/>
      <c r="V125" s="504"/>
      <c r="W125" s="504"/>
      <c r="AC125" s="513"/>
      <c r="AD125" s="506"/>
      <c r="AE125" s="507"/>
      <c r="AF125" s="507"/>
      <c r="AG125" s="507"/>
      <c r="AH125" s="507"/>
      <c r="AI125" s="507"/>
      <c r="AJ125" s="504"/>
      <c r="AK125" s="504"/>
      <c r="AL125" s="504"/>
      <c r="AM125" s="504"/>
    </row>
    <row r="126" spans="1:46" ht="18" customHeight="1">
      <c r="F126" s="514"/>
      <c r="G126" s="514"/>
      <c r="J126" s="515"/>
    </row>
    <row r="127" spans="1:46" ht="18" customHeight="1">
      <c r="A127" s="1183" t="s">
        <v>953</v>
      </c>
      <c r="B127" s="1183"/>
      <c r="C127" s="1183"/>
      <c r="D127" s="432"/>
      <c r="E127" s="432"/>
      <c r="F127" s="432"/>
      <c r="G127" s="432"/>
      <c r="H127" s="1184"/>
      <c r="I127" s="1184"/>
      <c r="J127" s="432"/>
      <c r="K127" s="1184"/>
      <c r="L127" s="1184"/>
      <c r="M127" s="1184"/>
      <c r="N127" s="1184"/>
      <c r="O127" s="1184"/>
      <c r="P127" s="1230"/>
      <c r="Q127" s="1230"/>
      <c r="R127" s="1184"/>
      <c r="S127" s="1230"/>
      <c r="T127" s="1184"/>
      <c r="U127" s="1184"/>
      <c r="V127" s="1184"/>
      <c r="W127" s="1184"/>
      <c r="X127" s="432"/>
      <c r="Y127" s="432"/>
      <c r="Z127" s="432"/>
      <c r="AA127" s="432"/>
      <c r="AB127" s="432"/>
      <c r="AC127" s="1184"/>
      <c r="AD127" s="1230"/>
      <c r="AE127" s="1231"/>
      <c r="AF127" s="1231"/>
      <c r="AG127" s="1231"/>
      <c r="AH127" s="1231"/>
      <c r="AI127" s="1231"/>
      <c r="AJ127" s="1184"/>
      <c r="AK127" s="1184"/>
      <c r="AL127" s="1184"/>
      <c r="AM127" s="1184"/>
      <c r="AN127" s="433"/>
      <c r="AO127" s="433"/>
      <c r="AP127" s="433"/>
      <c r="AQ127" s="433"/>
      <c r="AR127" s="433"/>
      <c r="AS127" s="433"/>
      <c r="AT127" s="433"/>
    </row>
    <row r="128" spans="1:46">
      <c r="A128" s="432"/>
      <c r="B128" s="1185" t="s">
        <v>790</v>
      </c>
      <c r="C128" s="432"/>
      <c r="D128" s="432"/>
      <c r="E128" s="432"/>
      <c r="F128" s="432"/>
      <c r="G128" s="432"/>
      <c r="H128" s="432"/>
      <c r="I128" s="432"/>
      <c r="J128" s="432"/>
      <c r="K128" s="432"/>
      <c r="L128" s="1186" t="s">
        <v>791</v>
      </c>
      <c r="M128" s="1232"/>
      <c r="N128" s="432"/>
      <c r="O128" s="432"/>
      <c r="P128" s="432"/>
      <c r="Q128" s="432"/>
      <c r="R128" s="432"/>
      <c r="S128" s="432"/>
      <c r="T128" s="432"/>
      <c r="U128" s="432"/>
      <c r="V128" s="432"/>
      <c r="W128" s="432"/>
      <c r="X128" s="432"/>
      <c r="Y128" s="432"/>
      <c r="Z128" s="432"/>
      <c r="AA128" s="432"/>
      <c r="AB128" s="432"/>
      <c r="AC128" s="432"/>
      <c r="AD128" s="432"/>
      <c r="AE128" s="432"/>
      <c r="AF128" s="432"/>
      <c r="AG128" s="432"/>
      <c r="AH128" s="432"/>
      <c r="AI128" s="432"/>
      <c r="AJ128" s="432"/>
      <c r="AK128" s="432"/>
      <c r="AL128" s="432"/>
      <c r="AM128" s="432"/>
      <c r="AN128" s="433"/>
      <c r="AO128" s="433"/>
      <c r="AP128" s="433"/>
      <c r="AQ128" s="433"/>
      <c r="AR128" s="433"/>
      <c r="AS128" s="433"/>
      <c r="AT128" s="433"/>
    </row>
    <row r="129" spans="1:46" ht="18" customHeight="1">
      <c r="A129" s="432"/>
      <c r="B129" s="1185" t="s">
        <v>792</v>
      </c>
      <c r="C129" s="432"/>
      <c r="D129" s="432"/>
      <c r="E129" s="432"/>
      <c r="F129" s="432"/>
      <c r="G129" s="432"/>
      <c r="H129" s="432"/>
      <c r="I129" s="432"/>
      <c r="J129" s="432"/>
      <c r="K129" s="432"/>
      <c r="L129" s="432"/>
      <c r="M129" s="432"/>
      <c r="N129" s="432"/>
      <c r="O129" s="432"/>
      <c r="P129" s="432"/>
      <c r="Q129" s="432"/>
      <c r="R129" s="432"/>
      <c r="S129" s="432"/>
      <c r="T129" s="432"/>
      <c r="U129" s="432"/>
      <c r="V129" s="432"/>
      <c r="W129" s="432"/>
      <c r="X129" s="432"/>
      <c r="Y129" s="432"/>
      <c r="Z129" s="432"/>
      <c r="AA129" s="432"/>
      <c r="AB129" s="432"/>
      <c r="AC129" s="432"/>
      <c r="AD129" s="432"/>
      <c r="AE129" s="432"/>
      <c r="AF129" s="432"/>
      <c r="AG129" s="432"/>
      <c r="AH129" s="432"/>
      <c r="AI129" s="432"/>
      <c r="AJ129" s="432"/>
      <c r="AK129" s="432"/>
      <c r="AL129" s="432"/>
      <c r="AM129" s="432"/>
      <c r="AN129" s="433"/>
      <c r="AO129" s="433"/>
      <c r="AP129" s="433"/>
      <c r="AQ129" s="433"/>
      <c r="AR129" s="433"/>
      <c r="AS129" s="433"/>
      <c r="AT129" s="433"/>
    </row>
    <row r="130" spans="1:46">
      <c r="A130" s="432"/>
      <c r="B130" s="1233" t="s">
        <v>954</v>
      </c>
      <c r="C130" s="432"/>
      <c r="D130" s="432"/>
      <c r="E130" s="432"/>
      <c r="F130" s="432"/>
      <c r="G130" s="432"/>
      <c r="H130" s="432"/>
      <c r="I130" s="432"/>
      <c r="J130" s="432"/>
      <c r="K130" s="432"/>
      <c r="L130" s="432"/>
      <c r="M130" s="432"/>
      <c r="N130" s="432"/>
      <c r="O130" s="432"/>
      <c r="P130" s="432"/>
      <c r="Q130" s="432"/>
      <c r="R130" s="432"/>
      <c r="S130" s="432"/>
      <c r="T130" s="432"/>
      <c r="U130" s="432"/>
      <c r="V130" s="432"/>
      <c r="W130" s="432"/>
      <c r="X130" s="432"/>
      <c r="Y130" s="432"/>
      <c r="Z130" s="432"/>
      <c r="AA130" s="432"/>
      <c r="AB130" s="432"/>
      <c r="AC130" s="432"/>
      <c r="AD130" s="432"/>
      <c r="AE130" s="432"/>
      <c r="AF130" s="432"/>
      <c r="AG130" s="432"/>
      <c r="AH130" s="432"/>
      <c r="AI130" s="432"/>
      <c r="AJ130" s="432"/>
      <c r="AK130" s="432"/>
      <c r="AL130" s="432"/>
      <c r="AM130" s="432"/>
      <c r="AN130" s="433"/>
      <c r="AO130" s="433"/>
      <c r="AP130" s="433"/>
      <c r="AQ130" s="433"/>
      <c r="AR130" s="433"/>
      <c r="AS130" s="433"/>
      <c r="AT130" s="433"/>
    </row>
    <row r="131" spans="1:46">
      <c r="A131" s="432"/>
      <c r="B131" s="1233" t="s">
        <v>955</v>
      </c>
      <c r="C131" s="432"/>
      <c r="D131" s="432"/>
      <c r="E131" s="432"/>
      <c r="F131" s="432"/>
      <c r="G131" s="432"/>
      <c r="H131" s="432"/>
      <c r="I131" s="432"/>
      <c r="J131" s="432"/>
      <c r="K131" s="432"/>
      <c r="L131" s="432"/>
      <c r="M131" s="432"/>
      <c r="N131" s="432"/>
      <c r="O131" s="432"/>
      <c r="P131" s="432"/>
      <c r="Q131" s="432"/>
      <c r="R131" s="432"/>
      <c r="S131" s="432"/>
      <c r="T131" s="432"/>
      <c r="U131" s="432"/>
      <c r="V131" s="432"/>
      <c r="W131" s="432"/>
      <c r="X131" s="432"/>
      <c r="Y131" s="432"/>
      <c r="Z131" s="432"/>
      <c r="AA131" s="432"/>
      <c r="AB131" s="432"/>
      <c r="AC131" s="432"/>
      <c r="AD131" s="432"/>
      <c r="AE131" s="432"/>
      <c r="AF131" s="432"/>
      <c r="AG131" s="432"/>
      <c r="AH131" s="432"/>
      <c r="AI131" s="432"/>
      <c r="AJ131" s="432"/>
      <c r="AK131" s="432"/>
      <c r="AL131" s="432"/>
      <c r="AM131" s="432"/>
      <c r="AN131" s="433"/>
      <c r="AO131" s="433"/>
      <c r="AP131" s="433"/>
      <c r="AQ131" s="433"/>
      <c r="AR131" s="433"/>
      <c r="AS131" s="433"/>
      <c r="AT131" s="433"/>
    </row>
    <row r="132" spans="1:46">
      <c r="A132" s="432"/>
      <c r="B132" s="1233" t="s">
        <v>956</v>
      </c>
      <c r="C132" s="432"/>
      <c r="D132" s="432"/>
      <c r="E132" s="432"/>
      <c r="F132" s="432"/>
      <c r="G132" s="432"/>
      <c r="H132" s="432"/>
      <c r="I132" s="432"/>
      <c r="J132" s="432"/>
      <c r="K132" s="432"/>
      <c r="L132" s="432"/>
      <c r="M132" s="432"/>
      <c r="N132" s="432"/>
      <c r="O132" s="432"/>
      <c r="P132" s="432"/>
      <c r="Q132" s="432"/>
      <c r="R132" s="432"/>
      <c r="S132" s="432"/>
      <c r="T132" s="432"/>
      <c r="U132" s="432"/>
      <c r="V132" s="432"/>
      <c r="W132" s="432"/>
      <c r="X132" s="432"/>
      <c r="Y132" s="432"/>
      <c r="Z132" s="432"/>
      <c r="AA132" s="432"/>
      <c r="AB132" s="432"/>
      <c r="AC132" s="432"/>
      <c r="AD132" s="432"/>
      <c r="AE132" s="432"/>
      <c r="AF132" s="432"/>
      <c r="AG132" s="432"/>
      <c r="AH132" s="432"/>
      <c r="AI132" s="432"/>
      <c r="AJ132" s="432"/>
      <c r="AK132" s="432"/>
      <c r="AL132" s="432"/>
      <c r="AM132" s="432"/>
      <c r="AN132" s="433"/>
      <c r="AO132" s="433"/>
      <c r="AP132" s="433"/>
      <c r="AQ132" s="433"/>
      <c r="AR132" s="433"/>
      <c r="AS132" s="433"/>
      <c r="AT132" s="433"/>
    </row>
    <row r="133" spans="1:46">
      <c r="A133" s="432"/>
      <c r="B133" s="1233" t="s">
        <v>957</v>
      </c>
      <c r="C133" s="432"/>
      <c r="D133" s="432"/>
      <c r="E133" s="432"/>
      <c r="F133" s="432"/>
      <c r="G133" s="432"/>
      <c r="H133" s="432"/>
      <c r="I133" s="432"/>
      <c r="J133" s="432"/>
      <c r="K133" s="432"/>
      <c r="L133" s="432"/>
      <c r="M133" s="432"/>
      <c r="N133" s="432"/>
      <c r="O133" s="432"/>
      <c r="P133" s="432"/>
      <c r="Q133" s="432"/>
      <c r="R133" s="432"/>
      <c r="S133" s="432"/>
      <c r="T133" s="432"/>
      <c r="U133" s="1234"/>
      <c r="V133" s="432"/>
      <c r="W133" s="432"/>
      <c r="X133" s="432"/>
      <c r="Y133" s="432"/>
      <c r="Z133" s="432"/>
      <c r="AA133" s="432"/>
      <c r="AB133" s="432"/>
      <c r="AC133" s="432"/>
      <c r="AD133" s="432"/>
      <c r="AE133" s="432"/>
      <c r="AF133" s="432"/>
      <c r="AG133" s="432"/>
      <c r="AH133" s="432"/>
      <c r="AI133" s="432"/>
      <c r="AJ133" s="432"/>
      <c r="AK133" s="432"/>
      <c r="AL133" s="432"/>
      <c r="AM133" s="432"/>
      <c r="AN133" s="433"/>
      <c r="AO133" s="433"/>
      <c r="AP133" s="433"/>
      <c r="AQ133" s="433"/>
      <c r="AR133" s="433"/>
      <c r="AS133" s="433"/>
      <c r="AT133" s="433"/>
    </row>
    <row r="134" spans="1:46" s="1229" customFormat="1" ht="18" customHeight="1" thickBot="1">
      <c r="A134" s="1235"/>
      <c r="B134" s="1234" t="s">
        <v>958</v>
      </c>
      <c r="C134" s="1235"/>
      <c r="D134" s="1235"/>
      <c r="E134" s="1235"/>
      <c r="K134" s="1235"/>
      <c r="L134" s="1235"/>
      <c r="O134" s="1236"/>
      <c r="P134" s="1236"/>
      <c r="Q134" s="1236"/>
      <c r="R134" s="1236"/>
      <c r="S134" s="1236"/>
      <c r="X134" s="1235"/>
      <c r="Y134" s="1235"/>
      <c r="Z134" s="1235"/>
      <c r="AA134" s="1235"/>
      <c r="AB134" s="1235"/>
      <c r="AD134" s="1236"/>
      <c r="AE134" s="1237"/>
      <c r="AF134" s="1237"/>
      <c r="AG134" s="1237"/>
      <c r="AH134" s="1237"/>
      <c r="AI134" s="1237"/>
    </row>
    <row r="135" spans="1:46" s="1229" customFormat="1" ht="18" customHeight="1" thickBot="1">
      <c r="A135" s="1235"/>
      <c r="B135" s="1235"/>
      <c r="C135" s="1235"/>
      <c r="D135" s="1235"/>
      <c r="E135" s="1235"/>
      <c r="F135" s="2457" t="s">
        <v>793</v>
      </c>
      <c r="G135" s="2457" t="s">
        <v>959</v>
      </c>
      <c r="H135" s="2460" t="s">
        <v>960</v>
      </c>
      <c r="I135" s="2460" t="s">
        <v>961</v>
      </c>
      <c r="J135" s="2463" t="s">
        <v>962</v>
      </c>
      <c r="K135" s="2464"/>
      <c r="L135" s="2464"/>
      <c r="M135" s="2464"/>
      <c r="N135" s="2464"/>
      <c r="O135" s="2464"/>
      <c r="P135" s="2464"/>
      <c r="Q135" s="2464"/>
      <c r="R135" s="2464"/>
      <c r="S135" s="2464"/>
      <c r="T135" s="2464"/>
      <c r="U135" s="2464"/>
      <c r="V135" s="2464"/>
      <c r="W135" s="2465"/>
      <c r="X135" s="2421" t="s">
        <v>963</v>
      </c>
      <c r="Y135" s="2422"/>
      <c r="Z135" s="2422"/>
      <c r="AA135" s="2422"/>
      <c r="AB135" s="2422"/>
      <c r="AC135" s="2422"/>
      <c r="AD135" s="2422"/>
      <c r="AE135" s="2422"/>
      <c r="AF135" s="2422"/>
      <c r="AG135" s="2422"/>
      <c r="AH135" s="2422"/>
      <c r="AI135" s="2422"/>
      <c r="AJ135" s="2422"/>
      <c r="AK135" s="2422"/>
      <c r="AL135" s="2422"/>
      <c r="AM135" s="2423"/>
      <c r="AN135" s="2424" t="s">
        <v>964</v>
      </c>
      <c r="AO135" s="2424" t="s">
        <v>965</v>
      </c>
    </row>
    <row r="136" spans="1:46" ht="18" customHeight="1">
      <c r="A136" s="432"/>
      <c r="B136" s="2469"/>
      <c r="C136" s="2469"/>
      <c r="D136" s="2469"/>
      <c r="E136" s="432"/>
      <c r="F136" s="2458"/>
      <c r="G136" s="2458"/>
      <c r="H136" s="2461"/>
      <c r="I136" s="2461"/>
      <c r="J136" s="2427" t="s">
        <v>966</v>
      </c>
      <c r="K136" s="2430" t="s">
        <v>967</v>
      </c>
      <c r="L136" s="2430"/>
      <c r="M136" s="2431" t="s">
        <v>968</v>
      </c>
      <c r="N136" s="2431"/>
      <c r="O136" s="2431" t="s">
        <v>969</v>
      </c>
      <c r="P136" s="2431"/>
      <c r="Q136" s="2431" t="s">
        <v>970</v>
      </c>
      <c r="R136" s="2434" t="s">
        <v>971</v>
      </c>
      <c r="S136" s="2435"/>
      <c r="T136" s="2430" t="s">
        <v>972</v>
      </c>
      <c r="U136" s="2430"/>
      <c r="V136" s="2430"/>
      <c r="W136" s="2438" t="s">
        <v>973</v>
      </c>
      <c r="X136" s="2441" t="s">
        <v>966</v>
      </c>
      <c r="Y136" s="2443" t="s">
        <v>974</v>
      </c>
      <c r="Z136" s="2443" t="s">
        <v>867</v>
      </c>
      <c r="AA136" s="2447" t="s">
        <v>967</v>
      </c>
      <c r="AB136" s="2447"/>
      <c r="AC136" s="2450" t="s">
        <v>968</v>
      </c>
      <c r="AD136" s="2450"/>
      <c r="AE136" s="2450" t="s">
        <v>969</v>
      </c>
      <c r="AF136" s="2450"/>
      <c r="AG136" s="2450" t="s">
        <v>970</v>
      </c>
      <c r="AH136" s="2453" t="s">
        <v>971</v>
      </c>
      <c r="AI136" s="2454"/>
      <c r="AJ136" s="2447" t="s">
        <v>972</v>
      </c>
      <c r="AK136" s="2447"/>
      <c r="AL136" s="2447"/>
      <c r="AM136" s="2418" t="s">
        <v>973</v>
      </c>
      <c r="AN136" s="2425"/>
      <c r="AO136" s="2425"/>
      <c r="AP136" s="433"/>
      <c r="AQ136" s="433"/>
      <c r="AR136" s="433"/>
      <c r="AS136" s="433"/>
      <c r="AT136" s="433"/>
    </row>
    <row r="137" spans="1:46" ht="18" customHeight="1">
      <c r="A137" s="432"/>
      <c r="B137" s="2469"/>
      <c r="C137" s="2469"/>
      <c r="D137" s="2469"/>
      <c r="E137" s="432"/>
      <c r="F137" s="2458"/>
      <c r="G137" s="2458"/>
      <c r="H137" s="2461"/>
      <c r="I137" s="2461"/>
      <c r="J137" s="2428"/>
      <c r="K137" s="2466" t="s">
        <v>975</v>
      </c>
      <c r="L137" s="2466"/>
      <c r="M137" s="2467" t="s">
        <v>976</v>
      </c>
      <c r="N137" s="2467"/>
      <c r="O137" s="2467" t="s">
        <v>976</v>
      </c>
      <c r="P137" s="2467"/>
      <c r="Q137" s="2432"/>
      <c r="R137" s="2436"/>
      <c r="S137" s="2437"/>
      <c r="T137" s="2466" t="s">
        <v>977</v>
      </c>
      <c r="U137" s="2466"/>
      <c r="V137" s="2466"/>
      <c r="W137" s="2439"/>
      <c r="X137" s="2442"/>
      <c r="Y137" s="2442"/>
      <c r="Z137" s="2445"/>
      <c r="AA137" s="2449" t="s">
        <v>975</v>
      </c>
      <c r="AB137" s="2449"/>
      <c r="AC137" s="2448" t="s">
        <v>976</v>
      </c>
      <c r="AD137" s="2448"/>
      <c r="AE137" s="2448" t="s">
        <v>976</v>
      </c>
      <c r="AF137" s="2448"/>
      <c r="AG137" s="2451"/>
      <c r="AH137" s="2455"/>
      <c r="AI137" s="2456"/>
      <c r="AJ137" s="2449" t="s">
        <v>977</v>
      </c>
      <c r="AK137" s="2449"/>
      <c r="AL137" s="2449"/>
      <c r="AM137" s="2419"/>
      <c r="AN137" s="2425"/>
      <c r="AO137" s="2425"/>
      <c r="AP137" s="433"/>
      <c r="AQ137" s="433"/>
      <c r="AR137" s="433"/>
      <c r="AS137" s="433"/>
      <c r="AT137" s="433"/>
    </row>
    <row r="138" spans="1:46" ht="18" customHeight="1" thickBot="1">
      <c r="A138" s="432"/>
      <c r="B138" s="1217" t="s">
        <v>978</v>
      </c>
      <c r="C138" s="1238"/>
      <c r="D138" s="1675"/>
      <c r="E138" s="432"/>
      <c r="F138" s="2459"/>
      <c r="G138" s="2459"/>
      <c r="H138" s="2462"/>
      <c r="I138" s="2462"/>
      <c r="J138" s="2429"/>
      <c r="K138" s="1239" t="s">
        <v>979</v>
      </c>
      <c r="L138" s="1239" t="s">
        <v>980</v>
      </c>
      <c r="M138" s="1240" t="s">
        <v>979</v>
      </c>
      <c r="N138" s="1240" t="s">
        <v>980</v>
      </c>
      <c r="O138" s="1240" t="s">
        <v>979</v>
      </c>
      <c r="P138" s="1240" t="s">
        <v>980</v>
      </c>
      <c r="Q138" s="2433"/>
      <c r="R138" s="1241" t="s">
        <v>979</v>
      </c>
      <c r="S138" s="1241" t="s">
        <v>980</v>
      </c>
      <c r="T138" s="1241" t="s">
        <v>979</v>
      </c>
      <c r="U138" s="1241" t="s">
        <v>980</v>
      </c>
      <c r="V138" s="1241" t="s">
        <v>981</v>
      </c>
      <c r="W138" s="2440"/>
      <c r="X138" s="2442"/>
      <c r="Y138" s="2444"/>
      <c r="Z138" s="2446"/>
      <c r="AA138" s="1242" t="s">
        <v>979</v>
      </c>
      <c r="AB138" s="1242" t="s">
        <v>980</v>
      </c>
      <c r="AC138" s="1243" t="s">
        <v>979</v>
      </c>
      <c r="AD138" s="1243" t="s">
        <v>980</v>
      </c>
      <c r="AE138" s="1243" t="s">
        <v>979</v>
      </c>
      <c r="AF138" s="1243" t="s">
        <v>980</v>
      </c>
      <c r="AG138" s="2452"/>
      <c r="AH138" s="1244" t="s">
        <v>979</v>
      </c>
      <c r="AI138" s="1244" t="s">
        <v>980</v>
      </c>
      <c r="AJ138" s="1244" t="s">
        <v>979</v>
      </c>
      <c r="AK138" s="1244" t="s">
        <v>980</v>
      </c>
      <c r="AL138" s="1244" t="s">
        <v>981</v>
      </c>
      <c r="AM138" s="2420"/>
      <c r="AN138" s="2426"/>
      <c r="AO138" s="2426"/>
      <c r="AP138" s="433"/>
      <c r="AQ138" s="433"/>
      <c r="AR138" s="1245" t="s">
        <v>982</v>
      </c>
      <c r="AS138" s="433"/>
      <c r="AT138" s="433"/>
    </row>
    <row r="139" spans="1:46" ht="18" customHeight="1" thickTop="1" thickBot="1">
      <c r="A139" s="432"/>
      <c r="B139" s="1246" t="s">
        <v>983</v>
      </c>
      <c r="C139" s="1247" t="s">
        <v>979</v>
      </c>
      <c r="D139" s="1247" t="s">
        <v>980</v>
      </c>
      <c r="E139" s="432"/>
      <c r="F139" s="1248" t="s">
        <v>801</v>
      </c>
      <c r="G139" s="1249" t="s">
        <v>984</v>
      </c>
      <c r="H139" s="1250">
        <v>1</v>
      </c>
      <c r="I139" s="1250" t="s">
        <v>985</v>
      </c>
      <c r="J139" s="1250" t="s">
        <v>986</v>
      </c>
      <c r="K139" s="1250">
        <v>12</v>
      </c>
      <c r="L139" s="1250">
        <v>10</v>
      </c>
      <c r="M139" s="1251">
        <v>56</v>
      </c>
      <c r="N139" s="1251">
        <v>63</v>
      </c>
      <c r="O139" s="1251">
        <v>11.2</v>
      </c>
      <c r="P139" s="1251">
        <v>12.4</v>
      </c>
      <c r="Q139" s="1252">
        <v>5.3</v>
      </c>
      <c r="R139" s="1252">
        <f t="shared" ref="R139:R154" si="35">IFERROR(IF(O139&gt;0,M139/O139,""),"")</f>
        <v>5</v>
      </c>
      <c r="S139" s="1252">
        <f t="shared" ref="S139:S154" si="36">IFERROR(IF(P139&gt;0,N139/P139,""),"")</f>
        <v>5.0806451612903221</v>
      </c>
      <c r="T139" s="1250">
        <f>IF($I139=$AR$13,IFERROR(年間負荷相当日数計算!P44*K139*O139,""),IF($I139=$AR$14,IFERROR(年間負荷相当日数計算!P44*K139*M139/Q139,""),""))</f>
        <v>0</v>
      </c>
      <c r="U139" s="1250">
        <f>IF($I139=$AR$13,IFERROR(年間負荷相当日数計算!AC44*L139*P139,""),IF($I139=$AR$14,IFERROR(年間負荷相当日数計算!AC44*L139*N139/Q139,""),""))</f>
        <v>0</v>
      </c>
      <c r="V139" s="1250" t="str">
        <f>IF(MIN(T139:U139)=0,"",IFERROR(T139+U139,""))</f>
        <v/>
      </c>
      <c r="W139" s="1251" t="str">
        <f t="shared" ref="W139:W154" si="37">IFERROR(V139*$AS$23/10^3,"")</f>
        <v/>
      </c>
      <c r="X139" s="1250" t="s">
        <v>987</v>
      </c>
      <c r="Y139" s="1250" t="s">
        <v>988</v>
      </c>
      <c r="Z139" s="1250">
        <f t="shared" ref="Z139:Z154" si="38">IFERROR(VLOOKUP(Y139,$AR$17:$AS$19,2,FALSE),"")</f>
        <v>13</v>
      </c>
      <c r="AA139" s="1252">
        <f>IFERROR((M139*K139)/AC139,"")</f>
        <v>13.44</v>
      </c>
      <c r="AB139" s="1252">
        <f>IFERROR((N139*L139)/AD139,"")</f>
        <v>11.25</v>
      </c>
      <c r="AC139" s="1253">
        <v>50</v>
      </c>
      <c r="AD139" s="1253">
        <v>56</v>
      </c>
      <c r="AE139" s="1253">
        <v>7.1</v>
      </c>
      <c r="AF139" s="1253">
        <v>7.8</v>
      </c>
      <c r="AG139" s="1254">
        <v>7.4</v>
      </c>
      <c r="AH139" s="1252">
        <f t="shared" ref="AH139:AH154" si="39">IFERROR(IF(AE139&gt;0,AC139/AE139,""),"")</f>
        <v>7.042253521126761</v>
      </c>
      <c r="AI139" s="1252">
        <f t="shared" ref="AI139:AI154" si="40">IFERROR(IF(AF139&gt;0,AD139/AF139,""),"")</f>
        <v>7.1794871794871797</v>
      </c>
      <c r="AJ139" s="1250">
        <f>IF($I139=$AR$13,IFERROR(年間負荷相当日数計算!P44*AA139*AE139,""),IF($I139=$AR$14,IFERROR(年間負荷相当日数計算!P44*AA139*AC139/AG139,""),""))</f>
        <v>0</v>
      </c>
      <c r="AK139" s="1250">
        <f>IF($I139=$AR$13,IFERROR(年間負荷相当日数計算!AC44*AB139*AF139,""),IF($I139=$AR$14,IFERROR(年間負荷相当日数計算!AC44*AB139*AD139/AG139,""),""))</f>
        <v>0</v>
      </c>
      <c r="AL139" s="1250" t="str">
        <f>IF(MIN(AJ139:AK139)=0,"",IFERROR(AJ139+AK139,""))</f>
        <v/>
      </c>
      <c r="AM139" s="1251" t="str">
        <f t="shared" ref="AM139:AM154" si="41">IFERROR(AL139*$AS$23/10^3,"")</f>
        <v/>
      </c>
      <c r="AN139" s="1250" t="str">
        <f t="shared" ref="AN139:AN154" si="42">IFERROR(IF(AND(V139&gt;0,AL139&gt;0)=TRUE,V139-AL139,""),"")</f>
        <v/>
      </c>
      <c r="AO139" s="1251" t="str">
        <f t="shared" ref="AO139:AO154" si="43">IFERROR(IF(AND(W139&gt;0,AM139&gt;0)=TRUE,W139-AM139,""),"")</f>
        <v/>
      </c>
      <c r="AP139" s="433"/>
      <c r="AQ139" s="433"/>
      <c r="AR139" s="1255" t="s">
        <v>985</v>
      </c>
      <c r="AS139" s="433"/>
      <c r="AT139" s="433"/>
    </row>
    <row r="140" spans="1:46">
      <c r="A140" s="432"/>
      <c r="B140" s="1256">
        <v>4</v>
      </c>
      <c r="C140" s="1257"/>
      <c r="D140" s="1257"/>
      <c r="E140" s="432"/>
      <c r="F140" s="1258">
        <v>1</v>
      </c>
      <c r="G140" s="1259"/>
      <c r="H140" s="1259"/>
      <c r="I140" s="1259"/>
      <c r="J140" s="1259"/>
      <c r="K140" s="1260"/>
      <c r="L140" s="1260"/>
      <c r="M140" s="1261"/>
      <c r="N140" s="1261"/>
      <c r="O140" s="1261"/>
      <c r="P140" s="1261"/>
      <c r="Q140" s="1201"/>
      <c r="R140" s="1222" t="str">
        <f t="shared" si="35"/>
        <v/>
      </c>
      <c r="S140" s="1222" t="str">
        <f t="shared" si="36"/>
        <v/>
      </c>
      <c r="T140" s="1198" t="str">
        <f>IF($I140=$AR$13,IFERROR(年間負荷相当日数計算!P45*K140*O140,""),IF($I140=$AR$14,IFERROR(年間負荷相当日数計算!P45*K140*M140/Q140,""),""))</f>
        <v/>
      </c>
      <c r="U140" s="1198" t="str">
        <f>IF($I140=$AR$13,IFERROR(年間負荷相当日数計算!AC45*L140*P140,""),IF($I140=$AR$14,IFERROR(年間負荷相当日数計算!AC45*L140*N140/Q140,""),""))</f>
        <v/>
      </c>
      <c r="V140" s="1198" t="str">
        <f t="shared" ref="V140:V154" si="44">IFERROR(T140+U140,"")</f>
        <v/>
      </c>
      <c r="W140" s="1199" t="str">
        <f t="shared" si="37"/>
        <v/>
      </c>
      <c r="X140" s="1259"/>
      <c r="Y140" s="1259"/>
      <c r="Z140" s="1262" t="str">
        <f t="shared" si="38"/>
        <v/>
      </c>
      <c r="AA140" s="1222" t="str">
        <f t="shared" ref="AA140:AA154" si="45">IFERROR((M140*K140)/AC140,"")</f>
        <v/>
      </c>
      <c r="AB140" s="1222">
        <f t="shared" ref="AB140:AB154" si="46">IFERROR((N140*L140)/AD140,0)</f>
        <v>0</v>
      </c>
      <c r="AC140" s="1261"/>
      <c r="AD140" s="1261"/>
      <c r="AE140" s="1261"/>
      <c r="AF140" s="1261"/>
      <c r="AG140" s="1201"/>
      <c r="AH140" s="1222" t="str">
        <f t="shared" si="39"/>
        <v/>
      </c>
      <c r="AI140" s="1222" t="str">
        <f t="shared" si="40"/>
        <v/>
      </c>
      <c r="AJ140" s="1198" t="str">
        <f>IF($I140=$AR$13,IFERROR(年間負荷相当日数計算!P45*AA140*AE140,""),IF($I140=$AR$14,IFERROR(年間負荷相当日数計算!P45*AA140*AC140/AG140,""),""))</f>
        <v/>
      </c>
      <c r="AK140" s="1198" t="str">
        <f>IF($I140=$AR$13,IFERROR(年間負荷相当日数計算!AC45*AB140*AF140,""),IF($I140=$AR$14,IFERROR(年間負荷相当日数計算!AC45*AB140*AD140/AG140,""),""))</f>
        <v/>
      </c>
      <c r="AL140" s="1198" t="str">
        <f t="shared" ref="AL140:AL154" si="47">IFERROR(AJ140+AK140,"")</f>
        <v/>
      </c>
      <c r="AM140" s="1199" t="str">
        <f t="shared" si="41"/>
        <v/>
      </c>
      <c r="AN140" s="1198" t="str">
        <f t="shared" si="42"/>
        <v/>
      </c>
      <c r="AO140" s="1199" t="str">
        <f t="shared" si="43"/>
        <v/>
      </c>
      <c r="AP140" s="433"/>
      <c r="AQ140" s="433"/>
      <c r="AR140" s="1255" t="s">
        <v>989</v>
      </c>
      <c r="AS140" s="433"/>
      <c r="AT140" s="433"/>
    </row>
    <row r="141" spans="1:46">
      <c r="A141" s="432"/>
      <c r="B141" s="1263">
        <v>5</v>
      </c>
      <c r="C141" s="1202"/>
      <c r="D141" s="1202"/>
      <c r="E141" s="432"/>
      <c r="F141" s="1200">
        <v>2</v>
      </c>
      <c r="G141" s="1195"/>
      <c r="H141" s="1259"/>
      <c r="I141" s="1259"/>
      <c r="J141" s="1195"/>
      <c r="K141" s="1264"/>
      <c r="L141" s="1264"/>
      <c r="M141" s="1261"/>
      <c r="N141" s="1265"/>
      <c r="O141" s="1261"/>
      <c r="P141" s="1265"/>
      <c r="Q141" s="1196"/>
      <c r="R141" s="1266" t="str">
        <f t="shared" si="35"/>
        <v/>
      </c>
      <c r="S141" s="1266" t="str">
        <f t="shared" si="36"/>
        <v/>
      </c>
      <c r="T141" s="1198" t="str">
        <f>IF($I141=$AR$13,IFERROR(年間負荷相当日数計算!P46*K141*O141,""),IF($I141=$AR$14,IFERROR(年間負荷相当日数計算!P46*K141*M141/Q141,""),""))</f>
        <v/>
      </c>
      <c r="U141" s="1198" t="str">
        <f>IF($I141=$AR$13,IFERROR(年間負荷相当日数計算!AC46*L141*P141,""),IF($I141=$AR$14,IFERROR(年間負荷相当日数計算!AC46*L141*N141/Q141,""),""))</f>
        <v/>
      </c>
      <c r="V141" s="1198" t="str">
        <f t="shared" si="44"/>
        <v/>
      </c>
      <c r="W141" s="1199" t="str">
        <f t="shared" si="37"/>
        <v/>
      </c>
      <c r="X141" s="1195"/>
      <c r="Y141" s="1195"/>
      <c r="Z141" s="1267" t="str">
        <f t="shared" si="38"/>
        <v/>
      </c>
      <c r="AA141" s="1266" t="str">
        <f t="shared" si="45"/>
        <v/>
      </c>
      <c r="AB141" s="1266">
        <f t="shared" si="46"/>
        <v>0</v>
      </c>
      <c r="AC141" s="1261"/>
      <c r="AD141" s="1265"/>
      <c r="AE141" s="1261"/>
      <c r="AF141" s="1265"/>
      <c r="AG141" s="1196"/>
      <c r="AH141" s="1266" t="str">
        <f t="shared" si="39"/>
        <v/>
      </c>
      <c r="AI141" s="1266" t="str">
        <f t="shared" si="40"/>
        <v/>
      </c>
      <c r="AJ141" s="1198" t="str">
        <f>IF($I141=$AR$13,IFERROR(年間負荷相当日数計算!P46*AA141*AE141,""),IF($I141=$AR$14,IFERROR(年間負荷相当日数計算!P46*AA141*AC141/AG141,""),""))</f>
        <v/>
      </c>
      <c r="AK141" s="1198" t="str">
        <f>IF($I141=$AR$13,IFERROR(年間負荷相当日数計算!AC46*AB141*AF141,""),IF($I141=$AR$14,IFERROR(年間負荷相当日数計算!AC46*AB141*AD141/AG141,""),""))</f>
        <v/>
      </c>
      <c r="AL141" s="1198" t="str">
        <f t="shared" si="47"/>
        <v/>
      </c>
      <c r="AM141" s="1199" t="str">
        <f t="shared" si="41"/>
        <v/>
      </c>
      <c r="AN141" s="1198" t="str">
        <f t="shared" si="42"/>
        <v/>
      </c>
      <c r="AO141" s="1199" t="str">
        <f t="shared" si="43"/>
        <v/>
      </c>
      <c r="AP141" s="433"/>
      <c r="AQ141" s="433"/>
      <c r="AR141" s="433"/>
      <c r="AS141" s="433"/>
      <c r="AT141" s="433"/>
    </row>
    <row r="142" spans="1:46">
      <c r="A142" s="432"/>
      <c r="B142" s="1263">
        <v>6</v>
      </c>
      <c r="C142" s="1202"/>
      <c r="D142" s="1202"/>
      <c r="E142" s="432"/>
      <c r="F142" s="1200">
        <v>3</v>
      </c>
      <c r="G142" s="1195"/>
      <c r="H142" s="1259"/>
      <c r="I142" s="1259"/>
      <c r="J142" s="1259"/>
      <c r="K142" s="1264"/>
      <c r="L142" s="1264"/>
      <c r="M142" s="1261"/>
      <c r="N142" s="1265"/>
      <c r="O142" s="1261"/>
      <c r="P142" s="1265"/>
      <c r="Q142" s="1196"/>
      <c r="R142" s="1266" t="str">
        <f t="shared" si="35"/>
        <v/>
      </c>
      <c r="S142" s="1266" t="str">
        <f t="shared" si="36"/>
        <v/>
      </c>
      <c r="T142" s="1198" t="str">
        <f>IF($I142=$AR$13,IFERROR(年間負荷相当日数計算!P47*K142*O142,""),IF($I142=$AR$14,IFERROR(年間負荷相当日数計算!P47*K142*M142/Q142,""),""))</f>
        <v/>
      </c>
      <c r="U142" s="1198" t="str">
        <f>IF($I142=$AR$13,IFERROR(年間負荷相当日数計算!AC47*L142*P142,""),IF($I142=$AR$14,IFERROR(年間負荷相当日数計算!AC47*L142*N142/Q142,""),""))</f>
        <v/>
      </c>
      <c r="V142" s="1198" t="str">
        <f t="shared" si="44"/>
        <v/>
      </c>
      <c r="W142" s="1199" t="str">
        <f t="shared" si="37"/>
        <v/>
      </c>
      <c r="X142" s="1259"/>
      <c r="Y142" s="1259"/>
      <c r="Z142" s="1262" t="str">
        <f t="shared" si="38"/>
        <v/>
      </c>
      <c r="AA142" s="1266" t="str">
        <f t="shared" si="45"/>
        <v/>
      </c>
      <c r="AB142" s="1266">
        <f t="shared" si="46"/>
        <v>0</v>
      </c>
      <c r="AC142" s="1261"/>
      <c r="AD142" s="1265"/>
      <c r="AE142" s="1261"/>
      <c r="AF142" s="1265"/>
      <c r="AG142" s="1196"/>
      <c r="AH142" s="1266" t="str">
        <f t="shared" si="39"/>
        <v/>
      </c>
      <c r="AI142" s="1266" t="str">
        <f t="shared" si="40"/>
        <v/>
      </c>
      <c r="AJ142" s="1198" t="str">
        <f>IF($I142=$AR$13,IFERROR(年間負荷相当日数計算!P47*AA142*AE142,""),IF($I142=$AR$14,IFERROR(年間負荷相当日数計算!P47*AA142*AC142/AG142,""),""))</f>
        <v/>
      </c>
      <c r="AK142" s="1198" t="str">
        <f>IF($I142=$AR$13,IFERROR(年間負荷相当日数計算!AC47*AB142*AF142,""),IF($I142=$AR$14,IFERROR(年間負荷相当日数計算!AC47*AB142*AD142/AG142,""),""))</f>
        <v/>
      </c>
      <c r="AL142" s="1198" t="str">
        <f t="shared" si="47"/>
        <v/>
      </c>
      <c r="AM142" s="1199" t="str">
        <f t="shared" si="41"/>
        <v/>
      </c>
      <c r="AN142" s="1198" t="str">
        <f t="shared" si="42"/>
        <v/>
      </c>
      <c r="AO142" s="1199" t="str">
        <f t="shared" si="43"/>
        <v/>
      </c>
      <c r="AP142" s="433"/>
      <c r="AQ142" s="433"/>
      <c r="AR142" s="1245" t="s">
        <v>990</v>
      </c>
      <c r="AS142" s="1245" t="s">
        <v>991</v>
      </c>
      <c r="AT142" s="1245" t="s">
        <v>807</v>
      </c>
    </row>
    <row r="143" spans="1:46">
      <c r="A143" s="432"/>
      <c r="B143" s="1263">
        <v>7</v>
      </c>
      <c r="C143" s="1202"/>
      <c r="D143" s="1202"/>
      <c r="E143" s="432"/>
      <c r="F143" s="1200">
        <v>4</v>
      </c>
      <c r="G143" s="1195"/>
      <c r="H143" s="1259"/>
      <c r="I143" s="1259"/>
      <c r="J143" s="1195"/>
      <c r="K143" s="1264"/>
      <c r="L143" s="1264"/>
      <c r="M143" s="1261"/>
      <c r="N143" s="1265"/>
      <c r="O143" s="1261"/>
      <c r="P143" s="1265"/>
      <c r="Q143" s="1196"/>
      <c r="R143" s="1266" t="str">
        <f t="shared" si="35"/>
        <v/>
      </c>
      <c r="S143" s="1266" t="str">
        <f t="shared" si="36"/>
        <v/>
      </c>
      <c r="T143" s="1198" t="str">
        <f>IF($I143=$AR$13,IFERROR(年間負荷相当日数計算!P48*K143*O143,""),IF($I143=$AR$14,IFERROR(年間負荷相当日数計算!P48*K143*M143/Q143,""),""))</f>
        <v/>
      </c>
      <c r="U143" s="1198" t="str">
        <f>IF($I143=$AR$13,IFERROR(年間負荷相当日数計算!AC48*L143*P143,""),IF($I143=$AR$14,IFERROR(年間負荷相当日数計算!AC48*L143*N143/Q143,""),""))</f>
        <v/>
      </c>
      <c r="V143" s="1198" t="str">
        <f t="shared" si="44"/>
        <v/>
      </c>
      <c r="W143" s="1199" t="str">
        <f t="shared" si="37"/>
        <v/>
      </c>
      <c r="X143" s="1195"/>
      <c r="Y143" s="1195"/>
      <c r="Z143" s="1267" t="str">
        <f t="shared" si="38"/>
        <v/>
      </c>
      <c r="AA143" s="1266" t="str">
        <f t="shared" si="45"/>
        <v/>
      </c>
      <c r="AB143" s="1266">
        <f t="shared" si="46"/>
        <v>0</v>
      </c>
      <c r="AC143" s="1265"/>
      <c r="AD143" s="1261"/>
      <c r="AE143" s="1265"/>
      <c r="AF143" s="1261"/>
      <c r="AG143" s="1201"/>
      <c r="AH143" s="1266" t="str">
        <f t="shared" si="39"/>
        <v/>
      </c>
      <c r="AI143" s="1266" t="str">
        <f t="shared" si="40"/>
        <v/>
      </c>
      <c r="AJ143" s="1198" t="str">
        <f>IF($I143=$AR$13,IFERROR(年間負荷相当日数計算!P48*AA143*AE143,""),IF($I143=$AR$14,IFERROR(年間負荷相当日数計算!P48*AA143*AC143/AG143,""),""))</f>
        <v/>
      </c>
      <c r="AK143" s="1198" t="str">
        <f>IF($I143=$AR$13,IFERROR(年間負荷相当日数計算!AC48*AB143*AF143,""),IF($I143=$AR$14,IFERROR(年間負荷相当日数計算!AC48*AB143*AD143/AG143,""),""))</f>
        <v/>
      </c>
      <c r="AL143" s="1198" t="str">
        <f t="shared" si="47"/>
        <v/>
      </c>
      <c r="AM143" s="1199" t="str">
        <f t="shared" si="41"/>
        <v/>
      </c>
      <c r="AN143" s="1198" t="str">
        <f t="shared" si="42"/>
        <v/>
      </c>
      <c r="AO143" s="1199" t="str">
        <f t="shared" si="43"/>
        <v/>
      </c>
      <c r="AP143" s="433"/>
      <c r="AQ143" s="433"/>
      <c r="AR143" s="1255" t="s">
        <v>992</v>
      </c>
      <c r="AS143" s="1268">
        <v>6</v>
      </c>
      <c r="AT143" s="1255" t="s">
        <v>809</v>
      </c>
    </row>
    <row r="144" spans="1:46">
      <c r="A144" s="432"/>
      <c r="B144" s="1263">
        <v>8</v>
      </c>
      <c r="C144" s="1202"/>
      <c r="D144" s="1202"/>
      <c r="E144" s="432"/>
      <c r="F144" s="1200">
        <v>5</v>
      </c>
      <c r="G144" s="1259"/>
      <c r="H144" s="1259"/>
      <c r="I144" s="1259"/>
      <c r="J144" s="1259"/>
      <c r="K144" s="1264"/>
      <c r="L144" s="1264"/>
      <c r="M144" s="1261"/>
      <c r="N144" s="1265"/>
      <c r="O144" s="1261"/>
      <c r="P144" s="1265"/>
      <c r="Q144" s="1196"/>
      <c r="R144" s="1266" t="str">
        <f t="shared" si="35"/>
        <v/>
      </c>
      <c r="S144" s="1266" t="str">
        <f t="shared" si="36"/>
        <v/>
      </c>
      <c r="T144" s="1198" t="str">
        <f>IF($I144=$AR$13,IFERROR(年間負荷相当日数計算!P49*K144*O144,""),IF($I144=$AR$14,IFERROR(年間負荷相当日数計算!P49*K144*M144/Q144,""),""))</f>
        <v/>
      </c>
      <c r="U144" s="1198" t="str">
        <f>IF($I144=$AR$13,IFERROR(年間負荷相当日数計算!AC49*L144*P144,""),IF($I144=$AR$14,IFERROR(年間負荷相当日数計算!AC49*L144*N144/Q144,""),""))</f>
        <v/>
      </c>
      <c r="V144" s="1198" t="str">
        <f t="shared" si="44"/>
        <v/>
      </c>
      <c r="W144" s="1199" t="str">
        <f t="shared" si="37"/>
        <v/>
      </c>
      <c r="X144" s="1259"/>
      <c r="Y144" s="1259"/>
      <c r="Z144" s="1262" t="str">
        <f t="shared" si="38"/>
        <v/>
      </c>
      <c r="AA144" s="1266" t="str">
        <f t="shared" si="45"/>
        <v/>
      </c>
      <c r="AB144" s="1266">
        <f t="shared" si="46"/>
        <v>0</v>
      </c>
      <c r="AC144" s="1265"/>
      <c r="AD144" s="1261"/>
      <c r="AE144" s="1265"/>
      <c r="AF144" s="1261"/>
      <c r="AG144" s="1201"/>
      <c r="AH144" s="1266" t="str">
        <f t="shared" si="39"/>
        <v/>
      </c>
      <c r="AI144" s="1266" t="str">
        <f t="shared" si="40"/>
        <v/>
      </c>
      <c r="AJ144" s="1198" t="str">
        <f>IF($I144=$AR$13,IFERROR(年間負荷相当日数計算!P49*AA144*AE144,""),IF($I144=$AR$14,IFERROR(年間負荷相当日数計算!P49*AA144*AC144/AG144,""),""))</f>
        <v/>
      </c>
      <c r="AK144" s="1198" t="str">
        <f>IF($I144=$AR$13,IFERROR(年間負荷相当日数計算!AC49*AB144*AF144,""),IF($I144=$AR$14,IFERROR(年間負荷相当日数計算!AC49*AB144*AD144/AG144,""),""))</f>
        <v/>
      </c>
      <c r="AL144" s="1198" t="str">
        <f t="shared" si="47"/>
        <v/>
      </c>
      <c r="AM144" s="1199" t="str">
        <f t="shared" si="41"/>
        <v/>
      </c>
      <c r="AN144" s="1198" t="str">
        <f t="shared" si="42"/>
        <v/>
      </c>
      <c r="AO144" s="1199" t="str">
        <f t="shared" si="43"/>
        <v/>
      </c>
      <c r="AP144" s="433"/>
      <c r="AQ144" s="433"/>
      <c r="AR144" s="1255" t="s">
        <v>988</v>
      </c>
      <c r="AS144" s="1268">
        <v>13</v>
      </c>
      <c r="AT144" s="1255" t="s">
        <v>809</v>
      </c>
    </row>
    <row r="145" spans="1:46">
      <c r="A145" s="432"/>
      <c r="B145" s="1263">
        <v>9</v>
      </c>
      <c r="C145" s="1202"/>
      <c r="D145" s="1202"/>
      <c r="E145" s="432"/>
      <c r="F145" s="1200">
        <v>6</v>
      </c>
      <c r="G145" s="1195"/>
      <c r="H145" s="1259"/>
      <c r="I145" s="1259"/>
      <c r="J145" s="1195"/>
      <c r="K145" s="1264"/>
      <c r="L145" s="1264"/>
      <c r="M145" s="1261"/>
      <c r="N145" s="1265"/>
      <c r="O145" s="1261"/>
      <c r="P145" s="1265"/>
      <c r="Q145" s="1196"/>
      <c r="R145" s="1266" t="str">
        <f t="shared" si="35"/>
        <v/>
      </c>
      <c r="S145" s="1266" t="str">
        <f t="shared" si="36"/>
        <v/>
      </c>
      <c r="T145" s="1198" t="str">
        <f>IF($I145=$AR$13,IFERROR(年間負荷相当日数計算!P50*K145*O145,""),IF($I145=$AR$14,IFERROR(年間負荷相当日数計算!P50*K145*M145/Q145,""),""))</f>
        <v/>
      </c>
      <c r="U145" s="1198" t="str">
        <f>IF($I145=$AR$13,IFERROR(年間負荷相当日数計算!AC50*L145*P145,""),IF($I145=$AR$14,IFERROR(年間負荷相当日数計算!AC50*L145*N145/Q145,""),""))</f>
        <v/>
      </c>
      <c r="V145" s="1198" t="str">
        <f t="shared" si="44"/>
        <v/>
      </c>
      <c r="W145" s="1269" t="str">
        <f t="shared" si="37"/>
        <v/>
      </c>
      <c r="X145" s="1195"/>
      <c r="Y145" s="1195"/>
      <c r="Z145" s="1267" t="str">
        <f t="shared" si="38"/>
        <v/>
      </c>
      <c r="AA145" s="1266" t="str">
        <f t="shared" si="45"/>
        <v/>
      </c>
      <c r="AB145" s="1266">
        <f t="shared" si="46"/>
        <v>0</v>
      </c>
      <c r="AC145" s="1265"/>
      <c r="AD145" s="1261"/>
      <c r="AE145" s="1265"/>
      <c r="AF145" s="1261"/>
      <c r="AG145" s="1201"/>
      <c r="AH145" s="1266" t="str">
        <f t="shared" si="39"/>
        <v/>
      </c>
      <c r="AI145" s="1266" t="str">
        <f t="shared" si="40"/>
        <v/>
      </c>
      <c r="AJ145" s="1198" t="str">
        <f>IF($I145=$AR$13,IFERROR(年間負荷相当日数計算!P50*AA145*AE145,""),IF($I145=$AR$14,IFERROR(年間負荷相当日数計算!P50*AA145*AC145/AG145,""),""))</f>
        <v/>
      </c>
      <c r="AK145" s="1198" t="str">
        <f>IF($I145=$AR$13,IFERROR(年間負荷相当日数計算!AC50*AB145*AF145,""),IF($I145=$AR$14,IFERROR(年間負荷相当日数計算!AC50*AB145*AD145/AG145,""),""))</f>
        <v/>
      </c>
      <c r="AL145" s="1198" t="str">
        <f t="shared" si="47"/>
        <v/>
      </c>
      <c r="AM145" s="1269" t="str">
        <f t="shared" si="41"/>
        <v/>
      </c>
      <c r="AN145" s="1270" t="str">
        <f t="shared" si="42"/>
        <v/>
      </c>
      <c r="AO145" s="1269" t="str">
        <f t="shared" si="43"/>
        <v/>
      </c>
      <c r="AP145" s="433"/>
      <c r="AQ145" s="433"/>
      <c r="AR145" s="1255" t="s">
        <v>993</v>
      </c>
      <c r="AS145" s="1268">
        <v>15</v>
      </c>
      <c r="AT145" s="1255" t="s">
        <v>809</v>
      </c>
    </row>
    <row r="146" spans="1:46">
      <c r="A146" s="432"/>
      <c r="B146" s="1263">
        <v>10</v>
      </c>
      <c r="C146" s="1202"/>
      <c r="D146" s="1202"/>
      <c r="E146" s="432"/>
      <c r="F146" s="1200">
        <v>7</v>
      </c>
      <c r="G146" s="1259"/>
      <c r="H146" s="1259"/>
      <c r="I146" s="1259"/>
      <c r="J146" s="1259"/>
      <c r="K146" s="1264"/>
      <c r="L146" s="1264"/>
      <c r="M146" s="1261"/>
      <c r="N146" s="1265"/>
      <c r="O146" s="1261"/>
      <c r="P146" s="1265"/>
      <c r="Q146" s="1196"/>
      <c r="R146" s="1266" t="str">
        <f t="shared" si="35"/>
        <v/>
      </c>
      <c r="S146" s="1266" t="str">
        <f t="shared" si="36"/>
        <v/>
      </c>
      <c r="T146" s="1198" t="str">
        <f>IF($I146=$AR$13,IFERROR(年間負荷相当日数計算!P51*K146*O146,""),IF($I146=$AR$14,IFERROR(年間負荷相当日数計算!P51*K146*M146/Q146,""),""))</f>
        <v/>
      </c>
      <c r="U146" s="1198" t="str">
        <f>IF($I146=$AR$13,IFERROR(年間負荷相当日数計算!AC51*L146*P146,""),IF($I146=$AR$14,IFERROR(年間負荷相当日数計算!AC51*L146*N146/Q146,""),""))</f>
        <v/>
      </c>
      <c r="V146" s="1198" t="str">
        <f t="shared" si="44"/>
        <v/>
      </c>
      <c r="W146" s="1269" t="str">
        <f t="shared" si="37"/>
        <v/>
      </c>
      <c r="X146" s="1259"/>
      <c r="Y146" s="1259"/>
      <c r="Z146" s="1262" t="str">
        <f t="shared" si="38"/>
        <v/>
      </c>
      <c r="AA146" s="1266" t="str">
        <f t="shared" si="45"/>
        <v/>
      </c>
      <c r="AB146" s="1266">
        <f t="shared" si="46"/>
        <v>0</v>
      </c>
      <c r="AC146" s="1265"/>
      <c r="AD146" s="1261"/>
      <c r="AE146" s="1265"/>
      <c r="AF146" s="1261"/>
      <c r="AG146" s="1201"/>
      <c r="AH146" s="1266" t="str">
        <f t="shared" si="39"/>
        <v/>
      </c>
      <c r="AI146" s="1266" t="str">
        <f t="shared" si="40"/>
        <v/>
      </c>
      <c r="AJ146" s="1198" t="str">
        <f>IF($I146=$AR$13,IFERROR(年間負荷相当日数計算!P51*AA146*AE146,""),IF($I146=$AR$14,IFERROR(年間負荷相当日数計算!P51*AA146*AC146/AG146,""),""))</f>
        <v/>
      </c>
      <c r="AK146" s="1198" t="str">
        <f>IF($I146=$AR$13,IFERROR(年間負荷相当日数計算!AC51*AB146*AF146,""),IF($I146=$AR$14,IFERROR(年間負荷相当日数計算!AC51*AB146*AD146/AG146,""),""))</f>
        <v/>
      </c>
      <c r="AL146" s="1198" t="str">
        <f t="shared" si="47"/>
        <v/>
      </c>
      <c r="AM146" s="1269" t="str">
        <f t="shared" si="41"/>
        <v/>
      </c>
      <c r="AN146" s="1270" t="str">
        <f t="shared" si="42"/>
        <v/>
      </c>
      <c r="AO146" s="1269" t="str">
        <f t="shared" si="43"/>
        <v/>
      </c>
      <c r="AP146" s="433"/>
      <c r="AQ146" s="433"/>
      <c r="AR146" s="433"/>
      <c r="AS146" s="433"/>
      <c r="AT146" s="433"/>
    </row>
    <row r="147" spans="1:46" ht="19.5" thickBot="1">
      <c r="A147" s="432"/>
      <c r="B147" s="1263">
        <v>11</v>
      </c>
      <c r="C147" s="1202"/>
      <c r="D147" s="1202"/>
      <c r="E147" s="432"/>
      <c r="F147" s="1200">
        <v>8</v>
      </c>
      <c r="G147" s="1195"/>
      <c r="H147" s="1259"/>
      <c r="I147" s="1259"/>
      <c r="J147" s="1195"/>
      <c r="K147" s="1264"/>
      <c r="L147" s="1264"/>
      <c r="M147" s="1261"/>
      <c r="N147" s="1265"/>
      <c r="O147" s="1261"/>
      <c r="P147" s="1265"/>
      <c r="Q147" s="1196"/>
      <c r="R147" s="1266" t="str">
        <f t="shared" si="35"/>
        <v/>
      </c>
      <c r="S147" s="1266" t="str">
        <f t="shared" si="36"/>
        <v/>
      </c>
      <c r="T147" s="1198" t="str">
        <f>IF($I147=$AR$13,IFERROR(年間負荷相当日数計算!P52*K147*O147,""),IF($I147=$AR$14,IFERROR(年間負荷相当日数計算!P52*K147*M147/Q147,""),""))</f>
        <v/>
      </c>
      <c r="U147" s="1198" t="str">
        <f>IF($I147=$AR$13,IFERROR(年間負荷相当日数計算!AC52*L147*P147,""),IF($I147=$AR$14,IFERROR(年間負荷相当日数計算!AC52*L147*N147/Q147,""),""))</f>
        <v/>
      </c>
      <c r="V147" s="1198" t="str">
        <f t="shared" si="44"/>
        <v/>
      </c>
      <c r="W147" s="1269" t="str">
        <f t="shared" si="37"/>
        <v/>
      </c>
      <c r="X147" s="1195"/>
      <c r="Y147" s="1195"/>
      <c r="Z147" s="1267" t="str">
        <f t="shared" si="38"/>
        <v/>
      </c>
      <c r="AA147" s="1266" t="str">
        <f t="shared" si="45"/>
        <v/>
      </c>
      <c r="AB147" s="1266">
        <f t="shared" si="46"/>
        <v>0</v>
      </c>
      <c r="AC147" s="1265"/>
      <c r="AD147" s="1261"/>
      <c r="AE147" s="1265"/>
      <c r="AF147" s="1261"/>
      <c r="AG147" s="1201"/>
      <c r="AH147" s="1266" t="str">
        <f t="shared" si="39"/>
        <v/>
      </c>
      <c r="AI147" s="1266" t="str">
        <f t="shared" si="40"/>
        <v/>
      </c>
      <c r="AJ147" s="1198" t="str">
        <f>IF($I147=$AR$13,IFERROR(年間負荷相当日数計算!P52*AA147*AE147,""),IF($I147=$AR$14,IFERROR(年間負荷相当日数計算!P52*AA147*AC147/AG147,""),""))</f>
        <v/>
      </c>
      <c r="AK147" s="1198" t="str">
        <f>IF($I147=$AR$13,IFERROR(年間負荷相当日数計算!AC52*AB147*AF147,""),IF($I147=$AR$14,IFERROR(年間負荷相当日数計算!AC52*AB147*AD147/AG147,""),""))</f>
        <v/>
      </c>
      <c r="AL147" s="1198" t="str">
        <f t="shared" si="47"/>
        <v/>
      </c>
      <c r="AM147" s="1269" t="str">
        <f t="shared" si="41"/>
        <v/>
      </c>
      <c r="AN147" s="1270" t="str">
        <f t="shared" si="42"/>
        <v/>
      </c>
      <c r="AO147" s="1269" t="str">
        <f t="shared" si="43"/>
        <v/>
      </c>
      <c r="AP147" s="433"/>
      <c r="AQ147" s="433"/>
      <c r="AR147" s="1271" t="s">
        <v>800</v>
      </c>
      <c r="AS147" s="433"/>
      <c r="AT147" s="433"/>
    </row>
    <row r="148" spans="1:46" ht="19.5" thickBot="1">
      <c r="A148" s="432"/>
      <c r="B148" s="1272">
        <v>12</v>
      </c>
      <c r="C148" s="1273"/>
      <c r="D148" s="1273"/>
      <c r="E148" s="432"/>
      <c r="F148" s="1200">
        <v>9</v>
      </c>
      <c r="G148" s="1259"/>
      <c r="H148" s="1259"/>
      <c r="I148" s="1259"/>
      <c r="J148" s="1259"/>
      <c r="K148" s="1264"/>
      <c r="L148" s="1264"/>
      <c r="M148" s="1261"/>
      <c r="N148" s="1265"/>
      <c r="O148" s="1261"/>
      <c r="P148" s="1265"/>
      <c r="Q148" s="1196"/>
      <c r="R148" s="1266" t="str">
        <f t="shared" si="35"/>
        <v/>
      </c>
      <c r="S148" s="1266" t="str">
        <f t="shared" si="36"/>
        <v/>
      </c>
      <c r="T148" s="1198" t="str">
        <f>IF($I148=$AR$13,IFERROR(年間負荷相当日数計算!P53*K148*O148,""),IF($I148=$AR$14,IFERROR(年間負荷相当日数計算!P53*K148*M148/Q148,""),""))</f>
        <v/>
      </c>
      <c r="U148" s="1198" t="str">
        <f>IF($I148=$AR$13,IFERROR(年間負荷相当日数計算!AC53*L148*P148,""),IF($I148=$AR$14,IFERROR(年間負荷相当日数計算!AC53*L148*N148/Q148,""),""))</f>
        <v/>
      </c>
      <c r="V148" s="1198" t="str">
        <f t="shared" si="44"/>
        <v/>
      </c>
      <c r="W148" s="1269" t="str">
        <f t="shared" si="37"/>
        <v/>
      </c>
      <c r="X148" s="1259"/>
      <c r="Y148" s="1259"/>
      <c r="Z148" s="1262" t="str">
        <f t="shared" si="38"/>
        <v/>
      </c>
      <c r="AA148" s="1266" t="str">
        <f t="shared" si="45"/>
        <v/>
      </c>
      <c r="AB148" s="1266">
        <f t="shared" si="46"/>
        <v>0</v>
      </c>
      <c r="AC148" s="1265"/>
      <c r="AD148" s="1261"/>
      <c r="AE148" s="1265"/>
      <c r="AF148" s="1261"/>
      <c r="AG148" s="1201"/>
      <c r="AH148" s="1266" t="str">
        <f t="shared" si="39"/>
        <v/>
      </c>
      <c r="AI148" s="1266" t="str">
        <f t="shared" si="40"/>
        <v/>
      </c>
      <c r="AJ148" s="1198" t="str">
        <f>IF($I148=$AR$13,IFERROR(年間負荷相当日数計算!P53*AA148*AE148,""),IF($I148=$AR$14,IFERROR(年間負荷相当日数計算!P53*AA148*AC148/AG148,""),""))</f>
        <v/>
      </c>
      <c r="AK148" s="1198" t="str">
        <f>IF($I148=$AR$13,IFERROR(年間負荷相当日数計算!AC53*AB148*AF148,""),IF($I148=$AR$14,IFERROR(年間負荷相当日数計算!AC53*AB148*AD148/AG148,""),""))</f>
        <v/>
      </c>
      <c r="AL148" s="1198" t="str">
        <f t="shared" si="47"/>
        <v/>
      </c>
      <c r="AM148" s="1269" t="str">
        <f t="shared" si="41"/>
        <v/>
      </c>
      <c r="AN148" s="1270" t="str">
        <f t="shared" si="42"/>
        <v/>
      </c>
      <c r="AO148" s="1269" t="str">
        <f t="shared" si="43"/>
        <v/>
      </c>
      <c r="AP148" s="433"/>
      <c r="AQ148" s="433"/>
      <c r="AR148" s="1274" t="s">
        <v>805</v>
      </c>
      <c r="AS148" s="1275" t="s">
        <v>806</v>
      </c>
      <c r="AT148" s="1275" t="s">
        <v>807</v>
      </c>
    </row>
    <row r="149" spans="1:46" ht="20.25" thickTop="1" thickBot="1">
      <c r="A149" s="432"/>
      <c r="B149" s="1276">
        <v>1</v>
      </c>
      <c r="C149" s="1277"/>
      <c r="D149" s="1277"/>
      <c r="E149" s="432"/>
      <c r="F149" s="1200">
        <v>10</v>
      </c>
      <c r="G149" s="1195"/>
      <c r="H149" s="1259"/>
      <c r="I149" s="1259"/>
      <c r="J149" s="1195"/>
      <c r="K149" s="1264"/>
      <c r="L149" s="1264"/>
      <c r="M149" s="1261"/>
      <c r="N149" s="1265"/>
      <c r="O149" s="1261"/>
      <c r="P149" s="1265"/>
      <c r="Q149" s="1196"/>
      <c r="R149" s="1266" t="str">
        <f t="shared" si="35"/>
        <v/>
      </c>
      <c r="S149" s="1266" t="str">
        <f t="shared" si="36"/>
        <v/>
      </c>
      <c r="T149" s="1198" t="str">
        <f>IF($I149=$AR$13,IFERROR(年間負荷相当日数計算!P54*K149*O149,""),IF($I149=$AR$14,IFERROR(年間負荷相当日数計算!P54*K149*M149/Q149,""),""))</f>
        <v/>
      </c>
      <c r="U149" s="1198" t="str">
        <f>IF($I149=$AR$13,IFERROR(年間負荷相当日数計算!AC54*L149*P149,""),IF($I149=$AR$14,IFERROR(年間負荷相当日数計算!AC54*L149*N149/Q149,""),""))</f>
        <v/>
      </c>
      <c r="V149" s="1198" t="str">
        <f t="shared" si="44"/>
        <v/>
      </c>
      <c r="W149" s="1269" t="str">
        <f t="shared" si="37"/>
        <v/>
      </c>
      <c r="X149" s="1195"/>
      <c r="Y149" s="1195"/>
      <c r="Z149" s="1267" t="str">
        <f t="shared" si="38"/>
        <v/>
      </c>
      <c r="AA149" s="1266" t="str">
        <f t="shared" si="45"/>
        <v/>
      </c>
      <c r="AB149" s="1266">
        <f t="shared" si="46"/>
        <v>0</v>
      </c>
      <c r="AC149" s="1265"/>
      <c r="AD149" s="1261"/>
      <c r="AE149" s="1265"/>
      <c r="AF149" s="1261"/>
      <c r="AG149" s="1201"/>
      <c r="AH149" s="1266" t="str">
        <f t="shared" si="39"/>
        <v/>
      </c>
      <c r="AI149" s="1266" t="str">
        <f t="shared" si="40"/>
        <v/>
      </c>
      <c r="AJ149" s="1198" t="str">
        <f>IF($I149=$AR$13,IFERROR(年間負荷相当日数計算!P54*AA149*AE149,""),IF($I149=$AR$14,IFERROR(年間負荷相当日数計算!P54*AA149*AC149/AG149,""),""))</f>
        <v/>
      </c>
      <c r="AK149" s="1198" t="str">
        <f>IF($I149=$AR$13,IFERROR(年間負荷相当日数計算!AC54*AB149*AF149,""),IF($I149=$AR$14,IFERROR(年間負荷相当日数計算!AC54*AB149*AD149/AG149,""),""))</f>
        <v/>
      </c>
      <c r="AL149" s="1198" t="str">
        <f t="shared" si="47"/>
        <v/>
      </c>
      <c r="AM149" s="1269" t="str">
        <f t="shared" si="41"/>
        <v/>
      </c>
      <c r="AN149" s="1270" t="str">
        <f t="shared" si="42"/>
        <v/>
      </c>
      <c r="AO149" s="1269" t="str">
        <f t="shared" si="43"/>
        <v/>
      </c>
      <c r="AP149" s="433"/>
      <c r="AQ149" s="433"/>
      <c r="AR149" s="1278" t="s">
        <v>812</v>
      </c>
      <c r="AS149" s="1279">
        <v>0.41599999999999998</v>
      </c>
      <c r="AT149" s="1280" t="s">
        <v>813</v>
      </c>
    </row>
    <row r="150" spans="1:46">
      <c r="A150" s="432"/>
      <c r="B150" s="1263">
        <v>2</v>
      </c>
      <c r="C150" s="1202"/>
      <c r="D150" s="1202"/>
      <c r="E150" s="432"/>
      <c r="F150" s="1258">
        <v>11</v>
      </c>
      <c r="G150" s="1259"/>
      <c r="H150" s="1259"/>
      <c r="I150" s="1259"/>
      <c r="J150" s="1259"/>
      <c r="K150" s="1264"/>
      <c r="L150" s="1264"/>
      <c r="M150" s="1261"/>
      <c r="N150" s="1265"/>
      <c r="O150" s="1261"/>
      <c r="P150" s="1265"/>
      <c r="Q150" s="1196"/>
      <c r="R150" s="1266" t="str">
        <f t="shared" si="35"/>
        <v/>
      </c>
      <c r="S150" s="1266" t="str">
        <f t="shared" si="36"/>
        <v/>
      </c>
      <c r="T150" s="1198" t="str">
        <f>IF($I150=$AR$13,IFERROR(年間負荷相当日数計算!P55*K150*O150,""),IF($I150=$AR$14,IFERROR(年間負荷相当日数計算!P55*K150*M150/Q150,""),""))</f>
        <v/>
      </c>
      <c r="U150" s="1198" t="str">
        <f>IF($I150=$AR$13,IFERROR(年間負荷相当日数計算!AC55*L150*P150,""),IF($I150=$AR$14,IFERROR(年間負荷相当日数計算!AC55*L150*N150/Q150,""),""))</f>
        <v/>
      </c>
      <c r="V150" s="1198" t="str">
        <f t="shared" si="44"/>
        <v/>
      </c>
      <c r="W150" s="1269" t="str">
        <f t="shared" si="37"/>
        <v/>
      </c>
      <c r="X150" s="1259"/>
      <c r="Y150" s="1259"/>
      <c r="Z150" s="1262" t="str">
        <f t="shared" si="38"/>
        <v/>
      </c>
      <c r="AA150" s="1266" t="str">
        <f t="shared" si="45"/>
        <v/>
      </c>
      <c r="AB150" s="1266">
        <f t="shared" si="46"/>
        <v>0</v>
      </c>
      <c r="AC150" s="1265"/>
      <c r="AD150" s="1261"/>
      <c r="AE150" s="1265"/>
      <c r="AF150" s="1261"/>
      <c r="AG150" s="1201"/>
      <c r="AH150" s="1266" t="str">
        <f t="shared" si="39"/>
        <v/>
      </c>
      <c r="AI150" s="1266" t="str">
        <f t="shared" si="40"/>
        <v/>
      </c>
      <c r="AJ150" s="1198" t="str">
        <f>IF($I150=$AR$13,IFERROR(年間負荷相当日数計算!P55*AA150*AE150,""),IF($I150=$AR$14,IFERROR(年間負荷相当日数計算!P55*AA150*AC150/AG150,""),""))</f>
        <v/>
      </c>
      <c r="AK150" s="1198" t="str">
        <f>IF($I150=$AR$13,IFERROR(年間負荷相当日数計算!AC55*AB150*AF150,""),IF($I150=$AR$14,IFERROR(年間負荷相当日数計算!AC55*AB150*AD150/AG150,""),""))</f>
        <v/>
      </c>
      <c r="AL150" s="1198" t="str">
        <f t="shared" si="47"/>
        <v/>
      </c>
      <c r="AM150" s="1269" t="str">
        <f t="shared" si="41"/>
        <v/>
      </c>
      <c r="AN150" s="1270" t="str">
        <f t="shared" si="42"/>
        <v/>
      </c>
      <c r="AO150" s="1269" t="str">
        <f t="shared" si="43"/>
        <v/>
      </c>
      <c r="AP150" s="433"/>
      <c r="AQ150" s="433"/>
      <c r="AR150" s="433"/>
      <c r="AS150" s="433"/>
      <c r="AT150" s="433"/>
    </row>
    <row r="151" spans="1:46" ht="19.5" thickBot="1">
      <c r="A151" s="432"/>
      <c r="B151" s="1281">
        <v>3</v>
      </c>
      <c r="C151" s="1206"/>
      <c r="D151" s="1206"/>
      <c r="E151" s="432"/>
      <c r="F151" s="1200">
        <v>12</v>
      </c>
      <c r="G151" s="1195"/>
      <c r="H151" s="1259"/>
      <c r="I151" s="1259"/>
      <c r="J151" s="1195"/>
      <c r="K151" s="1264"/>
      <c r="L151" s="1264"/>
      <c r="M151" s="1261"/>
      <c r="N151" s="1265"/>
      <c r="O151" s="1261"/>
      <c r="P151" s="1265"/>
      <c r="Q151" s="1196"/>
      <c r="R151" s="1266" t="str">
        <f t="shared" si="35"/>
        <v/>
      </c>
      <c r="S151" s="1266" t="str">
        <f t="shared" si="36"/>
        <v/>
      </c>
      <c r="T151" s="1198" t="str">
        <f>IF($I151=$AR$13,IFERROR(年間負荷相当日数計算!P56*K151*O151,""),IF($I151=$AR$14,IFERROR(年間負荷相当日数計算!P56*K151*M151/Q151,""),""))</f>
        <v/>
      </c>
      <c r="U151" s="1198" t="str">
        <f>IF($I151=$AR$13,IFERROR(年間負荷相当日数計算!AC56*L151*P151,""),IF($I151=$AR$14,IFERROR(年間負荷相当日数計算!AC56*L151*N151/Q151,""),""))</f>
        <v/>
      </c>
      <c r="V151" s="1198" t="str">
        <f t="shared" si="44"/>
        <v/>
      </c>
      <c r="W151" s="1269" t="str">
        <f t="shared" si="37"/>
        <v/>
      </c>
      <c r="X151" s="1195"/>
      <c r="Y151" s="1195"/>
      <c r="Z151" s="1267" t="str">
        <f t="shared" si="38"/>
        <v/>
      </c>
      <c r="AA151" s="1266" t="str">
        <f t="shared" si="45"/>
        <v/>
      </c>
      <c r="AB151" s="1266">
        <f t="shared" si="46"/>
        <v>0</v>
      </c>
      <c r="AC151" s="1265"/>
      <c r="AD151" s="1261"/>
      <c r="AE151" s="1265"/>
      <c r="AF151" s="1261"/>
      <c r="AG151" s="1201"/>
      <c r="AH151" s="1266" t="str">
        <f t="shared" si="39"/>
        <v/>
      </c>
      <c r="AI151" s="1266" t="str">
        <f t="shared" si="40"/>
        <v/>
      </c>
      <c r="AJ151" s="1198" t="str">
        <f>IF($I151=$AR$13,IFERROR(年間負荷相当日数計算!P56*AA151*AE151,""),IF($I151=$AR$14,IFERROR(年間負荷相当日数計算!P56*AA151*AC151/AG151,""),""))</f>
        <v/>
      </c>
      <c r="AK151" s="1198" t="str">
        <f>IF($I151=$AR$13,IFERROR(年間負荷相当日数計算!AC56*AB151*AF151,""),IF($I151=$AR$14,IFERROR(年間負荷相当日数計算!AC56*AB151*AD151/AG151,""),""))</f>
        <v/>
      </c>
      <c r="AL151" s="1198" t="str">
        <f t="shared" si="47"/>
        <v/>
      </c>
      <c r="AM151" s="1269" t="str">
        <f t="shared" si="41"/>
        <v/>
      </c>
      <c r="AN151" s="1270" t="str">
        <f t="shared" si="42"/>
        <v/>
      </c>
      <c r="AO151" s="1269" t="str">
        <f t="shared" si="43"/>
        <v/>
      </c>
      <c r="AP151" s="433"/>
      <c r="AQ151" s="433"/>
      <c r="AR151" s="433"/>
      <c r="AS151" s="433"/>
      <c r="AT151" s="433"/>
    </row>
    <row r="152" spans="1:46" ht="19.5" thickBot="1">
      <c r="A152" s="432"/>
      <c r="B152" s="1282" t="s">
        <v>17</v>
      </c>
      <c r="C152" s="1283">
        <f>SUM(C140:C151)</f>
        <v>0</v>
      </c>
      <c r="D152" s="1283">
        <f>SUM(D140:D151)</f>
        <v>0</v>
      </c>
      <c r="E152" s="432"/>
      <c r="F152" s="1200">
        <v>13</v>
      </c>
      <c r="G152" s="1259"/>
      <c r="H152" s="1259"/>
      <c r="I152" s="1259"/>
      <c r="J152" s="1259"/>
      <c r="K152" s="1264"/>
      <c r="L152" s="1264"/>
      <c r="M152" s="1261"/>
      <c r="N152" s="1265"/>
      <c r="O152" s="1261"/>
      <c r="P152" s="1265"/>
      <c r="Q152" s="1196"/>
      <c r="R152" s="1266" t="str">
        <f t="shared" si="35"/>
        <v/>
      </c>
      <c r="S152" s="1266" t="str">
        <f t="shared" si="36"/>
        <v/>
      </c>
      <c r="T152" s="1198" t="str">
        <f>IF($I152=$AR$13,IFERROR(年間負荷相当日数計算!P57*K152*O152,""),IF($I152=$AR$14,IFERROR(年間負荷相当日数計算!P57*K152*M152/Q152,""),""))</f>
        <v/>
      </c>
      <c r="U152" s="1198" t="str">
        <f>IF($I152=$AR$13,IFERROR(年間負荷相当日数計算!AC57*L152*P152,""),IF($I152=$AR$14,IFERROR(年間負荷相当日数計算!AC57*L152*N152/Q152,""),""))</f>
        <v/>
      </c>
      <c r="V152" s="1198" t="str">
        <f t="shared" si="44"/>
        <v/>
      </c>
      <c r="W152" s="1269" t="str">
        <f t="shared" si="37"/>
        <v/>
      </c>
      <c r="X152" s="1259"/>
      <c r="Y152" s="1259"/>
      <c r="Z152" s="1262" t="str">
        <f t="shared" si="38"/>
        <v/>
      </c>
      <c r="AA152" s="1266" t="str">
        <f t="shared" si="45"/>
        <v/>
      </c>
      <c r="AB152" s="1266">
        <f t="shared" si="46"/>
        <v>0</v>
      </c>
      <c r="AC152" s="1265"/>
      <c r="AD152" s="1261"/>
      <c r="AE152" s="1265"/>
      <c r="AF152" s="1261"/>
      <c r="AG152" s="1201"/>
      <c r="AH152" s="1266" t="str">
        <f t="shared" si="39"/>
        <v/>
      </c>
      <c r="AI152" s="1266" t="str">
        <f t="shared" si="40"/>
        <v/>
      </c>
      <c r="AJ152" s="1198" t="str">
        <f>IF($I152=$AR$13,IFERROR(年間負荷相当日数計算!P57*AA152*AE152,""),IF($I152=$AR$14,IFERROR(年間負荷相当日数計算!P57*AA152*AC152/AG152,""),""))</f>
        <v/>
      </c>
      <c r="AK152" s="1198" t="str">
        <f>IF($I152=$AR$13,IFERROR(年間負荷相当日数計算!AC57*AB152*AF152,""),IF($I152=$AR$14,IFERROR(年間負荷相当日数計算!AC57*AB152*AD152/AG152,""),""))</f>
        <v/>
      </c>
      <c r="AL152" s="1198" t="str">
        <f t="shared" si="47"/>
        <v/>
      </c>
      <c r="AM152" s="1269" t="str">
        <f t="shared" si="41"/>
        <v/>
      </c>
      <c r="AN152" s="1270" t="str">
        <f t="shared" si="42"/>
        <v/>
      </c>
      <c r="AO152" s="1269" t="str">
        <f t="shared" si="43"/>
        <v/>
      </c>
      <c r="AP152" s="433"/>
      <c r="AQ152" s="433"/>
      <c r="AR152" s="433"/>
      <c r="AS152" s="433"/>
      <c r="AT152" s="433"/>
    </row>
    <row r="153" spans="1:46">
      <c r="A153" s="432"/>
      <c r="B153" s="432"/>
      <c r="C153" s="432"/>
      <c r="D153" s="432"/>
      <c r="E153" s="432"/>
      <c r="F153" s="1200">
        <v>14</v>
      </c>
      <c r="G153" s="1195"/>
      <c r="H153" s="1259"/>
      <c r="I153" s="1259"/>
      <c r="J153" s="1195"/>
      <c r="K153" s="1264"/>
      <c r="L153" s="1264"/>
      <c r="M153" s="1261"/>
      <c r="N153" s="1265"/>
      <c r="O153" s="1261"/>
      <c r="P153" s="1265"/>
      <c r="Q153" s="1196"/>
      <c r="R153" s="1266" t="str">
        <f t="shared" si="35"/>
        <v/>
      </c>
      <c r="S153" s="1266" t="str">
        <f t="shared" si="36"/>
        <v/>
      </c>
      <c r="T153" s="1198" t="str">
        <f>IF($I153=$AR$13,IFERROR(年間負荷相当日数計算!P58*K153*O153,""),IF($I153=$AR$14,IFERROR(年間負荷相当日数計算!P58*K153*M153/Q153,""),""))</f>
        <v/>
      </c>
      <c r="U153" s="1198" t="str">
        <f>IF($I153=$AR$13,IFERROR(年間負荷相当日数計算!AC58*L153*P153,""),IF($I153=$AR$14,IFERROR(年間負荷相当日数計算!AC58*L153*N153/Q153,""),""))</f>
        <v/>
      </c>
      <c r="V153" s="1198" t="str">
        <f t="shared" si="44"/>
        <v/>
      </c>
      <c r="W153" s="1269" t="str">
        <f t="shared" si="37"/>
        <v/>
      </c>
      <c r="X153" s="1195"/>
      <c r="Y153" s="1195"/>
      <c r="Z153" s="1267" t="str">
        <f t="shared" si="38"/>
        <v/>
      </c>
      <c r="AA153" s="1266" t="str">
        <f t="shared" si="45"/>
        <v/>
      </c>
      <c r="AB153" s="1266">
        <f t="shared" si="46"/>
        <v>0</v>
      </c>
      <c r="AC153" s="1265"/>
      <c r="AD153" s="1261"/>
      <c r="AE153" s="1265"/>
      <c r="AF153" s="1261"/>
      <c r="AG153" s="1201"/>
      <c r="AH153" s="1266" t="str">
        <f t="shared" si="39"/>
        <v/>
      </c>
      <c r="AI153" s="1266" t="str">
        <f t="shared" si="40"/>
        <v/>
      </c>
      <c r="AJ153" s="1198" t="str">
        <f>IF($I153=$AR$13,IFERROR(年間負荷相当日数計算!P58*AA153*AE153,""),IF($I153=$AR$14,IFERROR(年間負荷相当日数計算!P58*AA153*AC153/AG153,""),""))</f>
        <v/>
      </c>
      <c r="AK153" s="1198" t="str">
        <f>IF($I153=$AR$13,IFERROR(年間負荷相当日数計算!AC58*AB153*AF153,""),IF($I153=$AR$14,IFERROR(年間負荷相当日数計算!AC58*AB153*AD153/AG153,""),""))</f>
        <v/>
      </c>
      <c r="AL153" s="1198" t="str">
        <f t="shared" si="47"/>
        <v/>
      </c>
      <c r="AM153" s="1269" t="str">
        <f t="shared" si="41"/>
        <v/>
      </c>
      <c r="AN153" s="1270" t="str">
        <f t="shared" si="42"/>
        <v/>
      </c>
      <c r="AO153" s="1269" t="str">
        <f t="shared" si="43"/>
        <v/>
      </c>
      <c r="AP153" s="433"/>
      <c r="AQ153" s="433"/>
      <c r="AR153" s="433"/>
      <c r="AS153" s="433"/>
      <c r="AT153" s="433"/>
    </row>
    <row r="154" spans="1:46" ht="19.5" thickBot="1">
      <c r="A154" s="432"/>
      <c r="B154" s="432"/>
      <c r="C154" s="432"/>
      <c r="D154" s="432"/>
      <c r="E154" s="432"/>
      <c r="F154" s="1211">
        <v>15</v>
      </c>
      <c r="G154" s="1284"/>
      <c r="H154" s="1284"/>
      <c r="I154" s="1284"/>
      <c r="J154" s="1284"/>
      <c r="K154" s="1285"/>
      <c r="L154" s="1285"/>
      <c r="M154" s="1286"/>
      <c r="N154" s="1287"/>
      <c r="O154" s="1286"/>
      <c r="P154" s="1287"/>
      <c r="Q154" s="1288"/>
      <c r="R154" s="1226" t="str">
        <f t="shared" si="35"/>
        <v/>
      </c>
      <c r="S154" s="1226" t="str">
        <f t="shared" si="36"/>
        <v/>
      </c>
      <c r="T154" s="1289" t="str">
        <f>IF($I154=$AR$13,IFERROR(年間負荷相当日数計算!P59*K154*O154,""),IF($I154=$AR$14,IFERROR(年間負荷相当日数計算!P59*K154*M154/Q154,""),""))</f>
        <v/>
      </c>
      <c r="U154" s="1289" t="str">
        <f>IF($I154=$AR$13,IFERROR(年間負荷相当日数計算!AC59*L154*P154,""),IF($I154=$AR$14,IFERROR(年間負荷相当日数計算!AC59*L154*N154/Q154,""),""))</f>
        <v/>
      </c>
      <c r="V154" s="1289" t="str">
        <f t="shared" si="44"/>
        <v/>
      </c>
      <c r="W154" s="1216" t="str">
        <f t="shared" si="37"/>
        <v/>
      </c>
      <c r="X154" s="1284"/>
      <c r="Y154" s="1284"/>
      <c r="Z154" s="1290" t="str">
        <f t="shared" si="38"/>
        <v/>
      </c>
      <c r="AA154" s="1226" t="str">
        <f t="shared" si="45"/>
        <v/>
      </c>
      <c r="AB154" s="1226">
        <f t="shared" si="46"/>
        <v>0</v>
      </c>
      <c r="AC154" s="1287"/>
      <c r="AD154" s="1286"/>
      <c r="AE154" s="1287"/>
      <c r="AF154" s="1286"/>
      <c r="AG154" s="1291"/>
      <c r="AH154" s="1226" t="str">
        <f t="shared" si="39"/>
        <v/>
      </c>
      <c r="AI154" s="1226" t="str">
        <f t="shared" si="40"/>
        <v/>
      </c>
      <c r="AJ154" s="1289" t="str">
        <f>IF($I154=$AR$13,IFERROR(年間負荷相当日数計算!P59*AA154*AE154,""),IF($I154=$AR$14,IFERROR(年間負荷相当日数計算!P59*AA154*AC154/AG154,""),""))</f>
        <v/>
      </c>
      <c r="AK154" s="1289" t="str">
        <f>IF($I154=$AR$13,IFERROR(年間負荷相当日数計算!AC59*AB154*AF154,""),IF($I154=$AR$14,IFERROR(年間負荷相当日数計算!AC59*AB154*AD154/AG154,""),""))</f>
        <v/>
      </c>
      <c r="AL154" s="1289" t="str">
        <f t="shared" si="47"/>
        <v/>
      </c>
      <c r="AM154" s="1216" t="str">
        <f t="shared" si="41"/>
        <v/>
      </c>
      <c r="AN154" s="1215" t="str">
        <f t="shared" si="42"/>
        <v/>
      </c>
      <c r="AO154" s="1216" t="str">
        <f t="shared" si="43"/>
        <v/>
      </c>
      <c r="AP154" s="433"/>
      <c r="AQ154" s="433"/>
      <c r="AR154" s="433"/>
      <c r="AS154" s="433"/>
      <c r="AT154" s="433"/>
    </row>
    <row r="155" spans="1:46" ht="18" customHeight="1">
      <c r="A155" s="433"/>
      <c r="B155" s="433"/>
      <c r="C155" s="433"/>
      <c r="D155" s="433"/>
      <c r="E155" s="433"/>
      <c r="F155" s="1292"/>
      <c r="G155" s="1292"/>
      <c r="H155" s="1292"/>
      <c r="I155" s="1292"/>
      <c r="J155" s="1292"/>
      <c r="K155" s="1292"/>
      <c r="L155" s="1292"/>
      <c r="M155" s="1292"/>
      <c r="N155" s="433"/>
      <c r="O155" s="1293"/>
      <c r="P155" s="1294"/>
      <c r="Q155" s="1294"/>
      <c r="R155" s="1293"/>
      <c r="S155" s="1294"/>
      <c r="T155" s="1295"/>
      <c r="U155" s="1295"/>
      <c r="V155" s="1296"/>
      <c r="W155" s="1297"/>
      <c r="X155" s="433"/>
      <c r="Y155" s="433"/>
      <c r="Z155" s="433"/>
      <c r="AA155" s="433"/>
      <c r="AB155" s="433"/>
      <c r="AC155" s="1292"/>
      <c r="AD155" s="434"/>
      <c r="AE155" s="1298"/>
      <c r="AF155" s="1299"/>
      <c r="AG155" s="1299"/>
      <c r="AH155" s="1298"/>
      <c r="AI155" s="1299"/>
      <c r="AJ155" s="1295"/>
      <c r="AK155" s="1295"/>
      <c r="AL155" s="1296"/>
      <c r="AM155" s="1297"/>
      <c r="AN155" s="433"/>
      <c r="AO155" s="433"/>
      <c r="AP155" s="433"/>
      <c r="AQ155" s="433"/>
      <c r="AR155" s="433"/>
      <c r="AS155" s="433"/>
      <c r="AT155" s="433"/>
    </row>
    <row r="156" spans="1:46" ht="18" customHeight="1" thickBot="1">
      <c r="A156" s="433"/>
      <c r="B156" s="1217" t="s">
        <v>814</v>
      </c>
      <c r="C156" s="433"/>
      <c r="D156" s="433"/>
      <c r="E156" s="433"/>
      <c r="F156" s="433"/>
      <c r="G156" s="433"/>
      <c r="H156" s="1292"/>
      <c r="I156" s="1292"/>
      <c r="J156" s="1292"/>
      <c r="K156" s="1292"/>
      <c r="L156" s="433"/>
      <c r="M156" s="1292"/>
      <c r="N156" s="433"/>
      <c r="O156" s="1293"/>
      <c r="P156" s="1294"/>
      <c r="Q156" s="1294"/>
      <c r="R156" s="1293"/>
      <c r="S156" s="1294"/>
      <c r="T156" s="433"/>
      <c r="U156" s="433"/>
      <c r="V156" s="1296"/>
      <c r="W156" s="1297"/>
      <c r="X156" s="433"/>
      <c r="Y156" s="433"/>
      <c r="Z156" s="433"/>
      <c r="AA156" s="433"/>
      <c r="AB156" s="433"/>
      <c r="AC156" s="1292"/>
      <c r="AD156" s="434"/>
      <c r="AE156" s="1298"/>
      <c r="AF156" s="1299"/>
      <c r="AG156" s="1299"/>
      <c r="AH156" s="1298"/>
      <c r="AI156" s="1299"/>
      <c r="AJ156" s="433"/>
      <c r="AK156" s="433"/>
      <c r="AL156" s="1296"/>
      <c r="AM156" s="1297"/>
      <c r="AN156" s="433"/>
      <c r="AO156" s="433"/>
      <c r="AP156" s="433"/>
      <c r="AQ156" s="433"/>
      <c r="AR156" s="433"/>
      <c r="AS156" s="433"/>
      <c r="AT156" s="433"/>
    </row>
    <row r="157" spans="1:46" ht="18" customHeight="1" thickBot="1">
      <c r="A157" s="433"/>
      <c r="B157" s="2349" t="s">
        <v>994</v>
      </c>
      <c r="C157" s="2350"/>
      <c r="D157" s="2350"/>
      <c r="E157" s="2350"/>
      <c r="F157" s="2350"/>
      <c r="G157" s="1300">
        <f>SUM(AN140:AN154)</f>
        <v>0</v>
      </c>
      <c r="H157" s="1292"/>
      <c r="I157" s="1292"/>
      <c r="J157" s="1292"/>
      <c r="K157" s="1292"/>
      <c r="L157" s="433"/>
      <c r="O157" s="377"/>
      <c r="P157" s="377"/>
      <c r="Q157" s="377"/>
      <c r="R157" s="377"/>
      <c r="S157" s="377"/>
      <c r="U157" s="433"/>
      <c r="V157" s="1296"/>
      <c r="W157" s="1297"/>
      <c r="X157" s="433"/>
      <c r="Y157" s="433"/>
      <c r="Z157" s="433"/>
      <c r="AA157" s="433"/>
      <c r="AB157" s="433"/>
      <c r="AC157" s="1292"/>
      <c r="AD157" s="434"/>
      <c r="AE157" s="1298"/>
      <c r="AF157" s="1299"/>
      <c r="AG157" s="1299"/>
      <c r="AH157" s="1298"/>
      <c r="AI157" s="1299"/>
      <c r="AJ157" s="433"/>
      <c r="AK157" s="433"/>
      <c r="AL157" s="1296"/>
      <c r="AM157" s="1297"/>
      <c r="AN157" s="433"/>
      <c r="AO157" s="433"/>
      <c r="AP157" s="433"/>
      <c r="AQ157" s="433"/>
      <c r="AR157" s="433"/>
      <c r="AS157" s="433"/>
      <c r="AT157" s="433"/>
    </row>
    <row r="158" spans="1:46" ht="18" customHeight="1" thickBot="1">
      <c r="A158" s="433"/>
      <c r="B158" s="2349" t="s">
        <v>995</v>
      </c>
      <c r="C158" s="2350"/>
      <c r="D158" s="2350"/>
      <c r="E158" s="2350"/>
      <c r="F158" s="2350"/>
      <c r="G158" s="1301">
        <f>SUMPRODUCT(AN140:AN154,Z140:Z154)</f>
        <v>0</v>
      </c>
      <c r="H158" s="1292"/>
      <c r="I158" s="1292"/>
      <c r="J158" s="1292"/>
      <c r="K158" s="1292"/>
      <c r="L158" s="433"/>
      <c r="M158" s="1292"/>
      <c r="N158" s="433"/>
      <c r="O158" s="1293"/>
      <c r="P158" s="1294"/>
      <c r="Q158" s="1294"/>
      <c r="R158" s="1293"/>
      <c r="S158" s="1294"/>
      <c r="T158" s="433"/>
      <c r="U158" s="433"/>
      <c r="V158" s="1296"/>
      <c r="W158" s="1297"/>
      <c r="X158" s="433"/>
      <c r="Y158" s="433"/>
      <c r="Z158" s="433"/>
      <c r="AA158" s="433"/>
      <c r="AB158" s="433"/>
      <c r="AC158" s="1292"/>
      <c r="AD158" s="434"/>
      <c r="AE158" s="1298"/>
      <c r="AF158" s="1299"/>
      <c r="AG158" s="1299"/>
      <c r="AH158" s="1298"/>
      <c r="AI158" s="1299"/>
      <c r="AJ158" s="433"/>
      <c r="AK158" s="433"/>
      <c r="AL158" s="1296"/>
      <c r="AM158" s="1297"/>
      <c r="AN158" s="433"/>
      <c r="AO158" s="433"/>
      <c r="AP158" s="433"/>
      <c r="AQ158" s="433"/>
      <c r="AR158" s="433"/>
      <c r="AS158" s="433"/>
      <c r="AT158" s="433"/>
    </row>
    <row r="159" spans="1:46" ht="18" customHeight="1" thickTop="1" thickBot="1">
      <c r="A159" s="433"/>
      <c r="B159" s="2349" t="s">
        <v>996</v>
      </c>
      <c r="C159" s="2350"/>
      <c r="D159" s="2350"/>
      <c r="E159" s="2350"/>
      <c r="F159" s="2468"/>
      <c r="G159" s="1302">
        <f>SUM(AO140:AO154)</f>
        <v>0</v>
      </c>
      <c r="H159" s="1303"/>
      <c r="I159" s="1303"/>
      <c r="J159" s="1303"/>
      <c r="K159" s="433"/>
      <c r="L159" s="433"/>
      <c r="M159" s="1304"/>
      <c r="N159" s="1303"/>
      <c r="O159" s="1305"/>
      <c r="P159" s="1305"/>
      <c r="Q159" s="1305"/>
      <c r="R159" s="1305"/>
      <c r="S159" s="1305"/>
      <c r="T159" s="1303"/>
      <c r="U159" s="1303"/>
      <c r="V159" s="1303"/>
      <c r="W159" s="1303"/>
      <c r="X159" s="433"/>
      <c r="Y159" s="433"/>
      <c r="Z159" s="433"/>
      <c r="AA159" s="433"/>
      <c r="AB159" s="433"/>
      <c r="AC159" s="1304"/>
      <c r="AD159" s="1305"/>
      <c r="AE159" s="1306"/>
      <c r="AF159" s="1306"/>
      <c r="AG159" s="1306"/>
      <c r="AH159" s="1306"/>
      <c r="AI159" s="1306"/>
      <c r="AJ159" s="1303"/>
      <c r="AK159" s="1303"/>
      <c r="AL159" s="1303"/>
      <c r="AM159" s="1303"/>
      <c r="AN159" s="433"/>
      <c r="AO159" s="433"/>
      <c r="AP159" s="433"/>
      <c r="AQ159" s="433"/>
      <c r="AR159" s="433"/>
      <c r="AS159" s="433"/>
      <c r="AT159" s="433"/>
    </row>
    <row r="160" spans="1:46" ht="18" customHeight="1" thickTop="1" thickBot="1">
      <c r="A160" s="433"/>
      <c r="B160" s="2349" t="s">
        <v>861</v>
      </c>
      <c r="C160" s="2350"/>
      <c r="D160" s="2350"/>
      <c r="E160" s="2350"/>
      <c r="F160" s="2350"/>
      <c r="G160" s="1307">
        <f>SUMPRODUCT(AO140:AO154,Z140:Z154)</f>
        <v>0</v>
      </c>
      <c r="H160" s="1303"/>
      <c r="I160" s="1303"/>
      <c r="J160" s="1303"/>
      <c r="K160" s="1303"/>
      <c r="L160" s="1303"/>
      <c r="M160" s="1303"/>
      <c r="N160" s="1303"/>
      <c r="O160" s="1305"/>
      <c r="P160" s="1305"/>
      <c r="Q160" s="1305"/>
      <c r="R160" s="1305"/>
      <c r="S160" s="1305"/>
      <c r="T160" s="1303"/>
      <c r="U160" s="1303"/>
      <c r="V160" s="1303"/>
      <c r="W160" s="1303"/>
      <c r="X160" s="433"/>
      <c r="Y160" s="433"/>
      <c r="Z160" s="433"/>
      <c r="AA160" s="433"/>
      <c r="AB160" s="433"/>
      <c r="AC160" s="1303"/>
      <c r="AD160" s="1305"/>
      <c r="AE160" s="1306"/>
      <c r="AF160" s="1306"/>
      <c r="AG160" s="1306"/>
      <c r="AH160" s="1306"/>
      <c r="AI160" s="1306"/>
      <c r="AJ160" s="1303"/>
      <c r="AK160" s="1303"/>
      <c r="AL160" s="1303"/>
      <c r="AM160" s="1303"/>
      <c r="AN160" s="433"/>
      <c r="AO160" s="433"/>
      <c r="AP160" s="433"/>
      <c r="AQ160" s="433"/>
      <c r="AR160" s="433"/>
      <c r="AS160" s="433"/>
      <c r="AT160" s="433"/>
    </row>
    <row r="161" spans="1:46" ht="18.600000000000001" customHeight="1">
      <c r="A161" s="433"/>
      <c r="B161" s="433"/>
      <c r="C161" s="433"/>
      <c r="D161" s="433"/>
      <c r="E161" s="433"/>
      <c r="F161" s="1303"/>
      <c r="G161" s="1303"/>
      <c r="H161" s="1303"/>
      <c r="I161" s="1303"/>
      <c r="J161" s="1303"/>
      <c r="K161" s="1303"/>
      <c r="L161" s="1687"/>
      <c r="O161" s="377"/>
      <c r="P161" s="377"/>
      <c r="Q161" s="377"/>
      <c r="R161" s="377"/>
      <c r="S161" s="377"/>
      <c r="X161" s="1688"/>
      <c r="Y161" s="1691"/>
      <c r="Z161" s="1691"/>
      <c r="AA161" s="1691"/>
      <c r="AB161" s="433"/>
      <c r="AC161" s="1303"/>
      <c r="AD161" s="1305"/>
      <c r="AE161" s="1306"/>
      <c r="AF161" s="1306"/>
      <c r="AG161" s="1306"/>
      <c r="AH161" s="1306"/>
      <c r="AI161" s="1306"/>
      <c r="AJ161" s="1303"/>
      <c r="AK161" s="1303"/>
      <c r="AL161" s="1303"/>
      <c r="AM161" s="1303"/>
      <c r="AN161" s="433"/>
      <c r="AO161" s="433"/>
      <c r="AP161" s="433"/>
      <c r="AQ161" s="433"/>
      <c r="AR161" s="433"/>
      <c r="AS161" s="433"/>
      <c r="AT161" s="433"/>
    </row>
    <row r="162" spans="1:46" ht="18.600000000000001" customHeight="1">
      <c r="L162" s="1686"/>
      <c r="Y162" s="1693"/>
      <c r="Z162" s="1693"/>
      <c r="AA162" s="1693"/>
    </row>
    <row r="163" spans="1:46" ht="18.600000000000001" customHeight="1">
      <c r="M163" s="1684"/>
      <c r="N163" s="1688"/>
      <c r="O163" s="1689"/>
      <c r="P163" s="1690"/>
      <c r="Q163" s="1690"/>
      <c r="R163" s="1689"/>
      <c r="S163" s="1685"/>
      <c r="T163" s="1688"/>
      <c r="U163" s="1688"/>
      <c r="V163" s="1688"/>
      <c r="W163" s="1685"/>
      <c r="X163" s="1692"/>
    </row>
    <row r="164" spans="1:46" ht="18.600000000000001" customHeight="1"/>
    <row r="165" spans="1:46" ht="18.600000000000001" customHeight="1"/>
    <row r="166" spans="1:46" ht="18.600000000000001" customHeight="1"/>
  </sheetData>
  <sheetProtection algorithmName="SHA-512" hashValue="ovN0rCryLRAD0AZFhTEQBtjgBeyzm5Zy0kD4LIhH4D8S2i5azDITXSrxNsooircz3tx2YMRyr1l4nYcEkeS2Zg==" saltValue="aYeJReGw8M6pEE/S/rJf4A==" spinCount="100000" sheet="1" formatRows="0"/>
  <protectedRanges>
    <protectedRange sqref="C14:D25 G113:Q113 X113:Y113 AC113:AG113 AC14:AG112 X14:Y112 G14:Q112" name="範囲1"/>
  </protectedRanges>
  <mergeCells count="77">
    <mergeCell ref="B158:F158"/>
    <mergeCell ref="B159:F159"/>
    <mergeCell ref="B160:F160"/>
    <mergeCell ref="AA137:AB137"/>
    <mergeCell ref="AC137:AD137"/>
    <mergeCell ref="T137:V137"/>
    <mergeCell ref="B136:D137"/>
    <mergeCell ref="AE137:AF137"/>
    <mergeCell ref="AJ137:AL137"/>
    <mergeCell ref="B157:F157"/>
    <mergeCell ref="AE136:AF136"/>
    <mergeCell ref="AG136:AG138"/>
    <mergeCell ref="AH136:AI137"/>
    <mergeCell ref="AJ136:AL136"/>
    <mergeCell ref="AC136:AD136"/>
    <mergeCell ref="F135:F138"/>
    <mergeCell ref="G135:G138"/>
    <mergeCell ref="H135:H138"/>
    <mergeCell ref="I135:I138"/>
    <mergeCell ref="J135:W135"/>
    <mergeCell ref="K137:L137"/>
    <mergeCell ref="M137:N137"/>
    <mergeCell ref="O137:P137"/>
    <mergeCell ref="AM136:AM138"/>
    <mergeCell ref="X135:AM135"/>
    <mergeCell ref="AN135:AN138"/>
    <mergeCell ref="AO135:AO138"/>
    <mergeCell ref="J136:J138"/>
    <mergeCell ref="K136:L136"/>
    <mergeCell ref="M136:N136"/>
    <mergeCell ref="O136:P136"/>
    <mergeCell ref="Q136:Q138"/>
    <mergeCell ref="R136:S137"/>
    <mergeCell ref="T136:V136"/>
    <mergeCell ref="W136:W138"/>
    <mergeCell ref="X136:X138"/>
    <mergeCell ref="Y136:Y138"/>
    <mergeCell ref="Z136:Z138"/>
    <mergeCell ref="AA136:AB136"/>
    <mergeCell ref="AM10:AM12"/>
    <mergeCell ref="AE11:AF11"/>
    <mergeCell ref="AJ11:AL11"/>
    <mergeCell ref="AN9:AN12"/>
    <mergeCell ref="AO9:AO12"/>
    <mergeCell ref="X9:AM9"/>
    <mergeCell ref="X10:X12"/>
    <mergeCell ref="Y10:Y12"/>
    <mergeCell ref="Z10:Z12"/>
    <mergeCell ref="AA10:AB10"/>
    <mergeCell ref="AC10:AD10"/>
    <mergeCell ref="AE10:AF10"/>
    <mergeCell ref="AG10:AG12"/>
    <mergeCell ref="AH10:AI11"/>
    <mergeCell ref="AJ10:AL10"/>
    <mergeCell ref="AA11:AB11"/>
    <mergeCell ref="AC11:AD11"/>
    <mergeCell ref="W10:W12"/>
    <mergeCell ref="B116:F116"/>
    <mergeCell ref="B117:F117"/>
    <mergeCell ref="B118:F118"/>
    <mergeCell ref="M10:N10"/>
    <mergeCell ref="O10:P10"/>
    <mergeCell ref="Q10:Q12"/>
    <mergeCell ref="R10:S11"/>
    <mergeCell ref="T10:V10"/>
    <mergeCell ref="M11:N11"/>
    <mergeCell ref="O11:P11"/>
    <mergeCell ref="T11:V11"/>
    <mergeCell ref="B119:F119"/>
    <mergeCell ref="K11:L11"/>
    <mergeCell ref="J10:J12"/>
    <mergeCell ref="K10:L10"/>
    <mergeCell ref="F9:F12"/>
    <mergeCell ref="G9:G12"/>
    <mergeCell ref="H9:H12"/>
    <mergeCell ref="I9:I12"/>
    <mergeCell ref="J9:W9"/>
  </mergeCells>
  <phoneticPr fontId="4"/>
  <dataValidations count="2">
    <dataValidation type="list" allowBlank="1" showInputMessage="1" showErrorMessage="1" sqref="I139:I154 I13:I113" xr:uid="{9343342E-44E3-4DEC-A8D7-BEC4CBACDF93}">
      <formula1>$AR$13:$AR$14</formula1>
    </dataValidation>
    <dataValidation type="list" allowBlank="1" showInputMessage="1" showErrorMessage="1" sqref="Y139:Y154 Y13:Y113" xr:uid="{E2F81E60-7809-4733-AFA1-75DA2978C6D0}">
      <formula1>$AR$17:$AR$19</formula1>
    </dataValidation>
  </dataValidations>
  <hyperlinks>
    <hyperlink ref="B121" location="空調基準APF!A1" display="新設時の基準APFはこちら" xr:uid="{C35F6930-FCE7-4E36-9406-D119A1E13314}"/>
    <hyperlink ref="B8" location="空調基準APF!A1" display="新設時の基準APFはこちら" xr:uid="{6C2C798E-AED3-41C7-A885-0239541D3B85}"/>
    <hyperlink ref="B134" location="空調基準APF!A1" display="新設時の基準APFはこちら" xr:uid="{D6894010-D8A3-4335-8B3C-EB8C4C937656}"/>
  </hyperlinks>
  <pageMargins left="0.7" right="0.7" top="0.75" bottom="0.75" header="0.3" footer="0.3"/>
  <pageSetup paperSize="9" scale="54" fitToWidth="0" orientation="landscape" r:id="rId1"/>
  <colBreaks count="1" manualBreakCount="1">
    <brk id="23" max="119"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74477-33FA-4019-87BD-469287046B83}">
  <sheetPr codeName="Sheet2">
    <tabColor rgb="FFFFFFCC"/>
  </sheetPr>
  <dimension ref="B1:CH169"/>
  <sheetViews>
    <sheetView showGridLines="0" tabSelected="1" view="pageBreakPreview" zoomScale="90" zoomScaleNormal="100" zoomScaleSheetLayoutView="100" zoomScalePageLayoutView="85" workbookViewId="0">
      <selection activeCell="AN24" sqref="AN24"/>
    </sheetView>
  </sheetViews>
  <sheetFormatPr defaultColWidth="9" defaultRowHeight="15.4" customHeight="1"/>
  <cols>
    <col min="1" max="2" width="2.375" style="2596" customWidth="1"/>
    <col min="3" max="3" width="3.375" style="2596" customWidth="1"/>
    <col min="4" max="39" width="2.375" style="2596" customWidth="1"/>
    <col min="40" max="40" width="9" style="2596" customWidth="1"/>
    <col min="41" max="41" width="5.625" style="2596" customWidth="1"/>
    <col min="42" max="42" width="2.375" style="2596" customWidth="1"/>
    <col min="43" max="43" width="3.375" style="2596" customWidth="1"/>
    <col min="44" max="78" width="2.375" style="2596" customWidth="1"/>
    <col min="79" max="79" width="3.625" style="2596" customWidth="1"/>
    <col min="80" max="16384" width="9" style="2596"/>
  </cols>
  <sheetData>
    <row r="1" spans="2:86" ht="18.399999999999999" customHeight="1">
      <c r="B1" s="2594" t="s">
        <v>146</v>
      </c>
      <c r="C1" s="2595"/>
      <c r="D1" s="2595"/>
      <c r="E1" s="2595"/>
      <c r="F1" s="2595"/>
      <c r="G1" s="2595"/>
      <c r="H1" s="2595"/>
      <c r="I1" s="2595"/>
      <c r="J1" s="2595"/>
      <c r="K1" s="2595"/>
      <c r="L1" s="2595"/>
      <c r="M1" s="2595"/>
      <c r="N1" s="2595"/>
      <c r="O1" s="2595"/>
      <c r="P1" s="2595"/>
      <c r="Q1" s="2595"/>
      <c r="R1" s="2595"/>
      <c r="S1" s="2595"/>
      <c r="T1" s="2595"/>
      <c r="U1" s="2595"/>
      <c r="V1" s="2595"/>
      <c r="W1" s="2595"/>
      <c r="X1" s="2595"/>
      <c r="Y1" s="2595"/>
      <c r="Z1" s="2595"/>
      <c r="AA1" s="2595"/>
      <c r="AB1" s="2595"/>
      <c r="AC1" s="2595"/>
      <c r="AD1" s="2595"/>
      <c r="AE1" s="2595"/>
      <c r="AF1" s="2595"/>
      <c r="AG1" s="2595"/>
      <c r="AH1" s="2595"/>
      <c r="AI1" s="2595"/>
      <c r="AJ1" s="2595"/>
      <c r="AK1" s="2595"/>
      <c r="AL1" s="2595"/>
      <c r="AP1" s="2594" t="s">
        <v>146</v>
      </c>
      <c r="AQ1" s="2595"/>
      <c r="AR1" s="2595"/>
      <c r="AS1" s="2595"/>
      <c r="AT1" s="2595"/>
      <c r="AU1" s="2595"/>
      <c r="AV1" s="2595"/>
      <c r="AW1" s="2595"/>
      <c r="AX1" s="2595"/>
      <c r="AY1" s="2595"/>
      <c r="AZ1" s="2595"/>
      <c r="BA1" s="2595"/>
      <c r="BB1" s="2595"/>
      <c r="BC1" s="2595"/>
      <c r="BD1" s="2595"/>
      <c r="BE1" s="2595"/>
      <c r="BF1" s="2595"/>
      <c r="BG1" s="2595"/>
      <c r="BH1" s="2595"/>
      <c r="BI1" s="2595"/>
      <c r="BJ1" s="2595"/>
      <c r="BK1" s="2595"/>
      <c r="BL1" s="2595"/>
      <c r="BM1" s="2595"/>
      <c r="BN1" s="2595"/>
      <c r="BO1" s="2595"/>
      <c r="BP1" s="2595"/>
      <c r="BQ1" s="2595"/>
      <c r="BR1" s="2595"/>
      <c r="BS1" s="2595"/>
      <c r="BT1" s="2595"/>
      <c r="BU1" s="2595"/>
      <c r="BV1" s="2595"/>
      <c r="BW1" s="2595"/>
      <c r="BX1" s="2595"/>
      <c r="BY1" s="2595"/>
      <c r="BZ1" s="2595"/>
    </row>
    <row r="2" spans="2:86" ht="15.4" customHeight="1">
      <c r="B2" s="2597"/>
      <c r="C2" s="2597"/>
      <c r="D2" s="2597"/>
      <c r="E2" s="2597"/>
      <c r="F2" s="2597"/>
      <c r="G2" s="2597"/>
      <c r="H2" s="2597"/>
      <c r="I2" s="2598"/>
      <c r="J2" s="2597"/>
      <c r="K2" s="2599" t="s">
        <v>147</v>
      </c>
      <c r="L2" s="2595"/>
      <c r="M2" s="2595"/>
      <c r="N2" s="2595"/>
      <c r="O2" s="2595"/>
      <c r="P2" s="2595"/>
      <c r="Q2" s="2595"/>
      <c r="R2" s="2595"/>
      <c r="S2" s="2595"/>
      <c r="T2" s="2595"/>
      <c r="U2" s="2595"/>
      <c r="V2" s="2595"/>
      <c r="W2" s="2595"/>
      <c r="X2" s="2595"/>
      <c r="Y2" s="2595"/>
      <c r="Z2" s="2595"/>
      <c r="AA2" s="2595"/>
      <c r="AB2" s="2595"/>
      <c r="AC2" s="2595"/>
      <c r="AD2" s="2595"/>
      <c r="AE2" s="2595"/>
      <c r="AF2" s="2595"/>
      <c r="AG2" s="2595"/>
      <c r="AH2" s="2595"/>
      <c r="AI2" s="2595"/>
      <c r="AJ2" s="2600"/>
      <c r="AK2" s="2595"/>
      <c r="AL2" s="2595"/>
      <c r="AP2" s="2597"/>
      <c r="AQ2" s="2597"/>
      <c r="AR2" s="2597"/>
      <c r="AS2" s="2597"/>
      <c r="AT2" s="2597"/>
      <c r="AU2" s="2597"/>
      <c r="AV2" s="2597"/>
      <c r="AW2" s="2598"/>
      <c r="AX2" s="2597"/>
      <c r="AY2" s="2599" t="s">
        <v>147</v>
      </c>
      <c r="AZ2" s="2595"/>
      <c r="BA2" s="2595"/>
      <c r="BB2" s="2595"/>
      <c r="BC2" s="2595"/>
      <c r="BD2" s="2595"/>
      <c r="BE2" s="2595"/>
      <c r="BF2" s="2595"/>
      <c r="BG2" s="2595"/>
      <c r="BH2" s="2595"/>
      <c r="BI2" s="2595"/>
      <c r="BJ2" s="2595"/>
      <c r="BK2" s="2595"/>
      <c r="BL2" s="2595"/>
      <c r="BM2" s="2595"/>
      <c r="BN2" s="2595"/>
      <c r="BO2" s="2595"/>
      <c r="BP2" s="2595"/>
      <c r="BQ2" s="2595"/>
      <c r="BR2" s="2595"/>
      <c r="BS2" s="2595"/>
      <c r="BT2" s="2595"/>
      <c r="BU2" s="2595"/>
      <c r="BV2" s="2595"/>
      <c r="BW2" s="2595"/>
      <c r="BX2" s="2600"/>
      <c r="BY2" s="2595"/>
      <c r="BZ2" s="2595"/>
    </row>
    <row r="3" spans="2:86" ht="16.899999999999999" customHeight="1">
      <c r="B3" s="2601" t="s">
        <v>148</v>
      </c>
      <c r="C3" s="2601"/>
      <c r="D3" s="2601"/>
      <c r="E3" s="2601"/>
      <c r="F3" s="2601"/>
      <c r="G3" s="2601"/>
      <c r="H3" s="2601"/>
      <c r="I3" s="2601"/>
      <c r="J3" s="2601"/>
      <c r="K3" s="2601"/>
      <c r="L3" s="2601"/>
      <c r="M3" s="2601"/>
      <c r="N3" s="2601"/>
      <c r="O3" s="2601"/>
      <c r="P3" s="2601"/>
      <c r="Q3" s="2601"/>
      <c r="R3" s="2601"/>
      <c r="S3" s="2601"/>
      <c r="T3" s="2601"/>
      <c r="U3" s="2601"/>
      <c r="V3" s="2601"/>
      <c r="W3" s="2601"/>
      <c r="X3" s="2601"/>
      <c r="Y3" s="2601"/>
      <c r="Z3" s="2601"/>
      <c r="AA3" s="2601"/>
      <c r="AB3" s="2601"/>
      <c r="AC3" s="2601"/>
      <c r="AD3" s="2601"/>
      <c r="AE3" s="2601"/>
      <c r="AF3" s="2601"/>
      <c r="AG3" s="2601"/>
      <c r="AH3" s="2601"/>
      <c r="AI3" s="2601"/>
      <c r="AJ3" s="2601"/>
      <c r="AK3" s="2601"/>
      <c r="AL3" s="2601"/>
      <c r="AP3" s="2601" t="s">
        <v>148</v>
      </c>
      <c r="AQ3" s="2601"/>
      <c r="AR3" s="2601"/>
      <c r="AS3" s="2601"/>
      <c r="AT3" s="2601"/>
      <c r="AU3" s="2601"/>
      <c r="AV3" s="2601"/>
      <c r="AW3" s="2601"/>
      <c r="AX3" s="2601"/>
      <c r="AY3" s="2601"/>
      <c r="AZ3" s="2601"/>
      <c r="BA3" s="2601"/>
      <c r="BB3" s="2601"/>
      <c r="BC3" s="2601"/>
      <c r="BD3" s="2601"/>
      <c r="BE3" s="2601"/>
      <c r="BF3" s="2601"/>
      <c r="BG3" s="2601"/>
      <c r="BH3" s="2601"/>
      <c r="BI3" s="2601"/>
      <c r="BJ3" s="2601"/>
      <c r="BK3" s="2601"/>
      <c r="BL3" s="2601"/>
      <c r="BM3" s="2601"/>
      <c r="BN3" s="2601"/>
      <c r="BO3" s="2601"/>
      <c r="BP3" s="2601"/>
      <c r="BQ3" s="2601"/>
      <c r="BR3" s="2601"/>
      <c r="BS3" s="2601"/>
      <c r="BT3" s="2601"/>
      <c r="BU3" s="2601"/>
      <c r="BV3" s="2601"/>
      <c r="BW3" s="2601"/>
      <c r="BX3" s="2601"/>
      <c r="BY3" s="2601"/>
      <c r="BZ3" s="2601"/>
    </row>
    <row r="4" spans="2:86" ht="15.4" customHeight="1">
      <c r="B4" s="2597"/>
      <c r="C4" s="2597"/>
      <c r="D4" s="2597"/>
      <c r="E4" s="2597"/>
      <c r="F4" s="2597"/>
      <c r="G4" s="2597"/>
      <c r="H4" s="2597"/>
      <c r="I4" s="2597"/>
      <c r="J4" s="2597"/>
      <c r="K4" s="2597"/>
      <c r="L4" s="2595"/>
      <c r="M4" s="2595"/>
      <c r="N4" s="2595"/>
      <c r="O4" s="2595"/>
      <c r="P4" s="2595"/>
      <c r="Q4" s="2595"/>
      <c r="R4" s="2595"/>
      <c r="S4" s="2595"/>
      <c r="T4" s="2595"/>
      <c r="U4" s="2595"/>
      <c r="V4" s="2595"/>
      <c r="W4" s="2595"/>
      <c r="X4" s="2595"/>
      <c r="Y4" s="2595"/>
      <c r="Z4" s="2595"/>
      <c r="AA4" s="2595"/>
      <c r="AB4" s="2595"/>
      <c r="AC4" s="2595"/>
      <c r="AD4" s="2595"/>
      <c r="AE4" s="2595"/>
      <c r="AF4" s="2595"/>
      <c r="AG4" s="2595"/>
      <c r="AH4" s="2595"/>
      <c r="AI4" s="2595"/>
      <c r="AJ4" s="2595"/>
      <c r="AK4" s="2595"/>
      <c r="AL4" s="2595"/>
      <c r="AP4" s="2597"/>
      <c r="AQ4" s="2597"/>
      <c r="AR4" s="2597"/>
      <c r="AS4" s="2597"/>
      <c r="AT4" s="2597"/>
      <c r="AU4" s="2597"/>
      <c r="AV4" s="2597"/>
      <c r="AW4" s="2597"/>
      <c r="AX4" s="2597"/>
      <c r="AY4" s="2597"/>
      <c r="AZ4" s="2595"/>
      <c r="BA4" s="2595"/>
      <c r="BB4" s="2595"/>
      <c r="BC4" s="2595"/>
      <c r="BD4" s="2595"/>
      <c r="BE4" s="2595"/>
      <c r="BF4" s="2595"/>
      <c r="BG4" s="2595"/>
      <c r="BH4" s="2595"/>
      <c r="BI4" s="2595"/>
      <c r="BJ4" s="2595"/>
      <c r="BK4" s="2595"/>
      <c r="BL4" s="2595"/>
      <c r="BM4" s="2595"/>
      <c r="BN4" s="2595"/>
      <c r="BO4" s="2595"/>
      <c r="BP4" s="2595"/>
      <c r="BQ4" s="2595"/>
      <c r="BR4" s="2595"/>
      <c r="BS4" s="2595"/>
      <c r="BT4" s="2595"/>
      <c r="BU4" s="2595"/>
      <c r="BV4" s="2595"/>
      <c r="BW4" s="2595"/>
      <c r="BX4" s="2595"/>
      <c r="BY4" s="2595"/>
      <c r="BZ4" s="2595"/>
    </row>
    <row r="5" spans="2:86" ht="15.4" customHeight="1">
      <c r="B5" s="2602" t="s">
        <v>149</v>
      </c>
      <c r="C5" s="2603"/>
      <c r="D5" s="2603"/>
      <c r="E5" s="2603"/>
      <c r="F5" s="2603"/>
      <c r="G5" s="2603"/>
      <c r="H5" s="2603"/>
      <c r="I5" s="2603"/>
      <c r="J5" s="2603"/>
      <c r="K5" s="2603"/>
      <c r="L5" s="2603"/>
      <c r="M5" s="2603"/>
      <c r="N5" s="2603"/>
      <c r="O5" s="2603"/>
      <c r="P5" s="2603"/>
      <c r="Q5" s="2603"/>
      <c r="R5" s="2603"/>
      <c r="S5" s="2603"/>
      <c r="T5" s="2604"/>
      <c r="U5" s="2605" t="s">
        <v>150</v>
      </c>
      <c r="V5" s="2606"/>
      <c r="W5" s="2606"/>
      <c r="X5" s="2606"/>
      <c r="Y5" s="2606"/>
      <c r="Z5" s="1742" t="s">
        <v>1269</v>
      </c>
      <c r="AA5" s="1742"/>
      <c r="AB5" s="1742"/>
      <c r="AC5" s="1742"/>
      <c r="AD5" s="1742"/>
      <c r="AE5" s="1742"/>
      <c r="AF5" s="1742"/>
      <c r="AG5" s="1742"/>
      <c r="AH5" s="1742"/>
      <c r="AI5" s="1742"/>
      <c r="AJ5" s="1742"/>
      <c r="AK5" s="1742"/>
      <c r="AL5" s="1743"/>
      <c r="AP5" s="2602" t="s">
        <v>149</v>
      </c>
      <c r="AQ5" s="2603"/>
      <c r="AR5" s="2603"/>
      <c r="AS5" s="2603"/>
      <c r="AT5" s="2603"/>
      <c r="AU5" s="2603"/>
      <c r="AV5" s="2603"/>
      <c r="AW5" s="2603"/>
      <c r="AX5" s="2603"/>
      <c r="AY5" s="2603"/>
      <c r="AZ5" s="2603"/>
      <c r="BA5" s="2603"/>
      <c r="BB5" s="2603"/>
      <c r="BC5" s="2603"/>
      <c r="BD5" s="2603"/>
      <c r="BE5" s="2603"/>
      <c r="BF5" s="2603"/>
      <c r="BG5" s="2603"/>
      <c r="BH5" s="2604"/>
      <c r="BI5" s="2605" t="s">
        <v>150</v>
      </c>
      <c r="BJ5" s="2606"/>
      <c r="BK5" s="2606"/>
      <c r="BL5" s="2606"/>
      <c r="BM5" s="2606"/>
      <c r="BN5" s="2607">
        <v>46174</v>
      </c>
      <c r="BO5" s="2607"/>
      <c r="BP5" s="2607"/>
      <c r="BQ5" s="2607"/>
      <c r="BR5" s="2607"/>
      <c r="BS5" s="2607"/>
      <c r="BT5" s="2607"/>
      <c r="BU5" s="2607"/>
      <c r="BV5" s="2607"/>
      <c r="BW5" s="2607"/>
      <c r="BX5" s="2607"/>
      <c r="BY5" s="2607"/>
      <c r="BZ5" s="2608"/>
      <c r="CA5" s="2609" t="s">
        <v>151</v>
      </c>
      <c r="CB5" s="2610" t="s">
        <v>152</v>
      </c>
      <c r="CC5" s="2611"/>
      <c r="CD5" s="2611"/>
      <c r="CE5" s="2611"/>
      <c r="CF5" s="2611"/>
      <c r="CG5" s="2611"/>
      <c r="CH5" s="2611"/>
    </row>
    <row r="6" spans="2:86" ht="15.4" customHeight="1">
      <c r="B6" s="2612" t="s">
        <v>153</v>
      </c>
      <c r="C6" s="2613"/>
      <c r="D6" s="2613"/>
      <c r="E6" s="2613"/>
      <c r="F6" s="2613"/>
      <c r="G6" s="2613"/>
      <c r="H6" s="2614"/>
      <c r="I6" s="2614"/>
      <c r="J6" s="2614"/>
      <c r="K6" s="2614"/>
      <c r="L6" s="2614"/>
      <c r="M6" s="2614"/>
      <c r="N6" s="2614"/>
      <c r="O6" s="2614"/>
      <c r="P6" s="2614"/>
      <c r="Q6" s="2614"/>
      <c r="R6" s="2614"/>
      <c r="S6" s="2614"/>
      <c r="T6" s="2615"/>
      <c r="U6" s="2616" t="s">
        <v>154</v>
      </c>
      <c r="V6" s="2617"/>
      <c r="W6" s="2617"/>
      <c r="X6" s="2617"/>
      <c r="Y6" s="2618"/>
      <c r="Z6" s="2618"/>
      <c r="AA6" s="2618"/>
      <c r="AB6" s="2618"/>
      <c r="AC6" s="2618"/>
      <c r="AD6" s="2618"/>
      <c r="AE6" s="2618"/>
      <c r="AF6" s="2618"/>
      <c r="AG6" s="2618"/>
      <c r="AH6" s="2618"/>
      <c r="AI6" s="2618"/>
      <c r="AJ6" s="2618"/>
      <c r="AK6" s="2618"/>
      <c r="AL6" s="2619"/>
      <c r="AP6" s="2612" t="s">
        <v>153</v>
      </c>
      <c r="AQ6" s="2613"/>
      <c r="AR6" s="2613"/>
      <c r="AS6" s="2613"/>
      <c r="AT6" s="2613"/>
      <c r="AU6" s="2613"/>
      <c r="AV6" s="2614"/>
      <c r="AW6" s="2614"/>
      <c r="AX6" s="2614"/>
      <c r="AY6" s="2614"/>
      <c r="AZ6" s="2614"/>
      <c r="BA6" s="2614"/>
      <c r="BB6" s="2614"/>
      <c r="BC6" s="2614"/>
      <c r="BD6" s="2614"/>
      <c r="BE6" s="2614"/>
      <c r="BF6" s="2614"/>
      <c r="BG6" s="2614"/>
      <c r="BH6" s="2615"/>
      <c r="BI6" s="2616" t="s">
        <v>154</v>
      </c>
      <c r="BJ6" s="2617"/>
      <c r="BK6" s="2617"/>
      <c r="BL6" s="2617"/>
      <c r="BM6" s="2618"/>
      <c r="BN6" s="2618"/>
      <c r="BO6" s="2618"/>
      <c r="BP6" s="2618"/>
      <c r="BQ6" s="2618"/>
      <c r="BR6" s="2618"/>
      <c r="BS6" s="2618"/>
      <c r="BT6" s="2618"/>
      <c r="BU6" s="2618"/>
      <c r="BV6" s="2618"/>
      <c r="BW6" s="2618"/>
      <c r="BX6" s="2618"/>
      <c r="BY6" s="2618"/>
      <c r="BZ6" s="2619"/>
      <c r="CA6" s="2611"/>
      <c r="CB6" s="2611"/>
      <c r="CC6" s="2611"/>
      <c r="CD6" s="2611"/>
      <c r="CE6" s="2611"/>
      <c r="CF6" s="2611"/>
      <c r="CG6" s="2611"/>
      <c r="CH6" s="2611"/>
    </row>
    <row r="7" spans="2:86" ht="15.4" customHeight="1">
      <c r="B7" s="1732"/>
      <c r="C7" s="1733"/>
      <c r="D7" s="1733"/>
      <c r="E7" s="1733"/>
      <c r="F7" s="1733"/>
      <c r="G7" s="1733"/>
      <c r="H7" s="1733"/>
      <c r="I7" s="1733"/>
      <c r="J7" s="1733"/>
      <c r="K7" s="1733"/>
      <c r="L7" s="1733"/>
      <c r="M7" s="1733"/>
      <c r="N7" s="1733"/>
      <c r="O7" s="1733"/>
      <c r="P7" s="1733"/>
      <c r="Q7" s="1733"/>
      <c r="R7" s="1733"/>
      <c r="S7" s="1733"/>
      <c r="T7" s="1734"/>
      <c r="U7" s="2571" t="s">
        <v>155</v>
      </c>
      <c r="V7" s="2572"/>
      <c r="W7" s="2572"/>
      <c r="X7" s="2572"/>
      <c r="Y7" s="2572"/>
      <c r="Z7" s="2572"/>
      <c r="AA7" s="2572"/>
      <c r="AB7" s="2572"/>
      <c r="AC7" s="2572"/>
      <c r="AD7" s="2572"/>
      <c r="AE7" s="2572"/>
      <c r="AF7" s="2572"/>
      <c r="AG7" s="2572"/>
      <c r="AH7" s="2572"/>
      <c r="AI7" s="2572"/>
      <c r="AJ7" s="2572"/>
      <c r="AK7" s="2572"/>
      <c r="AL7" s="2573"/>
      <c r="AP7" s="2620" t="s">
        <v>156</v>
      </c>
      <c r="AQ7" s="2621"/>
      <c r="AR7" s="2621"/>
      <c r="AS7" s="2621"/>
      <c r="AT7" s="2621"/>
      <c r="AU7" s="2621"/>
      <c r="AV7" s="2621"/>
      <c r="AW7" s="2621"/>
      <c r="AX7" s="2621"/>
      <c r="AY7" s="2621"/>
      <c r="AZ7" s="2621"/>
      <c r="BA7" s="2621"/>
      <c r="BB7" s="2621"/>
      <c r="BC7" s="2621"/>
      <c r="BD7" s="2621"/>
      <c r="BE7" s="2621"/>
      <c r="BF7" s="2621"/>
      <c r="BG7" s="2621"/>
      <c r="BH7" s="2622"/>
      <c r="BI7" s="2571" t="s">
        <v>155</v>
      </c>
      <c r="BJ7" s="2572"/>
      <c r="BK7" s="2572"/>
      <c r="BL7" s="2572"/>
      <c r="BM7" s="2572"/>
      <c r="BN7" s="2572"/>
      <c r="BO7" s="2572"/>
      <c r="BP7" s="2572"/>
      <c r="BQ7" s="2572"/>
      <c r="BR7" s="2572"/>
      <c r="BS7" s="2572"/>
      <c r="BT7" s="2572"/>
      <c r="BU7" s="2572"/>
      <c r="BV7" s="2572"/>
      <c r="BW7" s="2572"/>
      <c r="BX7" s="2572"/>
      <c r="BY7" s="2572"/>
      <c r="BZ7" s="2573"/>
      <c r="CA7" s="2609" t="s">
        <v>151</v>
      </c>
      <c r="CB7" s="2610" t="s">
        <v>157</v>
      </c>
      <c r="CC7" s="2611"/>
      <c r="CD7" s="2611"/>
      <c r="CE7" s="2611"/>
      <c r="CF7" s="2611"/>
      <c r="CG7" s="2611"/>
      <c r="CH7" s="2611"/>
    </row>
    <row r="8" spans="2:86" ht="14.45" customHeight="1">
      <c r="B8" s="1732"/>
      <c r="C8" s="1733"/>
      <c r="D8" s="1733"/>
      <c r="E8" s="1733"/>
      <c r="F8" s="1733"/>
      <c r="G8" s="1733"/>
      <c r="H8" s="1733"/>
      <c r="I8" s="1733"/>
      <c r="J8" s="1733"/>
      <c r="K8" s="1733"/>
      <c r="L8" s="1733"/>
      <c r="M8" s="1733"/>
      <c r="N8" s="1733"/>
      <c r="O8" s="1733"/>
      <c r="P8" s="1733"/>
      <c r="Q8" s="1733"/>
      <c r="R8" s="1733"/>
      <c r="S8" s="1733"/>
      <c r="T8" s="1734"/>
      <c r="U8" s="2574" t="s">
        <v>158</v>
      </c>
      <c r="V8" s="2575"/>
      <c r="W8" s="2575"/>
      <c r="X8" s="1758"/>
      <c r="Y8" s="1758"/>
      <c r="Z8" s="1758"/>
      <c r="AA8" s="1758"/>
      <c r="AB8" s="1758"/>
      <c r="AC8" s="1758"/>
      <c r="AD8" s="1758"/>
      <c r="AE8" s="1758"/>
      <c r="AF8" s="1758"/>
      <c r="AG8" s="1758"/>
      <c r="AH8" s="1758"/>
      <c r="AI8" s="1758"/>
      <c r="AJ8" s="1758"/>
      <c r="AK8" s="1758"/>
      <c r="AL8" s="1759"/>
      <c r="AP8" s="2620"/>
      <c r="AQ8" s="2621"/>
      <c r="AR8" s="2621"/>
      <c r="AS8" s="2621"/>
      <c r="AT8" s="2621"/>
      <c r="AU8" s="2621"/>
      <c r="AV8" s="2621"/>
      <c r="AW8" s="2621"/>
      <c r="AX8" s="2621"/>
      <c r="AY8" s="2621"/>
      <c r="AZ8" s="2621"/>
      <c r="BA8" s="2621"/>
      <c r="BB8" s="2621"/>
      <c r="BC8" s="2621"/>
      <c r="BD8" s="2621"/>
      <c r="BE8" s="2621"/>
      <c r="BF8" s="2621"/>
      <c r="BG8" s="2621"/>
      <c r="BH8" s="2622"/>
      <c r="BI8" s="2574" t="s">
        <v>158</v>
      </c>
      <c r="BJ8" s="2575"/>
      <c r="BK8" s="2575"/>
      <c r="BL8" s="2623" t="s">
        <v>159</v>
      </c>
      <c r="BM8" s="2623"/>
      <c r="BN8" s="2623"/>
      <c r="BO8" s="2623"/>
      <c r="BP8" s="2623"/>
      <c r="BQ8" s="2623"/>
      <c r="BR8" s="2623"/>
      <c r="BS8" s="2623"/>
      <c r="BT8" s="2623"/>
      <c r="BU8" s="2623"/>
      <c r="BV8" s="2623"/>
      <c r="BW8" s="2623"/>
      <c r="BX8" s="2623"/>
      <c r="BY8" s="2623"/>
      <c r="BZ8" s="2624"/>
      <c r="CA8" s="2611"/>
      <c r="CB8" s="2611"/>
      <c r="CC8" s="2611"/>
      <c r="CD8" s="2611"/>
      <c r="CE8" s="2611"/>
      <c r="CF8" s="2611"/>
      <c r="CG8" s="2611"/>
      <c r="CH8" s="2611"/>
    </row>
    <row r="9" spans="2:86" ht="14.45" customHeight="1">
      <c r="B9" s="1732"/>
      <c r="C9" s="1733"/>
      <c r="D9" s="1733"/>
      <c r="E9" s="1733"/>
      <c r="F9" s="1733"/>
      <c r="G9" s="1733"/>
      <c r="H9" s="1733"/>
      <c r="I9" s="1733"/>
      <c r="J9" s="1733"/>
      <c r="K9" s="1733"/>
      <c r="L9" s="1733"/>
      <c r="M9" s="1733"/>
      <c r="N9" s="1733"/>
      <c r="O9" s="1733"/>
      <c r="P9" s="1733"/>
      <c r="Q9" s="1733"/>
      <c r="R9" s="1733"/>
      <c r="S9" s="1733"/>
      <c r="T9" s="1734"/>
      <c r="U9" s="2576" t="s">
        <v>160</v>
      </c>
      <c r="V9" s="2577"/>
      <c r="W9" s="2577"/>
      <c r="X9" s="1769"/>
      <c r="Y9" s="1769"/>
      <c r="Z9" s="1769"/>
      <c r="AA9" s="1769"/>
      <c r="AB9" s="1769"/>
      <c r="AC9" s="1769"/>
      <c r="AD9" s="1769"/>
      <c r="AE9" s="1769"/>
      <c r="AF9" s="1769"/>
      <c r="AG9" s="1769"/>
      <c r="AH9" s="1769"/>
      <c r="AI9" s="1769"/>
      <c r="AJ9" s="1769"/>
      <c r="AK9" s="1769"/>
      <c r="AL9" s="1770"/>
      <c r="AP9" s="2620"/>
      <c r="AQ9" s="2621"/>
      <c r="AR9" s="2621"/>
      <c r="AS9" s="2621"/>
      <c r="AT9" s="2621"/>
      <c r="AU9" s="2621"/>
      <c r="AV9" s="2621"/>
      <c r="AW9" s="2621"/>
      <c r="AX9" s="2621"/>
      <c r="AY9" s="2621"/>
      <c r="AZ9" s="2621"/>
      <c r="BA9" s="2621"/>
      <c r="BB9" s="2621"/>
      <c r="BC9" s="2621"/>
      <c r="BD9" s="2621"/>
      <c r="BE9" s="2621"/>
      <c r="BF9" s="2621"/>
      <c r="BG9" s="2621"/>
      <c r="BH9" s="2622"/>
      <c r="BI9" s="2576" t="s">
        <v>160</v>
      </c>
      <c r="BJ9" s="2577"/>
      <c r="BK9" s="2577"/>
      <c r="BL9" s="2625" t="s">
        <v>1211</v>
      </c>
      <c r="BM9" s="2625"/>
      <c r="BN9" s="2625"/>
      <c r="BO9" s="2625"/>
      <c r="BP9" s="2625"/>
      <c r="BQ9" s="2625"/>
      <c r="BR9" s="2625"/>
      <c r="BS9" s="2625"/>
      <c r="BT9" s="2625"/>
      <c r="BU9" s="2625"/>
      <c r="BV9" s="2625"/>
      <c r="BW9" s="2625"/>
      <c r="BX9" s="2625"/>
      <c r="BY9" s="2626"/>
      <c r="BZ9" s="2627"/>
      <c r="CA9" s="2611"/>
      <c r="CB9" s="2611"/>
      <c r="CC9" s="2611"/>
      <c r="CD9" s="2611"/>
      <c r="CE9" s="2611"/>
      <c r="CF9" s="2611"/>
      <c r="CG9" s="2611"/>
      <c r="CH9" s="2611"/>
    </row>
    <row r="10" spans="2:86" ht="14.45" customHeight="1">
      <c r="B10" s="1732"/>
      <c r="C10" s="1733"/>
      <c r="D10" s="1733"/>
      <c r="E10" s="1733"/>
      <c r="F10" s="1733"/>
      <c r="G10" s="1733"/>
      <c r="H10" s="1733"/>
      <c r="I10" s="1733"/>
      <c r="J10" s="1733"/>
      <c r="K10" s="1733"/>
      <c r="L10" s="1733"/>
      <c r="M10" s="1733"/>
      <c r="N10" s="1733"/>
      <c r="O10" s="1733"/>
      <c r="P10" s="1733"/>
      <c r="Q10" s="1733"/>
      <c r="R10" s="1733"/>
      <c r="S10" s="1733"/>
      <c r="T10" s="1734"/>
      <c r="U10" s="2578" t="s">
        <v>158</v>
      </c>
      <c r="V10" s="2579"/>
      <c r="W10" s="2579"/>
      <c r="X10" s="1769"/>
      <c r="Y10" s="1769"/>
      <c r="Z10" s="1769"/>
      <c r="AA10" s="1769"/>
      <c r="AB10" s="1769"/>
      <c r="AC10" s="1769"/>
      <c r="AD10" s="1769"/>
      <c r="AE10" s="1769"/>
      <c r="AF10" s="1769"/>
      <c r="AG10" s="1769"/>
      <c r="AH10" s="1769"/>
      <c r="AI10" s="1769"/>
      <c r="AJ10" s="1769"/>
      <c r="AK10" s="1769"/>
      <c r="AL10" s="1770"/>
      <c r="AP10" s="2620"/>
      <c r="AQ10" s="2621"/>
      <c r="AR10" s="2621"/>
      <c r="AS10" s="2621"/>
      <c r="AT10" s="2621"/>
      <c r="AU10" s="2621"/>
      <c r="AV10" s="2621"/>
      <c r="AW10" s="2621"/>
      <c r="AX10" s="2621"/>
      <c r="AY10" s="2621"/>
      <c r="AZ10" s="2621"/>
      <c r="BA10" s="2621"/>
      <c r="BB10" s="2621"/>
      <c r="BC10" s="2621"/>
      <c r="BD10" s="2621"/>
      <c r="BE10" s="2621"/>
      <c r="BF10" s="2621"/>
      <c r="BG10" s="2621"/>
      <c r="BH10" s="2622"/>
      <c r="BI10" s="2578" t="s">
        <v>158</v>
      </c>
      <c r="BJ10" s="2579"/>
      <c r="BK10" s="2579"/>
      <c r="BL10" s="2628" t="s">
        <v>162</v>
      </c>
      <c r="BM10" s="2628"/>
      <c r="BN10" s="2628"/>
      <c r="BO10" s="2628"/>
      <c r="BP10" s="2628"/>
      <c r="BQ10" s="2628"/>
      <c r="BR10" s="2629"/>
      <c r="BS10" s="2628" t="s">
        <v>163</v>
      </c>
      <c r="BT10" s="2628"/>
      <c r="BU10" s="2628"/>
      <c r="BV10" s="2628"/>
      <c r="BW10" s="2628"/>
      <c r="BX10" s="2628"/>
      <c r="BY10" s="2628"/>
      <c r="BZ10" s="2630"/>
      <c r="CA10" s="2611"/>
      <c r="CB10" s="2611"/>
      <c r="CC10" s="2611"/>
      <c r="CD10" s="2611"/>
      <c r="CE10" s="2611"/>
      <c r="CF10" s="2611"/>
      <c r="CG10" s="2611"/>
      <c r="CH10" s="2611"/>
    </row>
    <row r="11" spans="2:86" ht="14.45" customHeight="1">
      <c r="B11" s="1732"/>
      <c r="C11" s="1733"/>
      <c r="D11" s="1733"/>
      <c r="E11" s="1733"/>
      <c r="F11" s="1733"/>
      <c r="G11" s="1733"/>
      <c r="H11" s="1733"/>
      <c r="I11" s="1733"/>
      <c r="J11" s="1733"/>
      <c r="K11" s="1733"/>
      <c r="L11" s="1733"/>
      <c r="M11" s="1733"/>
      <c r="N11" s="1733"/>
      <c r="O11" s="1733"/>
      <c r="P11" s="1733"/>
      <c r="Q11" s="1733"/>
      <c r="R11" s="1733"/>
      <c r="S11" s="1733"/>
      <c r="T11" s="1734"/>
      <c r="U11" s="2580" t="s">
        <v>164</v>
      </c>
      <c r="V11" s="2581"/>
      <c r="W11" s="2581"/>
      <c r="X11" s="1769"/>
      <c r="Y11" s="1769"/>
      <c r="Z11" s="1769"/>
      <c r="AA11" s="1769"/>
      <c r="AB11" s="1769"/>
      <c r="AC11" s="1769"/>
      <c r="AD11" s="1769"/>
      <c r="AE11" s="1769"/>
      <c r="AF11" s="1769"/>
      <c r="AG11" s="1769"/>
      <c r="AH11" s="1769"/>
      <c r="AI11" s="1769"/>
      <c r="AJ11" s="1769"/>
      <c r="AK11" s="1769"/>
      <c r="AL11" s="1770"/>
      <c r="AP11" s="2620"/>
      <c r="AQ11" s="2621"/>
      <c r="AR11" s="2621"/>
      <c r="AS11" s="2621"/>
      <c r="AT11" s="2621"/>
      <c r="AU11" s="2621"/>
      <c r="AV11" s="2621"/>
      <c r="AW11" s="2621"/>
      <c r="AX11" s="2621"/>
      <c r="AY11" s="2621"/>
      <c r="AZ11" s="2621"/>
      <c r="BA11" s="2621"/>
      <c r="BB11" s="2621"/>
      <c r="BC11" s="2621"/>
      <c r="BD11" s="2621"/>
      <c r="BE11" s="2621"/>
      <c r="BF11" s="2621"/>
      <c r="BG11" s="2621"/>
      <c r="BH11" s="2622"/>
      <c r="BI11" s="2580" t="s">
        <v>164</v>
      </c>
      <c r="BJ11" s="2581"/>
      <c r="BK11" s="2581"/>
      <c r="BL11" s="2628" t="s">
        <v>1212</v>
      </c>
      <c r="BM11" s="2628"/>
      <c r="BN11" s="2628"/>
      <c r="BO11" s="2628"/>
      <c r="BP11" s="2628"/>
      <c r="BQ11" s="2628"/>
      <c r="BR11" s="2628" t="s">
        <v>166</v>
      </c>
      <c r="BS11" s="2628"/>
      <c r="BT11" s="2628"/>
      <c r="BU11" s="2628"/>
      <c r="BV11" s="2628"/>
      <c r="BW11" s="2628"/>
      <c r="BX11" s="2628"/>
      <c r="BY11" s="2628"/>
      <c r="BZ11" s="2631"/>
      <c r="CA11" s="2611"/>
      <c r="CB11" s="2611"/>
      <c r="CC11" s="2611"/>
      <c r="CD11" s="2611"/>
      <c r="CE11" s="2611"/>
      <c r="CF11" s="2611"/>
      <c r="CG11" s="2611"/>
      <c r="CH11" s="2611"/>
    </row>
    <row r="12" spans="2:86" ht="15.4" customHeight="1">
      <c r="B12" s="1732"/>
      <c r="C12" s="1733"/>
      <c r="D12" s="1733"/>
      <c r="E12" s="1733"/>
      <c r="F12" s="1733"/>
      <c r="G12" s="1733"/>
      <c r="H12" s="1733"/>
      <c r="I12" s="1733"/>
      <c r="J12" s="1733"/>
      <c r="K12" s="1733"/>
      <c r="L12" s="1733"/>
      <c r="M12" s="1733"/>
      <c r="N12" s="1733"/>
      <c r="O12" s="1733"/>
      <c r="P12" s="1733"/>
      <c r="Q12" s="1733"/>
      <c r="R12" s="1733"/>
      <c r="S12" s="1733"/>
      <c r="T12" s="1734"/>
      <c r="U12" s="2582" t="s">
        <v>167</v>
      </c>
      <c r="V12" s="2583"/>
      <c r="W12" s="2583"/>
      <c r="X12" s="2583"/>
      <c r="Y12" s="2583"/>
      <c r="Z12" s="2583"/>
      <c r="AA12" s="2583"/>
      <c r="AB12" s="2583"/>
      <c r="AC12" s="2583"/>
      <c r="AD12" s="2583"/>
      <c r="AE12" s="2583"/>
      <c r="AF12" s="2583"/>
      <c r="AG12" s="2583"/>
      <c r="AH12" s="2583"/>
      <c r="AI12" s="2583"/>
      <c r="AJ12" s="2583"/>
      <c r="AK12" s="2583"/>
      <c r="AL12" s="2584"/>
      <c r="AP12" s="2620"/>
      <c r="AQ12" s="2621"/>
      <c r="AR12" s="2621"/>
      <c r="AS12" s="2621"/>
      <c r="AT12" s="2621"/>
      <c r="AU12" s="2621"/>
      <c r="AV12" s="2621"/>
      <c r="AW12" s="2621"/>
      <c r="AX12" s="2621"/>
      <c r="AY12" s="2621"/>
      <c r="AZ12" s="2621"/>
      <c r="BA12" s="2621"/>
      <c r="BB12" s="2621"/>
      <c r="BC12" s="2621"/>
      <c r="BD12" s="2621"/>
      <c r="BE12" s="2621"/>
      <c r="BF12" s="2621"/>
      <c r="BG12" s="2621"/>
      <c r="BH12" s="2622"/>
      <c r="BI12" s="2582" t="s">
        <v>167</v>
      </c>
      <c r="BJ12" s="2583"/>
      <c r="BK12" s="2583"/>
      <c r="BL12" s="2583"/>
      <c r="BM12" s="2583"/>
      <c r="BN12" s="2583"/>
      <c r="BO12" s="2583"/>
      <c r="BP12" s="2583"/>
      <c r="BQ12" s="2583"/>
      <c r="BR12" s="2583"/>
      <c r="BS12" s="2583"/>
      <c r="BT12" s="2583"/>
      <c r="BU12" s="2583"/>
      <c r="BV12" s="2583"/>
      <c r="BW12" s="2583"/>
      <c r="BX12" s="2583"/>
      <c r="BY12" s="2583"/>
      <c r="BZ12" s="2584"/>
      <c r="CA12" s="2609" t="s">
        <v>151</v>
      </c>
      <c r="CB12" s="2610" t="s">
        <v>168</v>
      </c>
      <c r="CC12" s="2611"/>
      <c r="CD12" s="2611"/>
      <c r="CE12" s="2611"/>
      <c r="CF12" s="2611"/>
      <c r="CG12" s="2611"/>
      <c r="CH12" s="2611"/>
    </row>
    <row r="13" spans="2:86" ht="15" customHeight="1">
      <c r="B13" s="1732"/>
      <c r="C13" s="1733"/>
      <c r="D13" s="1733"/>
      <c r="E13" s="1733"/>
      <c r="F13" s="1733"/>
      <c r="G13" s="1733"/>
      <c r="H13" s="1733"/>
      <c r="I13" s="1733"/>
      <c r="J13" s="1733"/>
      <c r="K13" s="1733"/>
      <c r="L13" s="1733"/>
      <c r="M13" s="1733"/>
      <c r="N13" s="1733"/>
      <c r="O13" s="1733"/>
      <c r="P13" s="1733"/>
      <c r="Q13" s="1733"/>
      <c r="R13" s="1733"/>
      <c r="S13" s="1733"/>
      <c r="T13" s="1734"/>
      <c r="U13" s="2578" t="s">
        <v>158</v>
      </c>
      <c r="V13" s="2579"/>
      <c r="W13" s="2579"/>
      <c r="X13" s="2801"/>
      <c r="Y13" s="2801"/>
      <c r="Z13" s="2801"/>
      <c r="AA13" s="2801"/>
      <c r="AB13" s="2801"/>
      <c r="AC13" s="2801"/>
      <c r="AD13" s="2801"/>
      <c r="AE13" s="2801"/>
      <c r="AF13" s="2801"/>
      <c r="AG13" s="2801"/>
      <c r="AH13" s="2801"/>
      <c r="AI13" s="2801"/>
      <c r="AJ13" s="2801"/>
      <c r="AK13" s="2801"/>
      <c r="AL13" s="2802"/>
      <c r="AP13" s="2620"/>
      <c r="AQ13" s="2621"/>
      <c r="AR13" s="2621"/>
      <c r="AS13" s="2621"/>
      <c r="AT13" s="2621"/>
      <c r="AU13" s="2621"/>
      <c r="AV13" s="2621"/>
      <c r="AW13" s="2621"/>
      <c r="AX13" s="2621"/>
      <c r="AY13" s="2621"/>
      <c r="AZ13" s="2621"/>
      <c r="BA13" s="2621"/>
      <c r="BB13" s="2621"/>
      <c r="BC13" s="2621"/>
      <c r="BD13" s="2621"/>
      <c r="BE13" s="2621"/>
      <c r="BF13" s="2621"/>
      <c r="BG13" s="2621"/>
      <c r="BH13" s="2622"/>
      <c r="BI13" s="2578" t="s">
        <v>158</v>
      </c>
      <c r="BJ13" s="2579"/>
      <c r="BK13" s="2579"/>
      <c r="BL13" s="2632"/>
      <c r="BM13" s="2632"/>
      <c r="BN13" s="2632"/>
      <c r="BO13" s="2632"/>
      <c r="BP13" s="2632"/>
      <c r="BQ13" s="2632"/>
      <c r="BR13" s="2632"/>
      <c r="BS13" s="2632"/>
      <c r="BT13" s="2632"/>
      <c r="BU13" s="2632"/>
      <c r="BV13" s="2632"/>
      <c r="BW13" s="2632"/>
      <c r="BX13" s="2632"/>
      <c r="BY13" s="2632"/>
      <c r="BZ13" s="2633"/>
      <c r="CA13" s="2611"/>
      <c r="CB13" s="2611"/>
      <c r="CC13" s="2611"/>
      <c r="CD13" s="2611"/>
      <c r="CE13" s="2611"/>
      <c r="CF13" s="2611"/>
      <c r="CG13" s="2611"/>
      <c r="CH13" s="2611"/>
    </row>
    <row r="14" spans="2:86" ht="15" customHeight="1">
      <c r="B14" s="1732"/>
      <c r="C14" s="1733"/>
      <c r="D14" s="1733"/>
      <c r="E14" s="1733"/>
      <c r="F14" s="1733"/>
      <c r="G14" s="1733"/>
      <c r="H14" s="1733"/>
      <c r="I14" s="1733"/>
      <c r="J14" s="1733"/>
      <c r="K14" s="1733"/>
      <c r="L14" s="1733"/>
      <c r="M14" s="1733"/>
      <c r="N14" s="1733"/>
      <c r="O14" s="1733"/>
      <c r="P14" s="1733"/>
      <c r="Q14" s="1733"/>
      <c r="R14" s="1733"/>
      <c r="S14" s="1733"/>
      <c r="T14" s="1734"/>
      <c r="U14" s="2585" t="s">
        <v>169</v>
      </c>
      <c r="V14" s="2586"/>
      <c r="W14" s="2586"/>
      <c r="X14" s="2803"/>
      <c r="Y14" s="2803"/>
      <c r="Z14" s="2803"/>
      <c r="AA14" s="2803"/>
      <c r="AB14" s="2803"/>
      <c r="AC14" s="2803"/>
      <c r="AD14" s="2803"/>
      <c r="AE14" s="2803"/>
      <c r="AF14" s="2803"/>
      <c r="AG14" s="2803"/>
      <c r="AH14" s="2803"/>
      <c r="AI14" s="2803"/>
      <c r="AJ14" s="2803"/>
      <c r="AK14" s="2803"/>
      <c r="AL14" s="2804"/>
      <c r="AP14" s="2620"/>
      <c r="AQ14" s="2621"/>
      <c r="AR14" s="2621"/>
      <c r="AS14" s="2621"/>
      <c r="AT14" s="2621"/>
      <c r="AU14" s="2621"/>
      <c r="AV14" s="2621"/>
      <c r="AW14" s="2621"/>
      <c r="AX14" s="2621"/>
      <c r="AY14" s="2621"/>
      <c r="AZ14" s="2621"/>
      <c r="BA14" s="2621"/>
      <c r="BB14" s="2621"/>
      <c r="BC14" s="2621"/>
      <c r="BD14" s="2621"/>
      <c r="BE14" s="2621"/>
      <c r="BF14" s="2621"/>
      <c r="BG14" s="2621"/>
      <c r="BH14" s="2622"/>
      <c r="BI14" s="2585" t="s">
        <v>169</v>
      </c>
      <c r="BJ14" s="2586"/>
      <c r="BK14" s="2586"/>
      <c r="BL14" s="2634"/>
      <c r="BM14" s="2634"/>
      <c r="BN14" s="2634"/>
      <c r="BO14" s="2634"/>
      <c r="BP14" s="2634"/>
      <c r="BQ14" s="2634"/>
      <c r="BR14" s="2634"/>
      <c r="BS14" s="2634"/>
      <c r="BT14" s="2634"/>
      <c r="BU14" s="2634"/>
      <c r="BV14" s="2634"/>
      <c r="BW14" s="2634"/>
      <c r="BX14" s="2634"/>
      <c r="BY14" s="2634"/>
      <c r="BZ14" s="2635"/>
      <c r="CA14" s="2611"/>
      <c r="CB14" s="2611"/>
      <c r="CC14" s="2611"/>
      <c r="CD14" s="2611"/>
      <c r="CE14" s="2611"/>
      <c r="CF14" s="2611"/>
      <c r="CG14" s="2611"/>
      <c r="CH14" s="2611"/>
    </row>
    <row r="15" spans="2:86" ht="15" customHeight="1">
      <c r="B15" s="1732"/>
      <c r="C15" s="1733"/>
      <c r="D15" s="1733"/>
      <c r="E15" s="1733"/>
      <c r="F15" s="1733"/>
      <c r="G15" s="1733"/>
      <c r="H15" s="1733"/>
      <c r="I15" s="1733"/>
      <c r="J15" s="1733"/>
      <c r="K15" s="1733"/>
      <c r="L15" s="1733"/>
      <c r="M15" s="1733"/>
      <c r="N15" s="1733"/>
      <c r="O15" s="1733"/>
      <c r="P15" s="1733"/>
      <c r="Q15" s="1733"/>
      <c r="R15" s="1733"/>
      <c r="S15" s="1733"/>
      <c r="T15" s="1734"/>
      <c r="U15" s="2587" t="s">
        <v>170</v>
      </c>
      <c r="V15" s="2588"/>
      <c r="W15" s="2588"/>
      <c r="X15" s="2588"/>
      <c r="Y15" s="2588"/>
      <c r="Z15" s="2588"/>
      <c r="AA15" s="1751"/>
      <c r="AB15" s="1751"/>
      <c r="AC15" s="1751"/>
      <c r="AD15" s="2591" t="s">
        <v>171</v>
      </c>
      <c r="AE15" s="1752"/>
      <c r="AF15" s="1752"/>
      <c r="AG15" s="1752"/>
      <c r="AH15" s="2591" t="s">
        <v>171</v>
      </c>
      <c r="AI15" s="1752"/>
      <c r="AJ15" s="1752"/>
      <c r="AK15" s="1752"/>
      <c r="AL15" s="1753"/>
      <c r="AP15" s="2620"/>
      <c r="AQ15" s="2621"/>
      <c r="AR15" s="2621"/>
      <c r="AS15" s="2621"/>
      <c r="AT15" s="2621"/>
      <c r="AU15" s="2621"/>
      <c r="AV15" s="2621"/>
      <c r="AW15" s="2621"/>
      <c r="AX15" s="2621"/>
      <c r="AY15" s="2621"/>
      <c r="AZ15" s="2621"/>
      <c r="BA15" s="2621"/>
      <c r="BB15" s="2621"/>
      <c r="BC15" s="2621"/>
      <c r="BD15" s="2621"/>
      <c r="BE15" s="2621"/>
      <c r="BF15" s="2621"/>
      <c r="BG15" s="2621"/>
      <c r="BH15" s="2622"/>
      <c r="BI15" s="2587" t="s">
        <v>170</v>
      </c>
      <c r="BJ15" s="2588"/>
      <c r="BK15" s="2588"/>
      <c r="BL15" s="2588"/>
      <c r="BM15" s="2588"/>
      <c r="BN15" s="2588"/>
      <c r="BO15" s="2636" t="s">
        <v>172</v>
      </c>
      <c r="BP15" s="2636"/>
      <c r="BQ15" s="2636"/>
      <c r="BR15" s="2637" t="s">
        <v>171</v>
      </c>
      <c r="BS15" s="2638" t="s">
        <v>172</v>
      </c>
      <c r="BT15" s="2638"/>
      <c r="BU15" s="2638"/>
      <c r="BV15" s="2637" t="s">
        <v>171</v>
      </c>
      <c r="BW15" s="2638" t="s">
        <v>173</v>
      </c>
      <c r="BX15" s="2638"/>
      <c r="BY15" s="2638"/>
      <c r="BZ15" s="2639"/>
      <c r="CA15" s="2609" t="s">
        <v>151</v>
      </c>
      <c r="CB15" s="2610" t="s">
        <v>174</v>
      </c>
      <c r="CC15" s="2611"/>
      <c r="CD15" s="2611"/>
      <c r="CE15" s="2611"/>
      <c r="CF15" s="2611"/>
      <c r="CG15" s="2611"/>
      <c r="CH15" s="2611"/>
    </row>
    <row r="16" spans="2:86" ht="15.4" customHeight="1">
      <c r="B16" s="1735"/>
      <c r="C16" s="1736"/>
      <c r="D16" s="1736"/>
      <c r="E16" s="1736"/>
      <c r="F16" s="1736"/>
      <c r="G16" s="1736"/>
      <c r="H16" s="1736"/>
      <c r="I16" s="1736"/>
      <c r="J16" s="1736"/>
      <c r="K16" s="1736"/>
      <c r="L16" s="1736"/>
      <c r="M16" s="1736"/>
      <c r="N16" s="1736"/>
      <c r="O16" s="1736"/>
      <c r="P16" s="1736"/>
      <c r="Q16" s="1736"/>
      <c r="R16" s="1736"/>
      <c r="S16" s="1736"/>
      <c r="T16" s="1737"/>
      <c r="U16" s="2589" t="s">
        <v>175</v>
      </c>
      <c r="V16" s="2590"/>
      <c r="W16" s="2590"/>
      <c r="X16" s="2590"/>
      <c r="Y16" s="2590"/>
      <c r="Z16" s="2590"/>
      <c r="AA16" s="1746"/>
      <c r="AB16" s="1746"/>
      <c r="AC16" s="1746"/>
      <c r="AD16" s="1746"/>
      <c r="AE16" s="1746"/>
      <c r="AF16" s="2592" t="s">
        <v>176</v>
      </c>
      <c r="AG16" s="1746"/>
      <c r="AH16" s="1746"/>
      <c r="AI16" s="1746"/>
      <c r="AJ16" s="1746"/>
      <c r="AK16" s="1746"/>
      <c r="AL16" s="1747"/>
      <c r="AP16" s="2640"/>
      <c r="AQ16" s="2641"/>
      <c r="AR16" s="2641"/>
      <c r="AS16" s="2641"/>
      <c r="AT16" s="2641"/>
      <c r="AU16" s="2641"/>
      <c r="AV16" s="2641"/>
      <c r="AW16" s="2641"/>
      <c r="AX16" s="2641"/>
      <c r="AY16" s="2641"/>
      <c r="AZ16" s="2641"/>
      <c r="BA16" s="2641"/>
      <c r="BB16" s="2641"/>
      <c r="BC16" s="2641"/>
      <c r="BD16" s="2641"/>
      <c r="BE16" s="2641"/>
      <c r="BF16" s="2641"/>
      <c r="BG16" s="2641"/>
      <c r="BH16" s="2642"/>
      <c r="BI16" s="2589" t="s">
        <v>175</v>
      </c>
      <c r="BJ16" s="2590"/>
      <c r="BK16" s="2590"/>
      <c r="BL16" s="2590"/>
      <c r="BM16" s="2590"/>
      <c r="BN16" s="2590"/>
      <c r="BO16" s="2643" t="s">
        <v>173</v>
      </c>
      <c r="BP16" s="2643"/>
      <c r="BQ16" s="2643"/>
      <c r="BR16" s="2643"/>
      <c r="BS16" s="2643"/>
      <c r="BT16" s="2644" t="s">
        <v>176</v>
      </c>
      <c r="BU16" s="2643" t="s">
        <v>173</v>
      </c>
      <c r="BV16" s="2643"/>
      <c r="BW16" s="2643"/>
      <c r="BX16" s="2643"/>
      <c r="BY16" s="2643"/>
      <c r="BZ16" s="2645"/>
      <c r="CA16" s="2609" t="s">
        <v>151</v>
      </c>
      <c r="CB16" s="2610" t="s">
        <v>177</v>
      </c>
      <c r="CC16" s="2611"/>
      <c r="CD16" s="2611"/>
      <c r="CE16" s="2611"/>
      <c r="CF16" s="2611"/>
      <c r="CG16" s="2611"/>
      <c r="CH16" s="2611"/>
    </row>
    <row r="17" spans="2:86" ht="15.4" customHeight="1">
      <c r="B17" s="2613"/>
      <c r="C17" s="2613"/>
      <c r="D17" s="2613"/>
      <c r="E17" s="2613"/>
      <c r="F17" s="2613"/>
      <c r="G17" s="2613"/>
      <c r="H17" s="2613"/>
      <c r="I17" s="2613"/>
      <c r="J17" s="2613"/>
      <c r="K17" s="2613"/>
      <c r="L17" s="2613"/>
      <c r="M17" s="2613"/>
      <c r="N17" s="2613"/>
      <c r="O17" s="2613"/>
      <c r="P17" s="2613"/>
      <c r="Q17" s="2613"/>
      <c r="R17" s="2613"/>
      <c r="S17" s="2613"/>
      <c r="T17" s="2613"/>
      <c r="U17" s="2613"/>
      <c r="V17" s="2613"/>
      <c r="W17" s="2613"/>
      <c r="X17" s="2613"/>
      <c r="Y17" s="2613"/>
      <c r="Z17" s="2613"/>
      <c r="AA17" s="2613"/>
      <c r="AB17" s="2613"/>
      <c r="AC17" s="2613"/>
      <c r="AD17" s="2613"/>
      <c r="AE17" s="2613"/>
      <c r="AF17" s="2613"/>
      <c r="AG17" s="2613"/>
      <c r="AH17" s="2613"/>
      <c r="AI17" s="2613"/>
      <c r="AJ17" s="2613"/>
      <c r="AK17" s="2613"/>
      <c r="AL17" s="2613"/>
      <c r="AP17" s="2613"/>
      <c r="AQ17" s="2613"/>
      <c r="AR17" s="2613"/>
      <c r="AS17" s="2613"/>
      <c r="AT17" s="2613"/>
      <c r="AU17" s="2613"/>
      <c r="AV17" s="2613"/>
      <c r="AW17" s="2613"/>
      <c r="AX17" s="2613"/>
      <c r="AY17" s="2613"/>
      <c r="AZ17" s="2613"/>
      <c r="BA17" s="2613"/>
      <c r="BB17" s="2613"/>
      <c r="BC17" s="2613"/>
      <c r="BD17" s="2613"/>
      <c r="BE17" s="2613"/>
      <c r="BF17" s="2613"/>
      <c r="BG17" s="2613"/>
      <c r="BH17" s="2613"/>
      <c r="BI17" s="2613"/>
      <c r="BJ17" s="2613"/>
      <c r="BK17" s="2613"/>
      <c r="BL17" s="2613"/>
      <c r="BM17" s="2613"/>
      <c r="BN17" s="2613"/>
      <c r="BO17" s="2613"/>
      <c r="BP17" s="2613"/>
      <c r="BQ17" s="2613"/>
      <c r="BR17" s="2613"/>
      <c r="BS17" s="2613"/>
      <c r="BT17" s="2613"/>
      <c r="BU17" s="2613"/>
      <c r="BV17" s="2613"/>
      <c r="BW17" s="2613"/>
      <c r="BX17" s="2613"/>
      <c r="BY17" s="2613"/>
      <c r="BZ17" s="2613"/>
      <c r="CA17" s="2611"/>
      <c r="CB17" s="2611"/>
      <c r="CC17" s="2611"/>
      <c r="CD17" s="2611"/>
      <c r="CE17" s="2611"/>
      <c r="CF17" s="2611"/>
      <c r="CG17" s="2611"/>
      <c r="CH17" s="2611"/>
    </row>
    <row r="18" spans="2:86" ht="15.4" customHeight="1">
      <c r="B18" s="2646" t="s">
        <v>178</v>
      </c>
      <c r="C18" s="2646"/>
      <c r="D18" s="2646"/>
      <c r="E18" s="2646"/>
      <c r="F18" s="2646"/>
      <c r="G18" s="2646"/>
      <c r="H18" s="2646"/>
      <c r="I18" s="2646"/>
      <c r="J18" s="2646"/>
      <c r="K18" s="2646"/>
      <c r="L18" s="2646"/>
      <c r="M18" s="2646"/>
      <c r="N18" s="2646"/>
      <c r="O18" s="2646"/>
      <c r="P18" s="2646"/>
      <c r="Q18" s="2646"/>
      <c r="R18" s="2646"/>
      <c r="S18" s="2646"/>
      <c r="T18" s="2646"/>
      <c r="U18" s="2646"/>
      <c r="V18" s="2646"/>
      <c r="W18" s="2646"/>
      <c r="X18" s="2646"/>
      <c r="Y18" s="2646"/>
      <c r="Z18" s="2646"/>
      <c r="AA18" s="2646"/>
      <c r="AB18" s="2646"/>
      <c r="AC18" s="2646"/>
      <c r="AD18" s="2646"/>
      <c r="AE18" s="2646"/>
      <c r="AF18" s="2646"/>
      <c r="AG18" s="2646"/>
      <c r="AH18" s="2646"/>
      <c r="AI18" s="2646"/>
      <c r="AJ18" s="2646"/>
      <c r="AK18" s="2646"/>
      <c r="AL18" s="2646"/>
      <c r="AP18" s="2646" t="s">
        <v>178</v>
      </c>
      <c r="AQ18" s="2646"/>
      <c r="AR18" s="2646"/>
      <c r="AS18" s="2646"/>
      <c r="AT18" s="2646"/>
      <c r="AU18" s="2646"/>
      <c r="AV18" s="2646"/>
      <c r="AW18" s="2646"/>
      <c r="AX18" s="2646"/>
      <c r="AY18" s="2646"/>
      <c r="AZ18" s="2646"/>
      <c r="BA18" s="2646"/>
      <c r="BB18" s="2646"/>
      <c r="BC18" s="2646"/>
      <c r="BD18" s="2646"/>
      <c r="BE18" s="2646"/>
      <c r="BF18" s="2646"/>
      <c r="BG18" s="2646"/>
      <c r="BH18" s="2646"/>
      <c r="BI18" s="2646"/>
      <c r="BJ18" s="2646"/>
      <c r="BK18" s="2646"/>
      <c r="BL18" s="2646"/>
      <c r="BM18" s="2646"/>
      <c r="BN18" s="2646"/>
      <c r="BO18" s="2646"/>
      <c r="BP18" s="2646"/>
      <c r="BQ18" s="2646"/>
      <c r="BR18" s="2646"/>
      <c r="BS18" s="2646"/>
      <c r="BT18" s="2646"/>
      <c r="BU18" s="2646"/>
      <c r="BV18" s="2646"/>
      <c r="BW18" s="2646"/>
      <c r="BX18" s="2646"/>
      <c r="BY18" s="2646"/>
      <c r="BZ18" s="2646"/>
      <c r="CA18" s="2611"/>
      <c r="CB18" s="2611"/>
      <c r="CC18" s="2611"/>
      <c r="CD18" s="2611"/>
      <c r="CE18" s="2611"/>
      <c r="CF18" s="2611"/>
      <c r="CG18" s="2611"/>
      <c r="CH18" s="2611"/>
    </row>
    <row r="19" spans="2:86" ht="15.4" customHeight="1">
      <c r="B19" s="2646"/>
      <c r="C19" s="2646"/>
      <c r="D19" s="2646"/>
      <c r="E19" s="2646"/>
      <c r="F19" s="2646"/>
      <c r="G19" s="2646"/>
      <c r="H19" s="2646"/>
      <c r="I19" s="2646"/>
      <c r="J19" s="2646"/>
      <c r="K19" s="2646"/>
      <c r="L19" s="2646"/>
      <c r="M19" s="2646"/>
      <c r="N19" s="2646"/>
      <c r="O19" s="2646"/>
      <c r="P19" s="2646"/>
      <c r="Q19" s="2646"/>
      <c r="R19" s="2646"/>
      <c r="S19" s="2646"/>
      <c r="T19" s="2646"/>
      <c r="U19" s="2646"/>
      <c r="V19" s="2646"/>
      <c r="W19" s="2646"/>
      <c r="X19" s="2646"/>
      <c r="Y19" s="2646"/>
      <c r="Z19" s="2646"/>
      <c r="AA19" s="2646"/>
      <c r="AB19" s="2646"/>
      <c r="AC19" s="2646"/>
      <c r="AD19" s="2646"/>
      <c r="AE19" s="2646"/>
      <c r="AF19" s="2646"/>
      <c r="AG19" s="2646"/>
      <c r="AH19" s="2646"/>
      <c r="AI19" s="2646"/>
      <c r="AJ19" s="2646"/>
      <c r="AK19" s="2646"/>
      <c r="AL19" s="2646"/>
      <c r="AP19" s="2646"/>
      <c r="AQ19" s="2646"/>
      <c r="AR19" s="2646"/>
      <c r="AS19" s="2646"/>
      <c r="AT19" s="2646"/>
      <c r="AU19" s="2646"/>
      <c r="AV19" s="2646"/>
      <c r="AW19" s="2646"/>
      <c r="AX19" s="2646"/>
      <c r="AY19" s="2646"/>
      <c r="AZ19" s="2646"/>
      <c r="BA19" s="2646"/>
      <c r="BB19" s="2646"/>
      <c r="BC19" s="2646"/>
      <c r="BD19" s="2646"/>
      <c r="BE19" s="2646"/>
      <c r="BF19" s="2646"/>
      <c r="BG19" s="2646"/>
      <c r="BH19" s="2646"/>
      <c r="BI19" s="2646"/>
      <c r="BJ19" s="2646"/>
      <c r="BK19" s="2646"/>
      <c r="BL19" s="2646"/>
      <c r="BM19" s="2646"/>
      <c r="BN19" s="2646"/>
      <c r="BO19" s="2646"/>
      <c r="BP19" s="2646"/>
      <c r="BQ19" s="2646"/>
      <c r="BR19" s="2646"/>
      <c r="BS19" s="2646"/>
      <c r="BT19" s="2646"/>
      <c r="BU19" s="2646"/>
      <c r="BV19" s="2646"/>
      <c r="BW19" s="2646"/>
      <c r="BX19" s="2646"/>
      <c r="BY19" s="2646"/>
      <c r="BZ19" s="2646"/>
      <c r="CA19" s="2611"/>
      <c r="CB19" s="2611"/>
      <c r="CC19" s="2611"/>
      <c r="CD19" s="2611"/>
      <c r="CE19" s="2611"/>
      <c r="CF19" s="2611"/>
      <c r="CG19" s="2611"/>
      <c r="CH19" s="2611"/>
    </row>
    <row r="20" spans="2:86" ht="15.4" customHeight="1">
      <c r="B20" s="2613"/>
      <c r="C20" s="2613"/>
      <c r="D20" s="2613"/>
      <c r="E20" s="2613"/>
      <c r="F20" s="2613"/>
      <c r="G20" s="2613"/>
      <c r="H20" s="2613"/>
      <c r="I20" s="2613"/>
      <c r="J20" s="2613"/>
      <c r="K20" s="2613"/>
      <c r="L20" s="2613"/>
      <c r="M20" s="2613"/>
      <c r="N20" s="2613"/>
      <c r="O20" s="2613"/>
      <c r="P20" s="2613"/>
      <c r="Q20" s="2613"/>
      <c r="R20" s="2613"/>
      <c r="S20" s="2613"/>
      <c r="T20" s="2613"/>
      <c r="U20" s="2613"/>
      <c r="V20" s="2613"/>
      <c r="W20" s="2613"/>
      <c r="X20" s="2613"/>
      <c r="Y20" s="2613"/>
      <c r="Z20" s="2613"/>
      <c r="AA20" s="2613"/>
      <c r="AB20" s="2613"/>
      <c r="AC20" s="2613"/>
      <c r="AD20" s="2613"/>
      <c r="AE20" s="2613"/>
      <c r="AF20" s="2613"/>
      <c r="AG20" s="2613"/>
      <c r="AH20" s="2613"/>
      <c r="AI20" s="2613"/>
      <c r="AJ20" s="2613"/>
      <c r="AK20" s="2613"/>
      <c r="AL20" s="2613"/>
      <c r="AP20" s="2613"/>
      <c r="AQ20" s="2613"/>
      <c r="AR20" s="2613"/>
      <c r="AS20" s="2613"/>
      <c r="AT20" s="2613"/>
      <c r="AU20" s="2613"/>
      <c r="AV20" s="2613"/>
      <c r="AW20" s="2613"/>
      <c r="AX20" s="2613"/>
      <c r="AY20" s="2613"/>
      <c r="AZ20" s="2613"/>
      <c r="BA20" s="2613"/>
      <c r="BB20" s="2613"/>
      <c r="BC20" s="2613"/>
      <c r="BD20" s="2613"/>
      <c r="BE20" s="2613"/>
      <c r="BF20" s="2613"/>
      <c r="BG20" s="2613"/>
      <c r="BH20" s="2613"/>
      <c r="BI20" s="2613"/>
      <c r="BJ20" s="2613"/>
      <c r="BK20" s="2613"/>
      <c r="BL20" s="2613"/>
      <c r="BM20" s="2613"/>
      <c r="BN20" s="2613"/>
      <c r="BO20" s="2613"/>
      <c r="BP20" s="2613"/>
      <c r="BQ20" s="2613"/>
      <c r="BR20" s="2613"/>
      <c r="BS20" s="2613"/>
      <c r="BT20" s="2613"/>
      <c r="BU20" s="2613"/>
      <c r="BV20" s="2613"/>
      <c r="BW20" s="2613"/>
      <c r="BX20" s="2613"/>
      <c r="BY20" s="2613"/>
      <c r="BZ20" s="2613"/>
      <c r="CA20" s="2611"/>
      <c r="CB20" s="2611"/>
      <c r="CC20" s="2611"/>
      <c r="CD20" s="2611"/>
      <c r="CE20" s="2611"/>
      <c r="CF20" s="2611"/>
      <c r="CG20" s="2611"/>
      <c r="CH20" s="2611"/>
    </row>
    <row r="21" spans="2:86" ht="15.4" customHeight="1">
      <c r="B21" s="2647" t="s">
        <v>179</v>
      </c>
      <c r="C21" s="2613"/>
      <c r="D21" s="2613"/>
      <c r="E21" s="2648"/>
      <c r="F21" s="2613"/>
      <c r="G21" s="2613"/>
      <c r="H21" s="2613"/>
      <c r="I21" s="2613"/>
      <c r="J21" s="2613"/>
      <c r="K21" s="2613"/>
      <c r="L21" s="2613"/>
      <c r="M21" s="2613"/>
      <c r="N21" s="2613"/>
      <c r="O21" s="2613"/>
      <c r="P21" s="2613"/>
      <c r="Q21" s="2613"/>
      <c r="R21" s="2613"/>
      <c r="S21" s="2613"/>
      <c r="T21" s="2613"/>
      <c r="U21" s="2613"/>
      <c r="V21" s="2613"/>
      <c r="W21" s="2613"/>
      <c r="X21" s="2613"/>
      <c r="Y21" s="2649" t="s">
        <v>180</v>
      </c>
      <c r="Z21" s="2650" t="str">
        <f>IF(別紙1!AC23=0,"円",別紙1!AC23)</f>
        <v>円</v>
      </c>
      <c r="AA21" s="2650"/>
      <c r="AB21" s="2650"/>
      <c r="AC21" s="2650"/>
      <c r="AD21" s="2650"/>
      <c r="AE21" s="2650"/>
      <c r="AF21" s="2650"/>
      <c r="AG21" s="2650"/>
      <c r="AH21" s="2650"/>
      <c r="AI21" s="2650"/>
      <c r="AJ21" s="2650"/>
      <c r="AK21" s="2650"/>
      <c r="AL21" s="2613"/>
      <c r="AP21" s="2647" t="s">
        <v>179</v>
      </c>
      <c r="AQ21" s="2613"/>
      <c r="AR21" s="2613"/>
      <c r="AS21" s="2648"/>
      <c r="AT21" s="2613"/>
      <c r="AU21" s="2613"/>
      <c r="AV21" s="2613"/>
      <c r="AW21" s="2613"/>
      <c r="AX21" s="2613"/>
      <c r="AY21" s="2613"/>
      <c r="AZ21" s="2613"/>
      <c r="BA21" s="2613"/>
      <c r="BB21" s="2613"/>
      <c r="BC21" s="2613"/>
      <c r="BD21" s="2613"/>
      <c r="BE21" s="2613"/>
      <c r="BF21" s="2613"/>
      <c r="BG21" s="2613"/>
      <c r="BH21" s="2613"/>
      <c r="BI21" s="2613"/>
      <c r="BJ21" s="2613"/>
      <c r="BK21" s="2613"/>
      <c r="BL21" s="2613"/>
      <c r="BM21" s="2649" t="s">
        <v>180</v>
      </c>
      <c r="BN21" s="2651" t="s">
        <v>1198</v>
      </c>
      <c r="BO21" s="2651"/>
      <c r="BP21" s="2651"/>
      <c r="BQ21" s="2651"/>
      <c r="BR21" s="2651"/>
      <c r="BS21" s="2651"/>
      <c r="BT21" s="2651"/>
      <c r="BU21" s="2651"/>
      <c r="BV21" s="2651"/>
      <c r="BW21" s="2651"/>
      <c r="BX21" s="2651"/>
      <c r="BY21" s="2651"/>
      <c r="BZ21" s="2613"/>
      <c r="CA21" s="2609" t="s">
        <v>151</v>
      </c>
      <c r="CB21" s="2610" t="s">
        <v>1199</v>
      </c>
      <c r="CC21" s="2611"/>
      <c r="CD21" s="2611"/>
      <c r="CE21" s="2611"/>
      <c r="CF21" s="2611"/>
      <c r="CG21" s="2611"/>
      <c r="CH21" s="2611"/>
    </row>
    <row r="22" spans="2:86" ht="15.4" customHeight="1">
      <c r="B22" s="2652"/>
      <c r="C22" s="2613"/>
      <c r="D22" s="2613"/>
      <c r="E22" s="2648"/>
      <c r="F22" s="2613"/>
      <c r="G22" s="2613"/>
      <c r="H22" s="2613"/>
      <c r="I22" s="2613"/>
      <c r="J22" s="2613"/>
      <c r="K22" s="2613"/>
      <c r="L22" s="2613"/>
      <c r="M22" s="2613"/>
      <c r="N22" s="2613"/>
      <c r="O22" s="2613"/>
      <c r="P22" s="2613"/>
      <c r="Q22" s="2613"/>
      <c r="R22" s="2613"/>
      <c r="S22" s="2613"/>
      <c r="T22" s="2613"/>
      <c r="U22" s="2613"/>
      <c r="V22" s="2613"/>
      <c r="W22" s="2613"/>
      <c r="X22" s="2613"/>
      <c r="Y22" s="2613"/>
      <c r="Z22" s="2613"/>
      <c r="AA22" s="2613"/>
      <c r="AB22" s="2613"/>
      <c r="AC22" s="2613"/>
      <c r="AD22" s="2613"/>
      <c r="AE22" s="2613"/>
      <c r="AF22" s="2613"/>
      <c r="AG22" s="2613"/>
      <c r="AH22" s="2613"/>
      <c r="AI22" s="2613"/>
      <c r="AJ22" s="2613"/>
      <c r="AK22" s="2613"/>
      <c r="AL22" s="2613"/>
      <c r="AP22" s="2652"/>
      <c r="AQ22" s="2613"/>
      <c r="AR22" s="2613"/>
      <c r="AS22" s="2648"/>
      <c r="AT22" s="2613"/>
      <c r="AU22" s="2613"/>
      <c r="AV22" s="2613"/>
      <c r="AW22" s="2613"/>
      <c r="AX22" s="2613"/>
      <c r="AY22" s="2613"/>
      <c r="AZ22" s="2613"/>
      <c r="BA22" s="2613"/>
      <c r="BB22" s="2613"/>
      <c r="BC22" s="2613"/>
      <c r="BD22" s="2613"/>
      <c r="BE22" s="2613"/>
      <c r="BF22" s="2613"/>
      <c r="BG22" s="2613"/>
      <c r="BH22" s="2613"/>
      <c r="BI22" s="2613"/>
      <c r="BJ22" s="2613"/>
      <c r="BK22" s="2613"/>
      <c r="BL22" s="2613"/>
      <c r="BM22" s="2613"/>
      <c r="BN22" s="2613"/>
      <c r="BO22" s="2613"/>
      <c r="BP22" s="2613"/>
      <c r="BQ22" s="2613"/>
      <c r="BR22" s="2613"/>
      <c r="BS22" s="2613"/>
      <c r="BT22" s="2613"/>
      <c r="BU22" s="2613"/>
      <c r="BV22" s="2613"/>
      <c r="BW22" s="2613"/>
      <c r="BX22" s="2613"/>
      <c r="BY22" s="2613"/>
      <c r="BZ22" s="2613"/>
      <c r="CA22" s="2611"/>
      <c r="CB22" s="2611"/>
      <c r="CC22" s="2611"/>
      <c r="CD22" s="2611"/>
      <c r="CE22" s="2611"/>
      <c r="CF22" s="2611"/>
      <c r="CG22" s="2611"/>
      <c r="CH22" s="2611"/>
    </row>
    <row r="23" spans="2:86" ht="15.4" customHeight="1">
      <c r="B23" s="2647" t="s">
        <v>181</v>
      </c>
      <c r="C23" s="2613"/>
      <c r="D23" s="2613"/>
      <c r="E23" s="2613"/>
      <c r="F23" s="2648"/>
      <c r="G23" s="2613"/>
      <c r="H23" s="2613"/>
      <c r="I23" s="2613"/>
      <c r="J23" s="2613"/>
      <c r="K23" s="2613"/>
      <c r="L23" s="2613"/>
      <c r="M23" s="2613"/>
      <c r="N23" s="2613"/>
      <c r="O23" s="2613"/>
      <c r="P23" s="2613"/>
      <c r="Q23" s="2613"/>
      <c r="R23" s="2613"/>
      <c r="S23" s="2613"/>
      <c r="T23" s="2613"/>
      <c r="U23" s="2613"/>
      <c r="V23" s="2613"/>
      <c r="W23" s="2613"/>
      <c r="X23" s="2613"/>
      <c r="Y23" s="2613"/>
      <c r="Z23" s="2613"/>
      <c r="AA23" s="2613"/>
      <c r="AB23" s="2613"/>
      <c r="AC23" s="2613"/>
      <c r="AD23" s="2613"/>
      <c r="AE23" s="2613"/>
      <c r="AF23" s="2613"/>
      <c r="AG23" s="2613"/>
      <c r="AH23" s="2613"/>
      <c r="AI23" s="2613"/>
      <c r="AJ23" s="2613"/>
      <c r="AK23" s="2613"/>
      <c r="AL23" s="2613"/>
      <c r="AP23" s="2647" t="s">
        <v>181</v>
      </c>
      <c r="AQ23" s="2613"/>
      <c r="AR23" s="2613"/>
      <c r="AS23" s="2613"/>
      <c r="AT23" s="2648"/>
      <c r="AU23" s="2613"/>
      <c r="AV23" s="2613"/>
      <c r="AW23" s="2613"/>
      <c r="AX23" s="2613"/>
      <c r="AY23" s="2613"/>
      <c r="AZ23" s="2613"/>
      <c r="BA23" s="2613"/>
      <c r="BB23" s="2613"/>
      <c r="BC23" s="2613"/>
      <c r="BD23" s="2613"/>
      <c r="BE23" s="2613"/>
      <c r="BF23" s="2613"/>
      <c r="BG23" s="2613"/>
      <c r="BH23" s="2613"/>
      <c r="BI23" s="2613"/>
      <c r="BJ23" s="2613"/>
      <c r="BK23" s="2613"/>
      <c r="BL23" s="2613"/>
      <c r="BM23" s="2613"/>
      <c r="BN23" s="2613"/>
      <c r="BO23" s="2613"/>
      <c r="BP23" s="2613"/>
      <c r="BQ23" s="2613"/>
      <c r="BR23" s="2613"/>
      <c r="BS23" s="2613"/>
      <c r="BT23" s="2613"/>
      <c r="BU23" s="2613"/>
      <c r="BV23" s="2613"/>
      <c r="BW23" s="2613"/>
      <c r="BX23" s="2613"/>
      <c r="BY23" s="2613"/>
      <c r="BZ23" s="2613"/>
      <c r="CA23" s="2611"/>
      <c r="CB23" s="2611"/>
      <c r="CC23" s="2611"/>
      <c r="CD23" s="2611"/>
      <c r="CE23" s="2611"/>
      <c r="CF23" s="2611"/>
      <c r="CG23" s="2611"/>
      <c r="CH23" s="2611"/>
    </row>
    <row r="24" spans="2:86" ht="15.4" customHeight="1">
      <c r="B24" s="2653" t="s">
        <v>182</v>
      </c>
      <c r="C24" s="2653"/>
      <c r="D24" s="2653"/>
      <c r="E24" s="2653"/>
      <c r="F24" s="2653"/>
      <c r="G24" s="2653"/>
      <c r="H24" s="2653"/>
      <c r="I24" s="2653"/>
      <c r="J24" s="2653"/>
      <c r="K24" s="2653"/>
      <c r="L24" s="2653"/>
      <c r="M24" s="2653"/>
      <c r="N24" s="2653"/>
      <c r="O24" s="2653"/>
      <c r="P24" s="2653"/>
      <c r="Q24" s="2653"/>
      <c r="R24" s="2653"/>
      <c r="S24" s="2653"/>
      <c r="T24" s="2653"/>
      <c r="U24" s="2653"/>
      <c r="V24" s="2653"/>
      <c r="W24" s="2653"/>
      <c r="X24" s="2653"/>
      <c r="Y24" s="2653"/>
      <c r="Z24" s="2653"/>
      <c r="AA24" s="2653"/>
      <c r="AB24" s="2653"/>
      <c r="AC24" s="2653"/>
      <c r="AD24" s="2653"/>
      <c r="AE24" s="2653"/>
      <c r="AF24" s="2653"/>
      <c r="AG24" s="2653"/>
      <c r="AH24" s="2653"/>
      <c r="AI24" s="2653"/>
      <c r="AJ24" s="2653"/>
      <c r="AK24" s="2653"/>
      <c r="AL24" s="2653"/>
      <c r="AP24" s="2653" t="s">
        <v>182</v>
      </c>
      <c r="AQ24" s="2653"/>
      <c r="AR24" s="2653"/>
      <c r="AS24" s="2653"/>
      <c r="AT24" s="2653"/>
      <c r="AU24" s="2653"/>
      <c r="AV24" s="2653"/>
      <c r="AW24" s="2653"/>
      <c r="AX24" s="2653"/>
      <c r="AY24" s="2653"/>
      <c r="AZ24" s="2653"/>
      <c r="BA24" s="2653"/>
      <c r="BB24" s="2653"/>
      <c r="BC24" s="2653"/>
      <c r="BD24" s="2653"/>
      <c r="BE24" s="2653"/>
      <c r="BF24" s="2653"/>
      <c r="BG24" s="2653"/>
      <c r="BH24" s="2653"/>
      <c r="BI24" s="2653"/>
      <c r="BJ24" s="2653"/>
      <c r="BK24" s="2653"/>
      <c r="BL24" s="2653"/>
      <c r="BM24" s="2653"/>
      <c r="BN24" s="2653"/>
      <c r="BO24" s="2653"/>
      <c r="BP24" s="2653"/>
      <c r="BQ24" s="2653"/>
      <c r="BR24" s="2653"/>
      <c r="BS24" s="2653"/>
      <c r="BT24" s="2653"/>
      <c r="BU24" s="2653"/>
      <c r="BV24" s="2653"/>
      <c r="BW24" s="2653"/>
      <c r="BX24" s="2653"/>
      <c r="BY24" s="2653"/>
      <c r="BZ24" s="2653"/>
      <c r="CA24" s="2611"/>
      <c r="CB24" s="2611"/>
      <c r="CC24" s="2611"/>
      <c r="CD24" s="2611"/>
      <c r="CE24" s="2611"/>
      <c r="CF24" s="2611"/>
      <c r="CG24" s="2611"/>
      <c r="CH24" s="2611"/>
    </row>
    <row r="25" spans="2:86" ht="15.4" customHeight="1">
      <c r="B25" s="2654"/>
      <c r="C25" s="2654"/>
      <c r="D25" s="2654"/>
      <c r="E25" s="2653" t="s">
        <v>183</v>
      </c>
      <c r="F25" s="2653"/>
      <c r="G25" s="2653"/>
      <c r="H25" s="2653"/>
      <c r="I25" s="2653"/>
      <c r="J25" s="2653"/>
      <c r="K25" s="2653"/>
      <c r="L25" s="2653"/>
      <c r="M25" s="2653"/>
      <c r="N25" s="2653"/>
      <c r="O25" s="2653"/>
      <c r="P25" s="2653"/>
      <c r="Q25" s="2653"/>
      <c r="R25" s="2653"/>
      <c r="S25" s="2653"/>
      <c r="T25" s="2653"/>
      <c r="U25" s="2653"/>
      <c r="V25" s="2653"/>
      <c r="W25" s="2653"/>
      <c r="X25" s="2653"/>
      <c r="Y25" s="2653"/>
      <c r="Z25" s="2653"/>
      <c r="AA25" s="2653"/>
      <c r="AB25" s="2653"/>
      <c r="AC25" s="2653"/>
      <c r="AD25" s="2653"/>
      <c r="AE25" s="2653"/>
      <c r="AF25" s="2653"/>
      <c r="AG25" s="2653"/>
      <c r="AH25" s="2653"/>
      <c r="AI25" s="2653"/>
      <c r="AJ25" s="2653"/>
      <c r="AK25" s="2653"/>
      <c r="AL25" s="2654"/>
      <c r="AP25" s="2654"/>
      <c r="AQ25" s="2654"/>
      <c r="AR25" s="2654"/>
      <c r="AS25" s="2653" t="s">
        <v>183</v>
      </c>
      <c r="AT25" s="2653"/>
      <c r="AU25" s="2653"/>
      <c r="AV25" s="2653"/>
      <c r="AW25" s="2653"/>
      <c r="AX25" s="2653"/>
      <c r="AY25" s="2653"/>
      <c r="AZ25" s="2653"/>
      <c r="BA25" s="2653"/>
      <c r="BB25" s="2653"/>
      <c r="BC25" s="2653"/>
      <c r="BD25" s="2653"/>
      <c r="BE25" s="2653"/>
      <c r="BF25" s="2653"/>
      <c r="BG25" s="2653"/>
      <c r="BH25" s="2653"/>
      <c r="BI25" s="2653"/>
      <c r="BJ25" s="2653"/>
      <c r="BK25" s="2653"/>
      <c r="BL25" s="2653"/>
      <c r="BM25" s="2653"/>
      <c r="BN25" s="2653"/>
      <c r="BO25" s="2653"/>
      <c r="BP25" s="2653"/>
      <c r="BQ25" s="2653"/>
      <c r="BR25" s="2653"/>
      <c r="BS25" s="2653"/>
      <c r="BT25" s="2653"/>
      <c r="BU25" s="2653"/>
      <c r="BV25" s="2653"/>
      <c r="BW25" s="2653"/>
      <c r="BX25" s="2653"/>
      <c r="BY25" s="2653"/>
      <c r="BZ25" s="2654"/>
      <c r="CA25" s="2611"/>
      <c r="CB25" s="2611"/>
      <c r="CC25" s="2611"/>
      <c r="CD25" s="2611"/>
      <c r="CE25" s="2611"/>
      <c r="CF25" s="2611"/>
      <c r="CG25" s="2611"/>
      <c r="CH25" s="2611"/>
    </row>
    <row r="26" spans="2:86" ht="15.4" customHeight="1">
      <c r="B26" s="2654"/>
      <c r="C26" s="2654"/>
      <c r="D26" s="2654"/>
      <c r="E26" s="2646" t="s">
        <v>184</v>
      </c>
      <c r="F26" s="2646"/>
      <c r="G26" s="2646"/>
      <c r="H26" s="2646"/>
      <c r="I26" s="2646"/>
      <c r="J26" s="2646"/>
      <c r="K26" s="2646"/>
      <c r="L26" s="2646"/>
      <c r="M26" s="2646"/>
      <c r="N26" s="2646"/>
      <c r="O26" s="2646"/>
      <c r="P26" s="2646"/>
      <c r="Q26" s="2646"/>
      <c r="R26" s="2646"/>
      <c r="S26" s="2646"/>
      <c r="T26" s="2646"/>
      <c r="U26" s="2646"/>
      <c r="V26" s="2646"/>
      <c r="W26" s="2646"/>
      <c r="X26" s="2646"/>
      <c r="Y26" s="2646"/>
      <c r="Z26" s="2646"/>
      <c r="AA26" s="2646"/>
      <c r="AB26" s="2646"/>
      <c r="AC26" s="2646"/>
      <c r="AD26" s="2646"/>
      <c r="AE26" s="2646"/>
      <c r="AF26" s="2646"/>
      <c r="AG26" s="2646"/>
      <c r="AH26" s="2646"/>
      <c r="AI26" s="2646"/>
      <c r="AJ26" s="2646"/>
      <c r="AK26" s="2646"/>
      <c r="AL26" s="2655"/>
      <c r="AP26" s="2654"/>
      <c r="AQ26" s="2654"/>
      <c r="AR26" s="2654"/>
      <c r="AS26" s="2646" t="s">
        <v>184</v>
      </c>
      <c r="AT26" s="2646"/>
      <c r="AU26" s="2646"/>
      <c r="AV26" s="2646"/>
      <c r="AW26" s="2646"/>
      <c r="AX26" s="2646"/>
      <c r="AY26" s="2646"/>
      <c r="AZ26" s="2646"/>
      <c r="BA26" s="2646"/>
      <c r="BB26" s="2646"/>
      <c r="BC26" s="2646"/>
      <c r="BD26" s="2646"/>
      <c r="BE26" s="2646"/>
      <c r="BF26" s="2646"/>
      <c r="BG26" s="2646"/>
      <c r="BH26" s="2646"/>
      <c r="BI26" s="2646"/>
      <c r="BJ26" s="2646"/>
      <c r="BK26" s="2646"/>
      <c r="BL26" s="2646"/>
      <c r="BM26" s="2646"/>
      <c r="BN26" s="2646"/>
      <c r="BO26" s="2646"/>
      <c r="BP26" s="2646"/>
      <c r="BQ26" s="2646"/>
      <c r="BR26" s="2646"/>
      <c r="BS26" s="2646"/>
      <c r="BT26" s="2646"/>
      <c r="BU26" s="2646"/>
      <c r="BV26" s="2646"/>
      <c r="BW26" s="2646"/>
      <c r="BX26" s="2646"/>
      <c r="BY26" s="2646"/>
      <c r="BZ26" s="2655"/>
      <c r="CA26" s="2611"/>
      <c r="CB26" s="2611"/>
      <c r="CC26" s="2611"/>
      <c r="CD26" s="2611"/>
      <c r="CE26" s="2611"/>
      <c r="CF26" s="2611"/>
      <c r="CG26" s="2611"/>
      <c r="CH26" s="2611"/>
    </row>
    <row r="27" spans="2:86" ht="15.4" customHeight="1">
      <c r="B27" s="2654"/>
      <c r="C27" s="2654"/>
      <c r="D27" s="2654"/>
      <c r="E27" s="2646"/>
      <c r="F27" s="2646"/>
      <c r="G27" s="2646"/>
      <c r="H27" s="2646"/>
      <c r="I27" s="2646"/>
      <c r="J27" s="2646"/>
      <c r="K27" s="2646"/>
      <c r="L27" s="2646"/>
      <c r="M27" s="2646"/>
      <c r="N27" s="2646"/>
      <c r="O27" s="2646"/>
      <c r="P27" s="2646"/>
      <c r="Q27" s="2646"/>
      <c r="R27" s="2646"/>
      <c r="S27" s="2646"/>
      <c r="T27" s="2646"/>
      <c r="U27" s="2646"/>
      <c r="V27" s="2646"/>
      <c r="W27" s="2646"/>
      <c r="X27" s="2646"/>
      <c r="Y27" s="2646"/>
      <c r="Z27" s="2646"/>
      <c r="AA27" s="2646"/>
      <c r="AB27" s="2646"/>
      <c r="AC27" s="2646"/>
      <c r="AD27" s="2646"/>
      <c r="AE27" s="2646"/>
      <c r="AF27" s="2646"/>
      <c r="AG27" s="2646"/>
      <c r="AH27" s="2646"/>
      <c r="AI27" s="2646"/>
      <c r="AJ27" s="2646"/>
      <c r="AK27" s="2646"/>
      <c r="AL27" s="2655"/>
      <c r="AP27" s="2654"/>
      <c r="AQ27" s="2654"/>
      <c r="AR27" s="2654"/>
      <c r="AS27" s="2646"/>
      <c r="AT27" s="2646"/>
      <c r="AU27" s="2646"/>
      <c r="AV27" s="2646"/>
      <c r="AW27" s="2646"/>
      <c r="AX27" s="2646"/>
      <c r="AY27" s="2646"/>
      <c r="AZ27" s="2646"/>
      <c r="BA27" s="2646"/>
      <c r="BB27" s="2646"/>
      <c r="BC27" s="2646"/>
      <c r="BD27" s="2646"/>
      <c r="BE27" s="2646"/>
      <c r="BF27" s="2646"/>
      <c r="BG27" s="2646"/>
      <c r="BH27" s="2646"/>
      <c r="BI27" s="2646"/>
      <c r="BJ27" s="2646"/>
      <c r="BK27" s="2646"/>
      <c r="BL27" s="2646"/>
      <c r="BM27" s="2646"/>
      <c r="BN27" s="2646"/>
      <c r="BO27" s="2646"/>
      <c r="BP27" s="2646"/>
      <c r="BQ27" s="2646"/>
      <c r="BR27" s="2646"/>
      <c r="BS27" s="2646"/>
      <c r="BT27" s="2646"/>
      <c r="BU27" s="2646"/>
      <c r="BV27" s="2646"/>
      <c r="BW27" s="2646"/>
      <c r="BX27" s="2646"/>
      <c r="BY27" s="2646"/>
      <c r="BZ27" s="2655"/>
      <c r="CA27" s="2611"/>
      <c r="CB27" s="2611"/>
      <c r="CC27" s="2611"/>
      <c r="CD27" s="2611"/>
      <c r="CE27" s="2611"/>
      <c r="CF27" s="2611"/>
      <c r="CG27" s="2611"/>
      <c r="CH27" s="2611"/>
    </row>
    <row r="28" spans="2:86" ht="15.4" customHeight="1">
      <c r="B28" s="2613"/>
      <c r="C28" s="2613"/>
      <c r="D28" s="2613"/>
      <c r="E28" s="2613"/>
      <c r="F28" s="2648"/>
      <c r="G28" s="2613"/>
      <c r="H28" s="2613"/>
      <c r="I28" s="2613"/>
      <c r="J28" s="2613"/>
      <c r="K28" s="2613"/>
      <c r="L28" s="2613"/>
      <c r="M28" s="2613"/>
      <c r="N28" s="2613"/>
      <c r="O28" s="2613"/>
      <c r="P28" s="2613"/>
      <c r="Q28" s="2613"/>
      <c r="R28" s="2613"/>
      <c r="S28" s="2613"/>
      <c r="T28" s="2613"/>
      <c r="U28" s="2613"/>
      <c r="V28" s="2613"/>
      <c r="W28" s="2613"/>
      <c r="X28" s="2613"/>
      <c r="Y28" s="2613"/>
      <c r="Z28" s="2613"/>
      <c r="AA28" s="2613"/>
      <c r="AB28" s="2613"/>
      <c r="AC28" s="2613"/>
      <c r="AD28" s="2613"/>
      <c r="AE28" s="2613"/>
      <c r="AF28" s="2613"/>
      <c r="AG28" s="2613"/>
      <c r="AH28" s="2613"/>
      <c r="AI28" s="2613"/>
      <c r="AJ28" s="2613"/>
      <c r="AK28" s="2613"/>
      <c r="AL28" s="2613"/>
      <c r="AP28" s="2613"/>
      <c r="AQ28" s="2613"/>
      <c r="AR28" s="2613"/>
      <c r="AS28" s="2613"/>
      <c r="AT28" s="2648"/>
      <c r="AU28" s="2613"/>
      <c r="AV28" s="2613"/>
      <c r="AW28" s="2613"/>
      <c r="AX28" s="2613"/>
      <c r="AY28" s="2613"/>
      <c r="AZ28" s="2613"/>
      <c r="BA28" s="2613"/>
      <c r="BB28" s="2613"/>
      <c r="BC28" s="2613"/>
      <c r="BD28" s="2613"/>
      <c r="BE28" s="2613"/>
      <c r="BF28" s="2613"/>
      <c r="BG28" s="2613"/>
      <c r="BH28" s="2613"/>
      <c r="BI28" s="2613"/>
      <c r="BJ28" s="2613"/>
      <c r="BK28" s="2613"/>
      <c r="BL28" s="2613"/>
      <c r="BM28" s="2613"/>
      <c r="BN28" s="2613"/>
      <c r="BO28" s="2613"/>
      <c r="BP28" s="2613"/>
      <c r="BQ28" s="2613"/>
      <c r="BR28" s="2613"/>
      <c r="BS28" s="2613"/>
      <c r="BT28" s="2613"/>
      <c r="BU28" s="2613"/>
      <c r="BV28" s="2613"/>
      <c r="BW28" s="2613"/>
      <c r="BX28" s="2613"/>
      <c r="BY28" s="2613"/>
      <c r="BZ28" s="2613"/>
      <c r="CA28" s="2611"/>
      <c r="CB28" s="2611"/>
      <c r="CC28" s="2611"/>
      <c r="CD28" s="2611"/>
      <c r="CE28" s="2611"/>
      <c r="CF28" s="2611"/>
      <c r="CG28" s="2611"/>
      <c r="CH28" s="2611"/>
    </row>
    <row r="29" spans="2:86" ht="15.4" customHeight="1">
      <c r="B29" s="2647" t="s">
        <v>185</v>
      </c>
      <c r="C29" s="2613"/>
      <c r="D29" s="2613"/>
      <c r="E29" s="2613"/>
      <c r="F29" s="2613"/>
      <c r="G29" s="2613"/>
      <c r="H29" s="2613"/>
      <c r="I29" s="2613"/>
      <c r="J29" s="2613"/>
      <c r="K29" s="2613"/>
      <c r="L29" s="2613"/>
      <c r="M29" s="2613"/>
      <c r="N29" s="2613"/>
      <c r="O29" s="2613"/>
      <c r="P29" s="2613"/>
      <c r="Q29" s="2613"/>
      <c r="R29" s="2613"/>
      <c r="S29" s="2613"/>
      <c r="T29" s="2613"/>
      <c r="U29" s="2613"/>
      <c r="V29" s="2613"/>
      <c r="W29" s="2613"/>
      <c r="X29" s="2613"/>
      <c r="Y29" s="2613"/>
      <c r="Z29" s="2613"/>
      <c r="AA29" s="2613"/>
      <c r="AB29" s="2613"/>
      <c r="AC29" s="2613"/>
      <c r="AD29" s="2613"/>
      <c r="AE29" s="2613"/>
      <c r="AF29" s="2613"/>
      <c r="AG29" s="2613"/>
      <c r="AH29" s="2613"/>
      <c r="AI29" s="2613"/>
      <c r="AJ29" s="2613"/>
      <c r="AK29" s="2613"/>
      <c r="AL29" s="2613"/>
      <c r="AP29" s="2647" t="s">
        <v>185</v>
      </c>
      <c r="AQ29" s="2613"/>
      <c r="AR29" s="2613"/>
      <c r="AS29" s="2613"/>
      <c r="AT29" s="2613"/>
      <c r="AU29" s="2613"/>
      <c r="AV29" s="2613"/>
      <c r="AW29" s="2613"/>
      <c r="AX29" s="2613"/>
      <c r="AY29" s="2613"/>
      <c r="AZ29" s="2613"/>
      <c r="BA29" s="2613"/>
      <c r="BB29" s="2613"/>
      <c r="BC29" s="2613"/>
      <c r="BD29" s="2613"/>
      <c r="BE29" s="2613"/>
      <c r="BF29" s="2613"/>
      <c r="BG29" s="2613"/>
      <c r="BH29" s="2613"/>
      <c r="BI29" s="2613"/>
      <c r="BJ29" s="2613"/>
      <c r="BK29" s="2613"/>
      <c r="BL29" s="2613"/>
      <c r="BM29" s="2613"/>
      <c r="BN29" s="2613"/>
      <c r="BO29" s="2613"/>
      <c r="BP29" s="2613"/>
      <c r="BQ29" s="2613"/>
      <c r="BR29" s="2613"/>
      <c r="BS29" s="2613"/>
      <c r="BT29" s="2613"/>
      <c r="BU29" s="2613"/>
      <c r="BV29" s="2613"/>
      <c r="BW29" s="2613"/>
      <c r="BX29" s="2613"/>
      <c r="BY29" s="2613"/>
      <c r="BZ29" s="2613"/>
      <c r="CA29" s="2611"/>
      <c r="CB29" s="2611"/>
      <c r="CC29" s="2611"/>
      <c r="CD29" s="2611"/>
      <c r="CE29" s="2611"/>
      <c r="CF29" s="2611"/>
      <c r="CG29" s="2611"/>
      <c r="CH29" s="2611"/>
    </row>
    <row r="30" spans="2:86" ht="15.4" customHeight="1">
      <c r="B30" s="2652"/>
      <c r="C30" s="2656" t="s">
        <v>186</v>
      </c>
      <c r="D30" s="2657"/>
      <c r="E30" s="2657"/>
      <c r="F30" s="2657"/>
      <c r="G30" s="2657"/>
      <c r="H30" s="2657"/>
      <c r="I30" s="2657"/>
      <c r="J30" s="2657"/>
      <c r="K30" s="2657"/>
      <c r="L30" s="2657"/>
      <c r="M30" s="2657"/>
      <c r="N30" s="2657"/>
      <c r="O30" s="2657"/>
      <c r="P30" s="2658"/>
      <c r="Q30" s="2659" t="s">
        <v>187</v>
      </c>
      <c r="R30" s="2660"/>
      <c r="S30" s="2660"/>
      <c r="T30" s="2660"/>
      <c r="U30" s="2660"/>
      <c r="V30" s="2660"/>
      <c r="W30" s="2660"/>
      <c r="X30" s="2660"/>
      <c r="Y30" s="2660"/>
      <c r="Z30" s="2660"/>
      <c r="AA30" s="2661"/>
      <c r="AB30" s="2659" t="s">
        <v>188</v>
      </c>
      <c r="AC30" s="2660"/>
      <c r="AD30" s="2660"/>
      <c r="AE30" s="2660"/>
      <c r="AF30" s="2660"/>
      <c r="AG30" s="2660"/>
      <c r="AH30" s="2660"/>
      <c r="AI30" s="2660"/>
      <c r="AJ30" s="2660"/>
      <c r="AK30" s="2660"/>
      <c r="AL30" s="2661"/>
      <c r="AP30" s="2652"/>
      <c r="AQ30" s="2656" t="s">
        <v>186</v>
      </c>
      <c r="AR30" s="2657"/>
      <c r="AS30" s="2657"/>
      <c r="AT30" s="2657"/>
      <c r="AU30" s="2657"/>
      <c r="AV30" s="2657"/>
      <c r="AW30" s="2657"/>
      <c r="AX30" s="2657"/>
      <c r="AY30" s="2657"/>
      <c r="AZ30" s="2657"/>
      <c r="BA30" s="2657"/>
      <c r="BB30" s="2657"/>
      <c r="BC30" s="2657"/>
      <c r="BD30" s="2658"/>
      <c r="BE30" s="2659" t="s">
        <v>187</v>
      </c>
      <c r="BF30" s="2660"/>
      <c r="BG30" s="2660"/>
      <c r="BH30" s="2660"/>
      <c r="BI30" s="2660"/>
      <c r="BJ30" s="2660"/>
      <c r="BK30" s="2660"/>
      <c r="BL30" s="2660"/>
      <c r="BM30" s="2660"/>
      <c r="BN30" s="2660"/>
      <c r="BO30" s="2661"/>
      <c r="BP30" s="2659" t="s">
        <v>188</v>
      </c>
      <c r="BQ30" s="2660"/>
      <c r="BR30" s="2660"/>
      <c r="BS30" s="2660"/>
      <c r="BT30" s="2660"/>
      <c r="BU30" s="2660"/>
      <c r="BV30" s="2660"/>
      <c r="BW30" s="2660"/>
      <c r="BX30" s="2660"/>
      <c r="BY30" s="2660"/>
      <c r="BZ30" s="2661"/>
      <c r="CA30" s="2611"/>
      <c r="CB30" s="2611"/>
      <c r="CC30" s="2611"/>
      <c r="CD30" s="2611"/>
      <c r="CE30" s="2611"/>
      <c r="CF30" s="2611"/>
      <c r="CG30" s="2611"/>
      <c r="CH30" s="2611"/>
    </row>
    <row r="31" spans="2:86" ht="15.4" customHeight="1">
      <c r="B31" s="2652"/>
      <c r="C31" s="2662" t="s">
        <v>189</v>
      </c>
      <c r="D31" s="2663"/>
      <c r="E31" s="2663"/>
      <c r="F31" s="2663"/>
      <c r="G31" s="2663"/>
      <c r="H31" s="2663"/>
      <c r="I31" s="2663"/>
      <c r="J31" s="2663"/>
      <c r="K31" s="2663"/>
      <c r="L31" s="2663"/>
      <c r="M31" s="2663"/>
      <c r="N31" s="2663"/>
      <c r="O31" s="2663"/>
      <c r="P31" s="2664"/>
      <c r="Q31" s="1713" t="s">
        <v>147</v>
      </c>
      <c r="R31" s="1714"/>
      <c r="S31" s="1714"/>
      <c r="T31" s="1714"/>
      <c r="U31" s="1714"/>
      <c r="V31" s="1714"/>
      <c r="W31" s="1714"/>
      <c r="X31" s="1714"/>
      <c r="Y31" s="1714"/>
      <c r="Z31" s="1714"/>
      <c r="AA31" s="1715"/>
      <c r="AB31" s="1713" t="s">
        <v>1269</v>
      </c>
      <c r="AC31" s="1714"/>
      <c r="AD31" s="1714"/>
      <c r="AE31" s="1714"/>
      <c r="AF31" s="1714"/>
      <c r="AG31" s="1714"/>
      <c r="AH31" s="1714"/>
      <c r="AI31" s="1714"/>
      <c r="AJ31" s="1714"/>
      <c r="AK31" s="1714"/>
      <c r="AL31" s="1715"/>
      <c r="AP31" s="2652"/>
      <c r="AQ31" s="2662" t="s">
        <v>189</v>
      </c>
      <c r="AR31" s="2663"/>
      <c r="AS31" s="2663"/>
      <c r="AT31" s="2663"/>
      <c r="AU31" s="2663"/>
      <c r="AV31" s="2663"/>
      <c r="AW31" s="2663"/>
      <c r="AX31" s="2663"/>
      <c r="AY31" s="2663"/>
      <c r="AZ31" s="2663"/>
      <c r="BA31" s="2663"/>
      <c r="BB31" s="2663"/>
      <c r="BC31" s="2663"/>
      <c r="BD31" s="2664"/>
      <c r="BE31" s="2665">
        <v>46218</v>
      </c>
      <c r="BF31" s="2666"/>
      <c r="BG31" s="2666"/>
      <c r="BH31" s="2666"/>
      <c r="BI31" s="2666"/>
      <c r="BJ31" s="2666"/>
      <c r="BK31" s="2666"/>
      <c r="BL31" s="2666"/>
      <c r="BM31" s="2666"/>
      <c r="BN31" s="2666"/>
      <c r="BO31" s="2667"/>
      <c r="BP31" s="2665">
        <v>46285</v>
      </c>
      <c r="BQ31" s="2666"/>
      <c r="BR31" s="2666"/>
      <c r="BS31" s="2666"/>
      <c r="BT31" s="2666"/>
      <c r="BU31" s="2666"/>
      <c r="BV31" s="2666"/>
      <c r="BW31" s="2666"/>
      <c r="BX31" s="2666"/>
      <c r="BY31" s="2666"/>
      <c r="BZ31" s="2667"/>
      <c r="CA31" s="2609" t="s">
        <v>151</v>
      </c>
      <c r="CB31" s="2610" t="s">
        <v>190</v>
      </c>
      <c r="CC31" s="2611"/>
      <c r="CD31" s="2611"/>
      <c r="CE31" s="2611"/>
      <c r="CF31" s="2611"/>
      <c r="CG31" s="2611"/>
      <c r="CH31" s="2611"/>
    </row>
    <row r="32" spans="2:86" ht="48" customHeight="1">
      <c r="B32" s="2652"/>
      <c r="C32" s="2668" t="s">
        <v>191</v>
      </c>
      <c r="D32" s="2669"/>
      <c r="E32" s="2669"/>
      <c r="F32" s="2669"/>
      <c r="G32" s="2669"/>
      <c r="H32" s="2669"/>
      <c r="I32" s="2669"/>
      <c r="J32" s="2669"/>
      <c r="K32" s="2669"/>
      <c r="L32" s="2669"/>
      <c r="M32" s="2669"/>
      <c r="N32" s="2669"/>
      <c r="O32" s="2669"/>
      <c r="P32" s="2670"/>
      <c r="Q32" s="1716"/>
      <c r="R32" s="1717"/>
      <c r="S32" s="1717"/>
      <c r="T32" s="1717"/>
      <c r="U32" s="1717"/>
      <c r="V32" s="1717"/>
      <c r="W32" s="1717"/>
      <c r="X32" s="1717"/>
      <c r="Y32" s="1717"/>
      <c r="Z32" s="1717"/>
      <c r="AA32" s="1718"/>
      <c r="AB32" s="1716"/>
      <c r="AC32" s="1717"/>
      <c r="AD32" s="1717"/>
      <c r="AE32" s="1717"/>
      <c r="AF32" s="1717"/>
      <c r="AG32" s="1717"/>
      <c r="AH32" s="1717"/>
      <c r="AI32" s="1717"/>
      <c r="AJ32" s="1717"/>
      <c r="AK32" s="1717"/>
      <c r="AL32" s="1718"/>
      <c r="AP32" s="2652"/>
      <c r="AQ32" s="2668" t="s">
        <v>191</v>
      </c>
      <c r="AR32" s="2669"/>
      <c r="AS32" s="2669"/>
      <c r="AT32" s="2669"/>
      <c r="AU32" s="2669"/>
      <c r="AV32" s="2669"/>
      <c r="AW32" s="2669"/>
      <c r="AX32" s="2669"/>
      <c r="AY32" s="2669"/>
      <c r="AZ32" s="2669"/>
      <c r="BA32" s="2669"/>
      <c r="BB32" s="2669"/>
      <c r="BC32" s="2669"/>
      <c r="BD32" s="2670"/>
      <c r="BE32" s="2671"/>
      <c r="BF32" s="2672"/>
      <c r="BG32" s="2672"/>
      <c r="BH32" s="2672"/>
      <c r="BI32" s="2672"/>
      <c r="BJ32" s="2672"/>
      <c r="BK32" s="2672"/>
      <c r="BL32" s="2672"/>
      <c r="BM32" s="2672"/>
      <c r="BN32" s="2672"/>
      <c r="BO32" s="2673"/>
      <c r="BP32" s="2671"/>
      <c r="BQ32" s="2672"/>
      <c r="BR32" s="2672"/>
      <c r="BS32" s="2672"/>
      <c r="BT32" s="2672"/>
      <c r="BU32" s="2672"/>
      <c r="BV32" s="2672"/>
      <c r="BW32" s="2672"/>
      <c r="BX32" s="2672"/>
      <c r="BY32" s="2672"/>
      <c r="BZ32" s="2673"/>
      <c r="CA32" s="2611"/>
      <c r="CB32" s="2674" t="s">
        <v>1231</v>
      </c>
      <c r="CC32" s="2674"/>
      <c r="CD32" s="2674"/>
      <c r="CE32" s="2674"/>
      <c r="CF32" s="2674"/>
      <c r="CG32" s="2674"/>
      <c r="CH32" s="2674"/>
    </row>
    <row r="33" spans="2:86" ht="15.4" customHeight="1">
      <c r="B33" s="2652"/>
      <c r="C33" s="2675" t="s">
        <v>192</v>
      </c>
      <c r="D33" s="2676"/>
      <c r="E33" s="2676"/>
      <c r="F33" s="2676"/>
      <c r="G33" s="2676"/>
      <c r="H33" s="2676"/>
      <c r="I33" s="2676"/>
      <c r="J33" s="2676"/>
      <c r="K33" s="2676"/>
      <c r="L33" s="2676"/>
      <c r="M33" s="2676"/>
      <c r="N33" s="2676"/>
      <c r="O33" s="2676"/>
      <c r="P33" s="2677"/>
      <c r="Q33" s="2678"/>
      <c r="R33" s="2679"/>
      <c r="S33" s="2679"/>
      <c r="T33" s="2679"/>
      <c r="U33" s="2679"/>
      <c r="V33" s="2679"/>
      <c r="W33" s="2679"/>
      <c r="X33" s="2679"/>
      <c r="Y33" s="2679"/>
      <c r="Z33" s="2679"/>
      <c r="AA33" s="2680"/>
      <c r="AB33" s="2678"/>
      <c r="AC33" s="2679"/>
      <c r="AD33" s="2679"/>
      <c r="AE33" s="2679"/>
      <c r="AF33" s="2679"/>
      <c r="AG33" s="2679"/>
      <c r="AH33" s="2679"/>
      <c r="AI33" s="2679"/>
      <c r="AJ33" s="2679"/>
      <c r="AK33" s="2679"/>
      <c r="AL33" s="2680"/>
      <c r="AN33" s="2681"/>
      <c r="AP33" s="2652"/>
      <c r="AQ33" s="2675" t="s">
        <v>192</v>
      </c>
      <c r="AR33" s="2676"/>
      <c r="AS33" s="2676"/>
      <c r="AT33" s="2676"/>
      <c r="AU33" s="2676"/>
      <c r="AV33" s="2676"/>
      <c r="AW33" s="2676"/>
      <c r="AX33" s="2676"/>
      <c r="AY33" s="2676"/>
      <c r="AZ33" s="2676"/>
      <c r="BA33" s="2676"/>
      <c r="BB33" s="2676"/>
      <c r="BC33" s="2676"/>
      <c r="BD33" s="2677"/>
      <c r="BE33" s="2678"/>
      <c r="BF33" s="2679"/>
      <c r="BG33" s="2679"/>
      <c r="BH33" s="2679"/>
      <c r="BI33" s="2679"/>
      <c r="BJ33" s="2679"/>
      <c r="BK33" s="2679"/>
      <c r="BL33" s="2679"/>
      <c r="BM33" s="2679"/>
      <c r="BN33" s="2679"/>
      <c r="BO33" s="2680"/>
      <c r="BP33" s="2678"/>
      <c r="BQ33" s="2679"/>
      <c r="BR33" s="2679"/>
      <c r="BS33" s="2679"/>
      <c r="BT33" s="2679"/>
      <c r="BU33" s="2679"/>
      <c r="BV33" s="2679"/>
      <c r="BW33" s="2679"/>
      <c r="BX33" s="2679"/>
      <c r="BY33" s="2679"/>
      <c r="BZ33" s="2680"/>
      <c r="CA33" s="2611"/>
      <c r="CB33" s="2611"/>
      <c r="CC33" s="2611"/>
      <c r="CD33" s="2611"/>
      <c r="CE33" s="2611"/>
      <c r="CF33" s="2611"/>
      <c r="CG33" s="2611"/>
      <c r="CH33" s="2611"/>
    </row>
    <row r="34" spans="2:86" ht="15.4" customHeight="1">
      <c r="B34" s="2652"/>
      <c r="C34" s="1698"/>
      <c r="D34" s="1699"/>
      <c r="E34" s="1699"/>
      <c r="F34" s="1699"/>
      <c r="G34" s="1699"/>
      <c r="H34" s="1699"/>
      <c r="I34" s="1699"/>
      <c r="J34" s="1699"/>
      <c r="K34" s="1699"/>
      <c r="L34" s="1699"/>
      <c r="M34" s="1699"/>
      <c r="N34" s="1699"/>
      <c r="O34" s="1699"/>
      <c r="P34" s="1700"/>
      <c r="Q34" s="1707" t="s">
        <v>193</v>
      </c>
      <c r="R34" s="1708"/>
      <c r="S34" s="1708"/>
      <c r="T34" s="1708"/>
      <c r="U34" s="1708"/>
      <c r="V34" s="1708"/>
      <c r="W34" s="1708"/>
      <c r="X34" s="1708"/>
      <c r="Y34" s="1708"/>
      <c r="Z34" s="1708"/>
      <c r="AA34" s="1709"/>
      <c r="AB34" s="1707" t="s">
        <v>193</v>
      </c>
      <c r="AC34" s="1708"/>
      <c r="AD34" s="1708"/>
      <c r="AE34" s="1708"/>
      <c r="AF34" s="1708"/>
      <c r="AG34" s="1708"/>
      <c r="AH34" s="1708"/>
      <c r="AI34" s="1708"/>
      <c r="AJ34" s="1708"/>
      <c r="AK34" s="1708"/>
      <c r="AL34" s="1709"/>
      <c r="AN34" s="2688"/>
      <c r="AP34" s="2652"/>
      <c r="AQ34" s="2689" t="s">
        <v>194</v>
      </c>
      <c r="AR34" s="2690"/>
      <c r="AS34" s="2690"/>
      <c r="AT34" s="2690"/>
      <c r="AU34" s="2690"/>
      <c r="AV34" s="2690"/>
      <c r="AW34" s="2690"/>
      <c r="AX34" s="2690"/>
      <c r="AY34" s="2690"/>
      <c r="AZ34" s="2690"/>
      <c r="BA34" s="2690"/>
      <c r="BB34" s="2690"/>
      <c r="BC34" s="2690"/>
      <c r="BD34" s="2691"/>
      <c r="BE34" s="2692">
        <v>46218</v>
      </c>
      <c r="BF34" s="2693"/>
      <c r="BG34" s="2693"/>
      <c r="BH34" s="2693"/>
      <c r="BI34" s="2693"/>
      <c r="BJ34" s="2693"/>
      <c r="BK34" s="2693"/>
      <c r="BL34" s="2693"/>
      <c r="BM34" s="2693"/>
      <c r="BN34" s="2693"/>
      <c r="BO34" s="2694"/>
      <c r="BP34" s="2692">
        <v>46285</v>
      </c>
      <c r="BQ34" s="2693"/>
      <c r="BR34" s="2693"/>
      <c r="BS34" s="2693"/>
      <c r="BT34" s="2693"/>
      <c r="BU34" s="2693"/>
      <c r="BV34" s="2693"/>
      <c r="BW34" s="2693"/>
      <c r="BX34" s="2693"/>
      <c r="BY34" s="2693"/>
      <c r="BZ34" s="2694"/>
      <c r="CA34" s="2609" t="s">
        <v>151</v>
      </c>
      <c r="CB34" s="2610" t="s">
        <v>195</v>
      </c>
      <c r="CC34" s="2611"/>
      <c r="CD34" s="2611"/>
      <c r="CE34" s="2611"/>
      <c r="CF34" s="2611"/>
      <c r="CG34" s="2611"/>
      <c r="CH34" s="2611"/>
    </row>
    <row r="35" spans="2:86" ht="15.4" customHeight="1">
      <c r="B35" s="2652"/>
      <c r="C35" s="1698"/>
      <c r="D35" s="1699"/>
      <c r="E35" s="1699"/>
      <c r="F35" s="1699"/>
      <c r="G35" s="1699"/>
      <c r="H35" s="1699"/>
      <c r="I35" s="1699"/>
      <c r="J35" s="1699"/>
      <c r="K35" s="1699"/>
      <c r="L35" s="1699"/>
      <c r="M35" s="1699"/>
      <c r="N35" s="1699"/>
      <c r="O35" s="1699"/>
      <c r="P35" s="1700"/>
      <c r="Q35" s="1707" t="s">
        <v>193</v>
      </c>
      <c r="R35" s="1708"/>
      <c r="S35" s="1708"/>
      <c r="T35" s="1708"/>
      <c r="U35" s="1708"/>
      <c r="V35" s="1708"/>
      <c r="W35" s="1708"/>
      <c r="X35" s="1708"/>
      <c r="Y35" s="1708"/>
      <c r="Z35" s="1708"/>
      <c r="AA35" s="1709"/>
      <c r="AB35" s="1707" t="s">
        <v>193</v>
      </c>
      <c r="AC35" s="1708"/>
      <c r="AD35" s="1708"/>
      <c r="AE35" s="1708"/>
      <c r="AF35" s="1708"/>
      <c r="AG35" s="1708"/>
      <c r="AH35" s="1708"/>
      <c r="AI35" s="1708"/>
      <c r="AJ35" s="1708"/>
      <c r="AK35" s="1708"/>
      <c r="AL35" s="1709"/>
      <c r="AN35" s="2688"/>
      <c r="AP35" s="2652"/>
      <c r="AQ35" s="2689" t="s">
        <v>0</v>
      </c>
      <c r="AR35" s="2690"/>
      <c r="AS35" s="2690"/>
      <c r="AT35" s="2690"/>
      <c r="AU35" s="2690"/>
      <c r="AV35" s="2690"/>
      <c r="AW35" s="2690"/>
      <c r="AX35" s="2690"/>
      <c r="AY35" s="2690"/>
      <c r="AZ35" s="2690"/>
      <c r="BA35" s="2690"/>
      <c r="BB35" s="2690"/>
      <c r="BC35" s="2690"/>
      <c r="BD35" s="2691"/>
      <c r="BE35" s="2692">
        <v>46218</v>
      </c>
      <c r="BF35" s="2693"/>
      <c r="BG35" s="2693"/>
      <c r="BH35" s="2693"/>
      <c r="BI35" s="2693"/>
      <c r="BJ35" s="2693"/>
      <c r="BK35" s="2693"/>
      <c r="BL35" s="2693"/>
      <c r="BM35" s="2693"/>
      <c r="BN35" s="2693"/>
      <c r="BO35" s="2694"/>
      <c r="BP35" s="2692">
        <v>46285</v>
      </c>
      <c r="BQ35" s="2693"/>
      <c r="BR35" s="2693"/>
      <c r="BS35" s="2693"/>
      <c r="BT35" s="2693"/>
      <c r="BU35" s="2693"/>
      <c r="BV35" s="2693"/>
      <c r="BW35" s="2693"/>
      <c r="BX35" s="2693"/>
      <c r="BY35" s="2693"/>
      <c r="BZ35" s="2694"/>
      <c r="CA35" s="2611"/>
      <c r="CB35" s="2611"/>
      <c r="CC35" s="2611"/>
      <c r="CD35" s="2611"/>
      <c r="CE35" s="2611"/>
      <c r="CF35" s="2611"/>
      <c r="CG35" s="2611"/>
      <c r="CH35" s="2611"/>
    </row>
    <row r="36" spans="2:86" ht="15.4" customHeight="1">
      <c r="B36" s="2652"/>
      <c r="C36" s="1698"/>
      <c r="D36" s="1699"/>
      <c r="E36" s="1699"/>
      <c r="F36" s="1699"/>
      <c r="G36" s="1699"/>
      <c r="H36" s="1699"/>
      <c r="I36" s="1699"/>
      <c r="J36" s="1699"/>
      <c r="K36" s="1699"/>
      <c r="L36" s="1699"/>
      <c r="M36" s="1699"/>
      <c r="N36" s="1699"/>
      <c r="O36" s="1699"/>
      <c r="P36" s="1700"/>
      <c r="Q36" s="1707" t="s">
        <v>193</v>
      </c>
      <c r="R36" s="1708"/>
      <c r="S36" s="1708"/>
      <c r="T36" s="1708"/>
      <c r="U36" s="1708"/>
      <c r="V36" s="1708"/>
      <c r="W36" s="1708"/>
      <c r="X36" s="1708"/>
      <c r="Y36" s="1708"/>
      <c r="Z36" s="1708"/>
      <c r="AA36" s="1709"/>
      <c r="AB36" s="1707" t="s">
        <v>193</v>
      </c>
      <c r="AC36" s="1708"/>
      <c r="AD36" s="1708"/>
      <c r="AE36" s="1708"/>
      <c r="AF36" s="1708"/>
      <c r="AG36" s="1708"/>
      <c r="AH36" s="1708"/>
      <c r="AI36" s="1708"/>
      <c r="AJ36" s="1708"/>
      <c r="AK36" s="1708"/>
      <c r="AL36" s="1709"/>
      <c r="AN36" s="2688"/>
      <c r="AP36" s="2652"/>
      <c r="AQ36" s="2689" t="s">
        <v>196</v>
      </c>
      <c r="AR36" s="2690"/>
      <c r="AS36" s="2690"/>
      <c r="AT36" s="2690"/>
      <c r="AU36" s="2690"/>
      <c r="AV36" s="2690"/>
      <c r="AW36" s="2690"/>
      <c r="AX36" s="2690"/>
      <c r="AY36" s="2690"/>
      <c r="AZ36" s="2690"/>
      <c r="BA36" s="2690"/>
      <c r="BB36" s="2690"/>
      <c r="BC36" s="2690"/>
      <c r="BD36" s="2691"/>
      <c r="BE36" s="2692">
        <v>46218</v>
      </c>
      <c r="BF36" s="2693"/>
      <c r="BG36" s="2693"/>
      <c r="BH36" s="2693"/>
      <c r="BI36" s="2693"/>
      <c r="BJ36" s="2693"/>
      <c r="BK36" s="2693"/>
      <c r="BL36" s="2693"/>
      <c r="BM36" s="2693"/>
      <c r="BN36" s="2693"/>
      <c r="BO36" s="2694"/>
      <c r="BP36" s="2692">
        <v>46285</v>
      </c>
      <c r="BQ36" s="2693"/>
      <c r="BR36" s="2693"/>
      <c r="BS36" s="2693"/>
      <c r="BT36" s="2693"/>
      <c r="BU36" s="2693"/>
      <c r="BV36" s="2693"/>
      <c r="BW36" s="2693"/>
      <c r="BX36" s="2693"/>
      <c r="BY36" s="2693"/>
      <c r="BZ36" s="2694"/>
      <c r="CA36" s="2611"/>
      <c r="CB36" s="2611"/>
      <c r="CC36" s="2611"/>
      <c r="CD36" s="2611"/>
      <c r="CE36" s="2611"/>
      <c r="CF36" s="2611"/>
      <c r="CG36" s="2611"/>
      <c r="CH36" s="2611"/>
    </row>
    <row r="37" spans="2:86" ht="15.4" customHeight="1">
      <c r="B37" s="2652"/>
      <c r="C37" s="1698"/>
      <c r="D37" s="1699"/>
      <c r="E37" s="1699"/>
      <c r="F37" s="1699"/>
      <c r="G37" s="1699"/>
      <c r="H37" s="1699"/>
      <c r="I37" s="1699"/>
      <c r="J37" s="1699"/>
      <c r="K37" s="1699"/>
      <c r="L37" s="1699"/>
      <c r="M37" s="1699"/>
      <c r="N37" s="1699"/>
      <c r="O37" s="1699"/>
      <c r="P37" s="1700"/>
      <c r="Q37" s="1707" t="s">
        <v>193</v>
      </c>
      <c r="R37" s="1708"/>
      <c r="S37" s="1708"/>
      <c r="T37" s="1708"/>
      <c r="U37" s="1708"/>
      <c r="V37" s="1708"/>
      <c r="W37" s="1708"/>
      <c r="X37" s="1708"/>
      <c r="Y37" s="1708"/>
      <c r="Z37" s="1708"/>
      <c r="AA37" s="1709"/>
      <c r="AB37" s="1707" t="s">
        <v>193</v>
      </c>
      <c r="AC37" s="1708"/>
      <c r="AD37" s="1708"/>
      <c r="AE37" s="1708"/>
      <c r="AF37" s="1708"/>
      <c r="AG37" s="1708"/>
      <c r="AH37" s="1708"/>
      <c r="AI37" s="1708"/>
      <c r="AJ37" s="1708"/>
      <c r="AK37" s="1708"/>
      <c r="AL37" s="1709"/>
      <c r="AN37" s="2688"/>
      <c r="AP37" s="2652"/>
      <c r="AQ37" s="2689"/>
      <c r="AR37" s="2690"/>
      <c r="AS37" s="2690"/>
      <c r="AT37" s="2690"/>
      <c r="AU37" s="2690"/>
      <c r="AV37" s="2690"/>
      <c r="AW37" s="2690"/>
      <c r="AX37" s="2690"/>
      <c r="AY37" s="2690"/>
      <c r="AZ37" s="2690"/>
      <c r="BA37" s="2690"/>
      <c r="BB37" s="2690"/>
      <c r="BC37" s="2690"/>
      <c r="BD37" s="2691"/>
      <c r="BE37" s="2685"/>
      <c r="BF37" s="2686"/>
      <c r="BG37" s="2686"/>
      <c r="BH37" s="2686"/>
      <c r="BI37" s="2686"/>
      <c r="BJ37" s="2686"/>
      <c r="BK37" s="2686"/>
      <c r="BL37" s="2686"/>
      <c r="BM37" s="2686"/>
      <c r="BN37" s="2686"/>
      <c r="BO37" s="2687"/>
      <c r="BP37" s="2685"/>
      <c r="BQ37" s="2686"/>
      <c r="BR37" s="2686"/>
      <c r="BS37" s="2686"/>
      <c r="BT37" s="2686"/>
      <c r="BU37" s="2686"/>
      <c r="BV37" s="2686"/>
      <c r="BW37" s="2686"/>
      <c r="BX37" s="2686"/>
      <c r="BY37" s="2686"/>
      <c r="BZ37" s="2687"/>
      <c r="CA37" s="2611"/>
      <c r="CB37" s="2695"/>
      <c r="CC37" s="2611"/>
      <c r="CD37" s="2611"/>
      <c r="CE37" s="2611"/>
      <c r="CF37" s="2611"/>
      <c r="CG37" s="2611"/>
      <c r="CH37" s="2611"/>
    </row>
    <row r="38" spans="2:86" ht="15.4" customHeight="1">
      <c r="B38" s="2652"/>
      <c r="C38" s="1698"/>
      <c r="D38" s="1699"/>
      <c r="E38" s="1699"/>
      <c r="F38" s="1699"/>
      <c r="G38" s="1699"/>
      <c r="H38" s="1699"/>
      <c r="I38" s="1699"/>
      <c r="J38" s="1699"/>
      <c r="K38" s="1699"/>
      <c r="L38" s="1699"/>
      <c r="M38" s="1699"/>
      <c r="N38" s="1699"/>
      <c r="O38" s="1699"/>
      <c r="P38" s="1700"/>
      <c r="Q38" s="1707" t="s">
        <v>193</v>
      </c>
      <c r="R38" s="1708"/>
      <c r="S38" s="1708"/>
      <c r="T38" s="1708"/>
      <c r="U38" s="1708"/>
      <c r="V38" s="1708"/>
      <c r="W38" s="1708"/>
      <c r="X38" s="1708"/>
      <c r="Y38" s="1708"/>
      <c r="Z38" s="1708"/>
      <c r="AA38" s="1709"/>
      <c r="AB38" s="1707" t="s">
        <v>193</v>
      </c>
      <c r="AC38" s="1708"/>
      <c r="AD38" s="1708"/>
      <c r="AE38" s="1708"/>
      <c r="AF38" s="1708"/>
      <c r="AG38" s="1708"/>
      <c r="AH38" s="1708"/>
      <c r="AI38" s="1708"/>
      <c r="AJ38" s="1708"/>
      <c r="AK38" s="1708"/>
      <c r="AL38" s="1709"/>
      <c r="AN38" s="2688"/>
      <c r="AP38" s="2652"/>
      <c r="AQ38" s="2682"/>
      <c r="AR38" s="2683"/>
      <c r="AS38" s="2683"/>
      <c r="AT38" s="2683"/>
      <c r="AU38" s="2683"/>
      <c r="AV38" s="2683"/>
      <c r="AW38" s="2683"/>
      <c r="AX38" s="2683"/>
      <c r="AY38" s="2683"/>
      <c r="AZ38" s="2683"/>
      <c r="BA38" s="2683"/>
      <c r="BB38" s="2683"/>
      <c r="BC38" s="2683"/>
      <c r="BD38" s="2684"/>
      <c r="BE38" s="2685"/>
      <c r="BF38" s="2686"/>
      <c r="BG38" s="2686"/>
      <c r="BH38" s="2686"/>
      <c r="BI38" s="2686"/>
      <c r="BJ38" s="2686"/>
      <c r="BK38" s="2686"/>
      <c r="BL38" s="2686"/>
      <c r="BM38" s="2686"/>
      <c r="BN38" s="2686"/>
      <c r="BO38" s="2687"/>
      <c r="BP38" s="2685"/>
      <c r="BQ38" s="2686"/>
      <c r="BR38" s="2686"/>
      <c r="BS38" s="2686"/>
      <c r="BT38" s="2686"/>
      <c r="BU38" s="2686"/>
      <c r="BV38" s="2686"/>
      <c r="BW38" s="2686"/>
      <c r="BX38" s="2686"/>
      <c r="BY38" s="2686"/>
      <c r="BZ38" s="2687"/>
      <c r="CA38" s="2611"/>
      <c r="CB38" s="2611"/>
      <c r="CC38" s="2611"/>
      <c r="CD38" s="2611"/>
      <c r="CE38" s="2611"/>
      <c r="CF38" s="2611"/>
      <c r="CG38" s="2611"/>
      <c r="CH38" s="2611"/>
    </row>
    <row r="39" spans="2:86" ht="15.4" customHeight="1">
      <c r="B39" s="2613"/>
      <c r="D39" s="2613"/>
      <c r="E39" s="2613"/>
      <c r="F39" s="2613"/>
      <c r="G39" s="2613"/>
      <c r="H39" s="2613"/>
      <c r="I39" s="2613"/>
      <c r="J39" s="2613"/>
      <c r="K39" s="2613"/>
      <c r="L39" s="2613"/>
      <c r="M39" s="2613"/>
      <c r="N39" s="2613"/>
      <c r="O39" s="2613"/>
      <c r="P39" s="2613"/>
      <c r="Q39" s="2613"/>
      <c r="R39" s="2613"/>
      <c r="S39" s="2613"/>
      <c r="T39" s="2613"/>
      <c r="U39" s="2613"/>
      <c r="V39" s="2613"/>
      <c r="W39" s="2613"/>
      <c r="X39" s="2613"/>
      <c r="Y39" s="2613"/>
      <c r="Z39" s="2613"/>
      <c r="AA39" s="2613"/>
      <c r="AB39" s="2613"/>
      <c r="AC39" s="2613"/>
      <c r="AD39" s="2613"/>
      <c r="AE39" s="2613"/>
      <c r="AF39" s="2613"/>
      <c r="AG39" s="2613"/>
      <c r="AH39" s="2613"/>
      <c r="AI39" s="2613"/>
      <c r="AJ39" s="2613"/>
      <c r="AK39" s="2613"/>
      <c r="AL39" s="2613"/>
      <c r="AN39" s="2688"/>
      <c r="AP39" s="2613"/>
      <c r="AR39" s="2613"/>
      <c r="AS39" s="2613"/>
      <c r="AT39" s="2613"/>
      <c r="AU39" s="2613"/>
      <c r="AV39" s="2613"/>
      <c r="AW39" s="2696" t="s">
        <v>197</v>
      </c>
      <c r="AX39" s="2613"/>
      <c r="AY39" s="2613"/>
      <c r="AZ39" s="2613"/>
      <c r="BA39" s="2613"/>
      <c r="BB39" s="2613"/>
      <c r="BC39" s="2613"/>
      <c r="BD39" s="2613"/>
      <c r="BE39" s="2613"/>
      <c r="BF39" s="2613"/>
      <c r="BG39" s="2613"/>
      <c r="BH39" s="2613"/>
      <c r="BI39" s="2613"/>
      <c r="BJ39" s="2613"/>
      <c r="BK39" s="2613"/>
      <c r="BL39" s="2613"/>
      <c r="BM39" s="2613"/>
      <c r="BN39" s="2613"/>
      <c r="BO39" s="2613"/>
      <c r="BP39" s="2613"/>
      <c r="BQ39" s="2613"/>
      <c r="BR39" s="2613"/>
      <c r="BS39" s="2613"/>
      <c r="BT39" s="2613"/>
      <c r="BU39" s="2613"/>
      <c r="BV39" s="2613"/>
      <c r="BW39" s="2613"/>
      <c r="BX39" s="2613"/>
      <c r="BY39" s="2613"/>
      <c r="BZ39" s="2613"/>
      <c r="CA39" s="2611"/>
      <c r="CB39" s="2611"/>
      <c r="CC39" s="2611"/>
      <c r="CD39" s="2611"/>
      <c r="CE39" s="2611"/>
      <c r="CF39" s="2611"/>
      <c r="CG39" s="2611"/>
      <c r="CH39" s="2611"/>
    </row>
    <row r="40" spans="2:86" ht="15.4" customHeight="1">
      <c r="B40" s="2647" t="s">
        <v>198</v>
      </c>
      <c r="C40" s="2613"/>
      <c r="D40" s="2613"/>
      <c r="E40" s="2613"/>
      <c r="F40" s="2613"/>
      <c r="G40" s="2613"/>
      <c r="H40" s="2613"/>
      <c r="I40" s="2613"/>
      <c r="J40" s="2613"/>
      <c r="K40" s="2613"/>
      <c r="L40" s="2613"/>
      <c r="M40" s="2613"/>
      <c r="N40" s="2613"/>
      <c r="O40" s="2613"/>
      <c r="P40" s="2613"/>
      <c r="Q40" s="2613"/>
      <c r="R40" s="2613"/>
      <c r="S40" s="2613"/>
      <c r="T40" s="2613"/>
      <c r="U40" s="2613"/>
      <c r="V40" s="2613"/>
      <c r="W40" s="2613"/>
      <c r="X40" s="2613"/>
      <c r="Y40" s="2613"/>
      <c r="Z40" s="2613"/>
      <c r="AA40" s="2613"/>
      <c r="AB40" s="2613"/>
      <c r="AC40" s="2613"/>
      <c r="AD40" s="2613"/>
      <c r="AE40" s="2613"/>
      <c r="AF40" s="2613"/>
      <c r="AG40" s="2613"/>
      <c r="AH40" s="2613"/>
      <c r="AI40" s="2613"/>
      <c r="AJ40" s="2613"/>
      <c r="AK40" s="2613"/>
      <c r="AL40" s="2613"/>
      <c r="AN40" s="2688"/>
      <c r="AP40" s="2647" t="s">
        <v>198</v>
      </c>
      <c r="AQ40" s="2613"/>
      <c r="AR40" s="2613"/>
      <c r="AS40" s="2613"/>
      <c r="AT40" s="2613"/>
      <c r="AU40" s="2613"/>
      <c r="AV40" s="2613"/>
      <c r="AW40" s="2613"/>
      <c r="AX40" s="2613"/>
      <c r="AY40" s="2613"/>
      <c r="AZ40" s="2613"/>
      <c r="BA40" s="2613"/>
      <c r="BB40" s="2613"/>
      <c r="BC40" s="2613"/>
      <c r="BD40" s="2613"/>
      <c r="BE40" s="2613"/>
      <c r="BF40" s="2613"/>
      <c r="BG40" s="2613"/>
      <c r="BH40" s="2613"/>
      <c r="BI40" s="2613"/>
      <c r="BJ40" s="2613"/>
      <c r="BK40" s="2613"/>
      <c r="BL40" s="2613"/>
      <c r="BM40" s="2613"/>
      <c r="BN40" s="2613"/>
      <c r="BO40" s="2613"/>
      <c r="BP40" s="2613"/>
      <c r="BQ40" s="2613"/>
      <c r="BR40" s="2613"/>
      <c r="BS40" s="2613"/>
      <c r="BT40" s="2613"/>
      <c r="BU40" s="2613"/>
      <c r="BV40" s="2613"/>
      <c r="BW40" s="2613"/>
      <c r="BX40" s="2613"/>
      <c r="BY40" s="2613"/>
      <c r="BZ40" s="2613"/>
      <c r="CA40" s="2611"/>
      <c r="CB40" s="2611"/>
      <c r="CC40" s="2611"/>
      <c r="CD40" s="2611"/>
      <c r="CE40" s="2611"/>
      <c r="CF40" s="2611"/>
      <c r="CG40" s="2611"/>
      <c r="CH40" s="2611"/>
    </row>
    <row r="41" spans="2:86" ht="15.4" customHeight="1">
      <c r="B41" s="2613" t="s">
        <v>199</v>
      </c>
      <c r="D41" s="2613"/>
      <c r="E41" s="2613"/>
      <c r="F41" s="2613"/>
      <c r="G41" s="2613"/>
      <c r="H41" s="2613"/>
      <c r="I41" s="2613"/>
      <c r="J41" s="2613"/>
      <c r="K41" s="2613"/>
      <c r="L41" s="2613"/>
      <c r="M41" s="2613"/>
      <c r="N41" s="2613"/>
      <c r="O41" s="2613"/>
      <c r="P41" s="2613"/>
      <c r="Q41" s="2613"/>
      <c r="R41" s="2613"/>
      <c r="S41" s="2613"/>
      <c r="T41" s="2613"/>
      <c r="U41" s="2613"/>
      <c r="V41" s="2613"/>
      <c r="W41" s="2613"/>
      <c r="X41" s="2613"/>
      <c r="Y41" s="2613"/>
      <c r="Z41" s="2613"/>
      <c r="AA41" s="2613"/>
      <c r="AB41" s="2613"/>
      <c r="AC41" s="2613"/>
      <c r="AD41" s="2613"/>
      <c r="AE41" s="2613"/>
      <c r="AF41" s="2613"/>
      <c r="AG41" s="2613"/>
      <c r="AH41" s="2613"/>
      <c r="AI41" s="2613"/>
      <c r="AJ41" s="2613"/>
      <c r="AK41" s="2613"/>
      <c r="AL41" s="2613"/>
      <c r="AN41" s="2688"/>
      <c r="AP41" s="2613" t="s">
        <v>199</v>
      </c>
      <c r="AR41" s="2613"/>
      <c r="AS41" s="2613"/>
      <c r="AT41" s="2613"/>
      <c r="AU41" s="2613"/>
      <c r="AV41" s="2613"/>
      <c r="AW41" s="2613"/>
      <c r="AX41" s="2613"/>
      <c r="AY41" s="2613"/>
      <c r="AZ41" s="2613"/>
      <c r="BA41" s="2613"/>
      <c r="BB41" s="2613"/>
      <c r="BC41" s="2613"/>
      <c r="BD41" s="2613"/>
      <c r="BE41" s="2613"/>
      <c r="BF41" s="2613"/>
      <c r="BG41" s="2613"/>
      <c r="BH41" s="2613"/>
      <c r="BI41" s="2613"/>
      <c r="BJ41" s="2613"/>
      <c r="BK41" s="2613"/>
      <c r="BL41" s="2613"/>
      <c r="BM41" s="2613"/>
      <c r="BN41" s="2613"/>
      <c r="BO41" s="2613"/>
      <c r="BP41" s="2613"/>
      <c r="BQ41" s="2613"/>
      <c r="BR41" s="2613"/>
      <c r="BS41" s="2613"/>
      <c r="BT41" s="2613"/>
      <c r="BU41" s="2613"/>
      <c r="BV41" s="2613"/>
      <c r="BW41" s="2613"/>
      <c r="BX41" s="2613"/>
      <c r="BY41" s="2613"/>
      <c r="BZ41" s="2613"/>
      <c r="CA41" s="2611"/>
      <c r="CB41" s="2611"/>
      <c r="CC41" s="2611"/>
      <c r="CD41" s="2611"/>
      <c r="CE41" s="2611"/>
      <c r="CF41" s="2611"/>
      <c r="CG41" s="2611"/>
      <c r="CH41" s="2611"/>
    </row>
    <row r="42" spans="2:86" ht="15.4" customHeight="1">
      <c r="B42" s="2613"/>
      <c r="C42" s="2805" t="s">
        <v>200</v>
      </c>
      <c r="D42" s="2653" t="s">
        <v>201</v>
      </c>
      <c r="E42" s="2653"/>
      <c r="F42" s="2653"/>
      <c r="G42" s="2653"/>
      <c r="H42" s="2653"/>
      <c r="I42" s="2653"/>
      <c r="J42" s="2653"/>
      <c r="K42" s="2653"/>
      <c r="L42" s="2653"/>
      <c r="M42" s="2653"/>
      <c r="N42" s="2653"/>
      <c r="O42" s="2653"/>
      <c r="P42" s="2653"/>
      <c r="Q42" s="2653"/>
      <c r="R42" s="2653"/>
      <c r="S42" s="2653"/>
      <c r="T42" s="2653"/>
      <c r="U42" s="2653"/>
      <c r="V42" s="2653"/>
      <c r="W42" s="2653"/>
      <c r="X42" s="2653"/>
      <c r="Y42" s="2653"/>
      <c r="Z42" s="2653"/>
      <c r="AA42" s="2653"/>
      <c r="AB42" s="2653"/>
      <c r="AC42" s="2653"/>
      <c r="AD42" s="2653"/>
      <c r="AE42" s="2653"/>
      <c r="AF42" s="2653"/>
      <c r="AG42" s="2653"/>
      <c r="AH42" s="2653"/>
      <c r="AI42" s="2653"/>
      <c r="AJ42" s="2653"/>
      <c r="AK42" s="2653"/>
      <c r="AL42" s="2653"/>
      <c r="AN42" s="2688"/>
      <c r="AP42" s="2613"/>
      <c r="AQ42" s="2697" t="s">
        <v>202</v>
      </c>
      <c r="AR42" s="2653" t="s">
        <v>201</v>
      </c>
      <c r="AS42" s="2653"/>
      <c r="AT42" s="2653"/>
      <c r="AU42" s="2653"/>
      <c r="AV42" s="2653"/>
      <c r="AW42" s="2653"/>
      <c r="AX42" s="2653"/>
      <c r="AY42" s="2653"/>
      <c r="AZ42" s="2653"/>
      <c r="BA42" s="2653"/>
      <c r="BB42" s="2653"/>
      <c r="BC42" s="2653"/>
      <c r="BD42" s="2653"/>
      <c r="BE42" s="2653"/>
      <c r="BF42" s="2653"/>
      <c r="BG42" s="2653"/>
      <c r="BH42" s="2653"/>
      <c r="BI42" s="2653"/>
      <c r="BJ42" s="2653"/>
      <c r="BK42" s="2653"/>
      <c r="BL42" s="2653"/>
      <c r="BM42" s="2653"/>
      <c r="BN42" s="2653"/>
      <c r="BO42" s="2653"/>
      <c r="BP42" s="2653"/>
      <c r="BQ42" s="2653"/>
      <c r="BR42" s="2653"/>
      <c r="BS42" s="2653"/>
      <c r="BT42" s="2653"/>
      <c r="BU42" s="2653"/>
      <c r="BV42" s="2653"/>
      <c r="BW42" s="2653"/>
      <c r="BX42" s="2653"/>
      <c r="BY42" s="2653"/>
      <c r="BZ42" s="2653"/>
      <c r="CA42" s="2609" t="s">
        <v>151</v>
      </c>
      <c r="CB42" s="2610" t="s">
        <v>203</v>
      </c>
      <c r="CC42" s="2611"/>
      <c r="CD42" s="2611"/>
      <c r="CE42" s="2611"/>
      <c r="CF42" s="2611"/>
      <c r="CG42" s="2611"/>
      <c r="CH42" s="2611"/>
    </row>
    <row r="43" spans="2:86" ht="15.4" customHeight="1">
      <c r="B43" s="2613"/>
      <c r="C43" s="2805" t="s">
        <v>204</v>
      </c>
      <c r="D43" s="2646" t="s">
        <v>205</v>
      </c>
      <c r="E43" s="2646"/>
      <c r="F43" s="2646"/>
      <c r="G43" s="2646"/>
      <c r="H43" s="2646"/>
      <c r="I43" s="2646"/>
      <c r="J43" s="2646"/>
      <c r="K43" s="2646"/>
      <c r="L43" s="2646"/>
      <c r="M43" s="2646"/>
      <c r="N43" s="2646"/>
      <c r="O43" s="2646"/>
      <c r="P43" s="2646"/>
      <c r="Q43" s="2646"/>
      <c r="R43" s="2646"/>
      <c r="S43" s="2646"/>
      <c r="T43" s="2646"/>
      <c r="U43" s="2646"/>
      <c r="V43" s="2646"/>
      <c r="W43" s="2646"/>
      <c r="X43" s="2646"/>
      <c r="Y43" s="2646"/>
      <c r="Z43" s="2646"/>
      <c r="AA43" s="2646"/>
      <c r="AB43" s="2646"/>
      <c r="AC43" s="2646"/>
      <c r="AD43" s="2646"/>
      <c r="AE43" s="2646"/>
      <c r="AF43" s="2646"/>
      <c r="AG43" s="2646"/>
      <c r="AH43" s="2646"/>
      <c r="AI43" s="2646"/>
      <c r="AJ43" s="2646"/>
      <c r="AK43" s="2646"/>
      <c r="AL43" s="2646"/>
      <c r="AN43" s="2688"/>
      <c r="AP43" s="2613"/>
      <c r="AQ43" s="2697" t="s">
        <v>202</v>
      </c>
      <c r="AR43" s="2646" t="s">
        <v>205</v>
      </c>
      <c r="AS43" s="2646"/>
      <c r="AT43" s="2646"/>
      <c r="AU43" s="2646"/>
      <c r="AV43" s="2646"/>
      <c r="AW43" s="2646"/>
      <c r="AX43" s="2646"/>
      <c r="AY43" s="2646"/>
      <c r="AZ43" s="2646"/>
      <c r="BA43" s="2646"/>
      <c r="BB43" s="2646"/>
      <c r="BC43" s="2646"/>
      <c r="BD43" s="2646"/>
      <c r="BE43" s="2646"/>
      <c r="BF43" s="2646"/>
      <c r="BG43" s="2646"/>
      <c r="BH43" s="2646"/>
      <c r="BI43" s="2646"/>
      <c r="BJ43" s="2646"/>
      <c r="BK43" s="2646"/>
      <c r="BL43" s="2646"/>
      <c r="BM43" s="2646"/>
      <c r="BN43" s="2646"/>
      <c r="BO43" s="2646"/>
      <c r="BP43" s="2646"/>
      <c r="BQ43" s="2646"/>
      <c r="BR43" s="2646"/>
      <c r="BS43" s="2646"/>
      <c r="BT43" s="2646"/>
      <c r="BU43" s="2646"/>
      <c r="BV43" s="2646"/>
      <c r="BW43" s="2646"/>
      <c r="BX43" s="2646"/>
      <c r="BY43" s="2646"/>
      <c r="BZ43" s="2646"/>
      <c r="CA43" s="2611"/>
      <c r="CB43" s="2611"/>
      <c r="CC43" s="2611"/>
      <c r="CD43" s="2611"/>
      <c r="CE43" s="2611"/>
      <c r="CF43" s="2611"/>
      <c r="CG43" s="2611"/>
      <c r="CH43" s="2611"/>
    </row>
    <row r="44" spans="2:86" ht="15.4" customHeight="1">
      <c r="B44" s="2613"/>
      <c r="C44" s="2805" t="s">
        <v>200</v>
      </c>
      <c r="D44" s="2646" t="s">
        <v>206</v>
      </c>
      <c r="E44" s="2646"/>
      <c r="F44" s="2646"/>
      <c r="G44" s="2646"/>
      <c r="H44" s="2646"/>
      <c r="I44" s="2646"/>
      <c r="J44" s="2646"/>
      <c r="K44" s="2646"/>
      <c r="L44" s="2646"/>
      <c r="M44" s="2646"/>
      <c r="N44" s="2646"/>
      <c r="O44" s="2646"/>
      <c r="P44" s="2646"/>
      <c r="Q44" s="2646"/>
      <c r="R44" s="2646"/>
      <c r="S44" s="2646"/>
      <c r="T44" s="2646"/>
      <c r="U44" s="2646"/>
      <c r="V44" s="2646"/>
      <c r="W44" s="2646"/>
      <c r="X44" s="2646"/>
      <c r="Y44" s="2646"/>
      <c r="Z44" s="2646"/>
      <c r="AA44" s="2646"/>
      <c r="AB44" s="2646"/>
      <c r="AC44" s="2646"/>
      <c r="AD44" s="2646"/>
      <c r="AE44" s="2646"/>
      <c r="AF44" s="2646"/>
      <c r="AG44" s="2646"/>
      <c r="AH44" s="2646"/>
      <c r="AI44" s="2646"/>
      <c r="AJ44" s="2646"/>
      <c r="AK44" s="2646"/>
      <c r="AL44" s="2646"/>
      <c r="AN44" s="2688"/>
      <c r="AP44" s="2613"/>
      <c r="AQ44" s="2697" t="s">
        <v>202</v>
      </c>
      <c r="AR44" s="2646" t="s">
        <v>206</v>
      </c>
      <c r="AS44" s="2646"/>
      <c r="AT44" s="2646"/>
      <c r="AU44" s="2646"/>
      <c r="AV44" s="2646"/>
      <c r="AW44" s="2646"/>
      <c r="AX44" s="2646"/>
      <c r="AY44" s="2646"/>
      <c r="AZ44" s="2646"/>
      <c r="BA44" s="2646"/>
      <c r="BB44" s="2646"/>
      <c r="BC44" s="2646"/>
      <c r="BD44" s="2646"/>
      <c r="BE44" s="2646"/>
      <c r="BF44" s="2646"/>
      <c r="BG44" s="2646"/>
      <c r="BH44" s="2646"/>
      <c r="BI44" s="2646"/>
      <c r="BJ44" s="2646"/>
      <c r="BK44" s="2646"/>
      <c r="BL44" s="2646"/>
      <c r="BM44" s="2646"/>
      <c r="BN44" s="2646"/>
      <c r="BO44" s="2646"/>
      <c r="BP44" s="2646"/>
      <c r="BQ44" s="2646"/>
      <c r="BR44" s="2646"/>
      <c r="BS44" s="2646"/>
      <c r="BT44" s="2646"/>
      <c r="BU44" s="2646"/>
      <c r="BV44" s="2646"/>
      <c r="BW44" s="2646"/>
      <c r="BX44" s="2646"/>
      <c r="BY44" s="2646"/>
      <c r="BZ44" s="2646"/>
      <c r="CA44" s="2611"/>
      <c r="CB44" s="2611"/>
      <c r="CC44" s="2611"/>
      <c r="CD44" s="2611"/>
      <c r="CE44" s="2611"/>
      <c r="CF44" s="2611"/>
      <c r="CG44" s="2611"/>
      <c r="CH44" s="2611"/>
    </row>
    <row r="45" spans="2:86" ht="15.4" customHeight="1">
      <c r="B45" s="2613"/>
      <c r="C45" s="2613"/>
      <c r="D45" s="2646"/>
      <c r="E45" s="2646"/>
      <c r="F45" s="2646"/>
      <c r="G45" s="2646"/>
      <c r="H45" s="2646"/>
      <c r="I45" s="2646"/>
      <c r="J45" s="2646"/>
      <c r="K45" s="2646"/>
      <c r="L45" s="2646"/>
      <c r="M45" s="2646"/>
      <c r="N45" s="2646"/>
      <c r="O45" s="2646"/>
      <c r="P45" s="2646"/>
      <c r="Q45" s="2646"/>
      <c r="R45" s="2646"/>
      <c r="S45" s="2646"/>
      <c r="T45" s="2646"/>
      <c r="U45" s="2646"/>
      <c r="V45" s="2646"/>
      <c r="W45" s="2646"/>
      <c r="X45" s="2646"/>
      <c r="Y45" s="2646"/>
      <c r="Z45" s="2646"/>
      <c r="AA45" s="2646"/>
      <c r="AB45" s="2646"/>
      <c r="AC45" s="2646"/>
      <c r="AD45" s="2646"/>
      <c r="AE45" s="2646"/>
      <c r="AF45" s="2646"/>
      <c r="AG45" s="2646"/>
      <c r="AH45" s="2646"/>
      <c r="AI45" s="2646"/>
      <c r="AJ45" s="2646"/>
      <c r="AK45" s="2646"/>
      <c r="AL45" s="2646"/>
      <c r="AN45" s="2688"/>
      <c r="AP45" s="2613"/>
      <c r="AQ45" s="2613"/>
      <c r="AR45" s="2646"/>
      <c r="AS45" s="2646"/>
      <c r="AT45" s="2646"/>
      <c r="AU45" s="2646"/>
      <c r="AV45" s="2646"/>
      <c r="AW45" s="2646"/>
      <c r="AX45" s="2646"/>
      <c r="AY45" s="2646"/>
      <c r="AZ45" s="2646"/>
      <c r="BA45" s="2646"/>
      <c r="BB45" s="2646"/>
      <c r="BC45" s="2646"/>
      <c r="BD45" s="2646"/>
      <c r="BE45" s="2646"/>
      <c r="BF45" s="2646"/>
      <c r="BG45" s="2646"/>
      <c r="BH45" s="2646"/>
      <c r="BI45" s="2646"/>
      <c r="BJ45" s="2646"/>
      <c r="BK45" s="2646"/>
      <c r="BL45" s="2646"/>
      <c r="BM45" s="2646"/>
      <c r="BN45" s="2646"/>
      <c r="BO45" s="2646"/>
      <c r="BP45" s="2646"/>
      <c r="BQ45" s="2646"/>
      <c r="BR45" s="2646"/>
      <c r="BS45" s="2646"/>
      <c r="BT45" s="2646"/>
      <c r="BU45" s="2646"/>
      <c r="BV45" s="2646"/>
      <c r="BW45" s="2646"/>
      <c r="BX45" s="2646"/>
      <c r="BY45" s="2646"/>
      <c r="BZ45" s="2646"/>
      <c r="CA45" s="2611"/>
      <c r="CB45" s="2611"/>
      <c r="CC45" s="2611"/>
      <c r="CD45" s="2611"/>
      <c r="CE45" s="2611"/>
      <c r="CF45" s="2611"/>
      <c r="CG45" s="2611"/>
      <c r="CH45" s="2611"/>
    </row>
    <row r="46" spans="2:86" ht="15.4" customHeight="1">
      <c r="B46" s="2613"/>
      <c r="C46" s="2805" t="s">
        <v>200</v>
      </c>
      <c r="D46" s="2646" t="s">
        <v>207</v>
      </c>
      <c r="E46" s="2646"/>
      <c r="F46" s="2646"/>
      <c r="G46" s="2646"/>
      <c r="H46" s="2646"/>
      <c r="I46" s="2646"/>
      <c r="J46" s="2646"/>
      <c r="K46" s="2646"/>
      <c r="L46" s="2646"/>
      <c r="M46" s="2646"/>
      <c r="N46" s="2646"/>
      <c r="O46" s="2646"/>
      <c r="P46" s="2646"/>
      <c r="Q46" s="2646"/>
      <c r="R46" s="2646"/>
      <c r="S46" s="2646"/>
      <c r="T46" s="2646"/>
      <c r="U46" s="2646"/>
      <c r="V46" s="2646"/>
      <c r="W46" s="2646"/>
      <c r="X46" s="2646"/>
      <c r="Y46" s="2646"/>
      <c r="Z46" s="2646"/>
      <c r="AA46" s="2646"/>
      <c r="AB46" s="2646"/>
      <c r="AC46" s="2646"/>
      <c r="AD46" s="2646"/>
      <c r="AE46" s="2646"/>
      <c r="AF46" s="2646"/>
      <c r="AG46" s="2646"/>
      <c r="AH46" s="2646"/>
      <c r="AI46" s="2646"/>
      <c r="AJ46" s="2646"/>
      <c r="AK46" s="2646"/>
      <c r="AL46" s="2646"/>
      <c r="AN46" s="2688"/>
      <c r="AP46" s="2613"/>
      <c r="AQ46" s="2697" t="s">
        <v>202</v>
      </c>
      <c r="AR46" s="2646" t="s">
        <v>207</v>
      </c>
      <c r="AS46" s="2646"/>
      <c r="AT46" s="2646"/>
      <c r="AU46" s="2646"/>
      <c r="AV46" s="2646"/>
      <c r="AW46" s="2646"/>
      <c r="AX46" s="2646"/>
      <c r="AY46" s="2646"/>
      <c r="AZ46" s="2646"/>
      <c r="BA46" s="2646"/>
      <c r="BB46" s="2646"/>
      <c r="BC46" s="2646"/>
      <c r="BD46" s="2646"/>
      <c r="BE46" s="2646"/>
      <c r="BF46" s="2646"/>
      <c r="BG46" s="2646"/>
      <c r="BH46" s="2646"/>
      <c r="BI46" s="2646"/>
      <c r="BJ46" s="2646"/>
      <c r="BK46" s="2646"/>
      <c r="BL46" s="2646"/>
      <c r="BM46" s="2646"/>
      <c r="BN46" s="2646"/>
      <c r="BO46" s="2646"/>
      <c r="BP46" s="2646"/>
      <c r="BQ46" s="2646"/>
      <c r="BR46" s="2646"/>
      <c r="BS46" s="2646"/>
      <c r="BT46" s="2646"/>
      <c r="BU46" s="2646"/>
      <c r="BV46" s="2646"/>
      <c r="BW46" s="2646"/>
      <c r="BX46" s="2646"/>
      <c r="BY46" s="2646"/>
      <c r="BZ46" s="2646"/>
      <c r="CA46" s="2611"/>
      <c r="CB46" s="2611"/>
      <c r="CC46" s="2611"/>
      <c r="CD46" s="2611"/>
      <c r="CE46" s="2611"/>
      <c r="CF46" s="2611"/>
      <c r="CG46" s="2611"/>
      <c r="CH46" s="2611"/>
    </row>
    <row r="47" spans="2:86" ht="15.4" customHeight="1">
      <c r="B47" s="2613"/>
      <c r="C47" s="2613"/>
      <c r="D47" s="2646"/>
      <c r="E47" s="2646"/>
      <c r="F47" s="2646"/>
      <c r="G47" s="2646"/>
      <c r="H47" s="2646"/>
      <c r="I47" s="2646"/>
      <c r="J47" s="2646"/>
      <c r="K47" s="2646"/>
      <c r="L47" s="2646"/>
      <c r="M47" s="2646"/>
      <c r="N47" s="2646"/>
      <c r="O47" s="2646"/>
      <c r="P47" s="2646"/>
      <c r="Q47" s="2646"/>
      <c r="R47" s="2646"/>
      <c r="S47" s="2646"/>
      <c r="T47" s="2646"/>
      <c r="U47" s="2646"/>
      <c r="V47" s="2646"/>
      <c r="W47" s="2646"/>
      <c r="X47" s="2646"/>
      <c r="Y47" s="2646"/>
      <c r="Z47" s="2646"/>
      <c r="AA47" s="2646"/>
      <c r="AB47" s="2646"/>
      <c r="AC47" s="2646"/>
      <c r="AD47" s="2646"/>
      <c r="AE47" s="2646"/>
      <c r="AF47" s="2646"/>
      <c r="AG47" s="2646"/>
      <c r="AH47" s="2646"/>
      <c r="AI47" s="2646"/>
      <c r="AJ47" s="2646"/>
      <c r="AK47" s="2646"/>
      <c r="AL47" s="2646"/>
      <c r="AN47" s="2688"/>
      <c r="AP47" s="2613"/>
      <c r="AQ47" s="2613"/>
      <c r="AR47" s="2646"/>
      <c r="AS47" s="2646"/>
      <c r="AT47" s="2646"/>
      <c r="AU47" s="2646"/>
      <c r="AV47" s="2646"/>
      <c r="AW47" s="2646"/>
      <c r="AX47" s="2646"/>
      <c r="AY47" s="2646"/>
      <c r="AZ47" s="2646"/>
      <c r="BA47" s="2646"/>
      <c r="BB47" s="2646"/>
      <c r="BC47" s="2646"/>
      <c r="BD47" s="2646"/>
      <c r="BE47" s="2646"/>
      <c r="BF47" s="2646"/>
      <c r="BG47" s="2646"/>
      <c r="BH47" s="2646"/>
      <c r="BI47" s="2646"/>
      <c r="BJ47" s="2646"/>
      <c r="BK47" s="2646"/>
      <c r="BL47" s="2646"/>
      <c r="BM47" s="2646"/>
      <c r="BN47" s="2646"/>
      <c r="BO47" s="2646"/>
      <c r="BP47" s="2646"/>
      <c r="BQ47" s="2646"/>
      <c r="BR47" s="2646"/>
      <c r="BS47" s="2646"/>
      <c r="BT47" s="2646"/>
      <c r="BU47" s="2646"/>
      <c r="BV47" s="2646"/>
      <c r="BW47" s="2646"/>
      <c r="BX47" s="2646"/>
      <c r="BY47" s="2646"/>
      <c r="BZ47" s="2646"/>
      <c r="CA47" s="2611"/>
      <c r="CB47" s="2611"/>
      <c r="CC47" s="2611"/>
      <c r="CD47" s="2611"/>
      <c r="CE47" s="2611"/>
      <c r="CF47" s="2611"/>
      <c r="CG47" s="2611"/>
      <c r="CH47" s="2611"/>
    </row>
    <row r="48" spans="2:86" ht="15.4" customHeight="1">
      <c r="B48" s="2613"/>
      <c r="C48" s="2613"/>
      <c r="D48" s="2646"/>
      <c r="E48" s="2646"/>
      <c r="F48" s="2646"/>
      <c r="G48" s="2646"/>
      <c r="H48" s="2646"/>
      <c r="I48" s="2646"/>
      <c r="J48" s="2646"/>
      <c r="K48" s="2646"/>
      <c r="L48" s="2646"/>
      <c r="M48" s="2646"/>
      <c r="N48" s="2646"/>
      <c r="O48" s="2646"/>
      <c r="P48" s="2646"/>
      <c r="Q48" s="2646"/>
      <c r="R48" s="2646"/>
      <c r="S48" s="2646"/>
      <c r="T48" s="2646"/>
      <c r="U48" s="2646"/>
      <c r="V48" s="2646"/>
      <c r="W48" s="2646"/>
      <c r="X48" s="2646"/>
      <c r="Y48" s="2646"/>
      <c r="Z48" s="2646"/>
      <c r="AA48" s="2646"/>
      <c r="AB48" s="2646"/>
      <c r="AC48" s="2646"/>
      <c r="AD48" s="2646"/>
      <c r="AE48" s="2646"/>
      <c r="AF48" s="2646"/>
      <c r="AG48" s="2646"/>
      <c r="AH48" s="2646"/>
      <c r="AI48" s="2646"/>
      <c r="AJ48" s="2646"/>
      <c r="AK48" s="2646"/>
      <c r="AL48" s="2646"/>
      <c r="AP48" s="2613"/>
      <c r="AQ48" s="2613"/>
      <c r="AR48" s="2646"/>
      <c r="AS48" s="2646"/>
      <c r="AT48" s="2646"/>
      <c r="AU48" s="2646"/>
      <c r="AV48" s="2646"/>
      <c r="AW48" s="2646"/>
      <c r="AX48" s="2646"/>
      <c r="AY48" s="2646"/>
      <c r="AZ48" s="2646"/>
      <c r="BA48" s="2646"/>
      <c r="BB48" s="2646"/>
      <c r="BC48" s="2646"/>
      <c r="BD48" s="2646"/>
      <c r="BE48" s="2646"/>
      <c r="BF48" s="2646"/>
      <c r="BG48" s="2646"/>
      <c r="BH48" s="2646"/>
      <c r="BI48" s="2646"/>
      <c r="BJ48" s="2646"/>
      <c r="BK48" s="2646"/>
      <c r="BL48" s="2646"/>
      <c r="BM48" s="2646"/>
      <c r="BN48" s="2646"/>
      <c r="BO48" s="2646"/>
      <c r="BP48" s="2646"/>
      <c r="BQ48" s="2646"/>
      <c r="BR48" s="2646"/>
      <c r="BS48" s="2646"/>
      <c r="BT48" s="2646"/>
      <c r="BU48" s="2646"/>
      <c r="BV48" s="2646"/>
      <c r="BW48" s="2646"/>
      <c r="BX48" s="2646"/>
      <c r="BY48" s="2646"/>
      <c r="BZ48" s="2646"/>
      <c r="CA48" s="2611"/>
      <c r="CB48" s="2611"/>
      <c r="CC48" s="2611"/>
      <c r="CD48" s="2611"/>
      <c r="CE48" s="2611"/>
      <c r="CF48" s="2611"/>
      <c r="CG48" s="2611"/>
      <c r="CH48" s="2611"/>
    </row>
    <row r="49" spans="2:86" ht="15.4" customHeight="1">
      <c r="B49" s="2613"/>
      <c r="C49" s="2805" t="s">
        <v>200</v>
      </c>
      <c r="D49" s="2646" t="s">
        <v>208</v>
      </c>
      <c r="E49" s="2646"/>
      <c r="F49" s="2646"/>
      <c r="G49" s="2646"/>
      <c r="H49" s="2646"/>
      <c r="I49" s="2646"/>
      <c r="J49" s="2646"/>
      <c r="K49" s="2646"/>
      <c r="L49" s="2646"/>
      <c r="M49" s="2646"/>
      <c r="N49" s="2646"/>
      <c r="O49" s="2646"/>
      <c r="P49" s="2646"/>
      <c r="Q49" s="2646"/>
      <c r="R49" s="2646"/>
      <c r="S49" s="2646"/>
      <c r="T49" s="2646"/>
      <c r="U49" s="2646"/>
      <c r="V49" s="2646"/>
      <c r="W49" s="2646"/>
      <c r="X49" s="2646"/>
      <c r="Y49" s="2646"/>
      <c r="Z49" s="2646"/>
      <c r="AA49" s="2646"/>
      <c r="AB49" s="2646"/>
      <c r="AC49" s="2646"/>
      <c r="AD49" s="2646"/>
      <c r="AE49" s="2646"/>
      <c r="AF49" s="2646"/>
      <c r="AG49" s="2646"/>
      <c r="AH49" s="2646"/>
      <c r="AI49" s="2646"/>
      <c r="AJ49" s="2646"/>
      <c r="AK49" s="2646"/>
      <c r="AL49" s="2646"/>
      <c r="AP49" s="2613"/>
      <c r="AQ49" s="2697" t="s">
        <v>202</v>
      </c>
      <c r="AR49" s="2646" t="s">
        <v>208</v>
      </c>
      <c r="AS49" s="2646"/>
      <c r="AT49" s="2646"/>
      <c r="AU49" s="2646"/>
      <c r="AV49" s="2646"/>
      <c r="AW49" s="2646"/>
      <c r="AX49" s="2646"/>
      <c r="AY49" s="2646"/>
      <c r="AZ49" s="2646"/>
      <c r="BA49" s="2646"/>
      <c r="BB49" s="2646"/>
      <c r="BC49" s="2646"/>
      <c r="BD49" s="2646"/>
      <c r="BE49" s="2646"/>
      <c r="BF49" s="2646"/>
      <c r="BG49" s="2646"/>
      <c r="BH49" s="2646"/>
      <c r="BI49" s="2646"/>
      <c r="BJ49" s="2646"/>
      <c r="BK49" s="2646"/>
      <c r="BL49" s="2646"/>
      <c r="BM49" s="2646"/>
      <c r="BN49" s="2646"/>
      <c r="BO49" s="2646"/>
      <c r="BP49" s="2646"/>
      <c r="BQ49" s="2646"/>
      <c r="BR49" s="2646"/>
      <c r="BS49" s="2646"/>
      <c r="BT49" s="2646"/>
      <c r="BU49" s="2646"/>
      <c r="BV49" s="2646"/>
      <c r="BW49" s="2646"/>
      <c r="BX49" s="2646"/>
      <c r="BY49" s="2646"/>
      <c r="BZ49" s="2646"/>
      <c r="CA49" s="2611"/>
      <c r="CB49" s="2611"/>
      <c r="CC49" s="2611"/>
      <c r="CD49" s="2611"/>
      <c r="CE49" s="2611"/>
      <c r="CF49" s="2611"/>
      <c r="CG49" s="2611"/>
      <c r="CH49" s="2611"/>
    </row>
    <row r="50" spans="2:86" ht="15.4" customHeight="1">
      <c r="B50" s="2613"/>
      <c r="D50" s="2646"/>
      <c r="E50" s="2646"/>
      <c r="F50" s="2646"/>
      <c r="G50" s="2646"/>
      <c r="H50" s="2646"/>
      <c r="I50" s="2646"/>
      <c r="J50" s="2646"/>
      <c r="K50" s="2646"/>
      <c r="L50" s="2646"/>
      <c r="M50" s="2646"/>
      <c r="N50" s="2646"/>
      <c r="O50" s="2646"/>
      <c r="P50" s="2646"/>
      <c r="Q50" s="2646"/>
      <c r="R50" s="2646"/>
      <c r="S50" s="2646"/>
      <c r="T50" s="2646"/>
      <c r="U50" s="2646"/>
      <c r="V50" s="2646"/>
      <c r="W50" s="2646"/>
      <c r="X50" s="2646"/>
      <c r="Y50" s="2646"/>
      <c r="Z50" s="2646"/>
      <c r="AA50" s="2646"/>
      <c r="AB50" s="2646"/>
      <c r="AC50" s="2646"/>
      <c r="AD50" s="2646"/>
      <c r="AE50" s="2646"/>
      <c r="AF50" s="2646"/>
      <c r="AG50" s="2646"/>
      <c r="AH50" s="2646"/>
      <c r="AI50" s="2646"/>
      <c r="AJ50" s="2646"/>
      <c r="AK50" s="2646"/>
      <c r="AL50" s="2646"/>
      <c r="AP50" s="2613"/>
      <c r="AR50" s="2646"/>
      <c r="AS50" s="2646"/>
      <c r="AT50" s="2646"/>
      <c r="AU50" s="2646"/>
      <c r="AV50" s="2646"/>
      <c r="AW50" s="2646"/>
      <c r="AX50" s="2646"/>
      <c r="AY50" s="2646"/>
      <c r="AZ50" s="2646"/>
      <c r="BA50" s="2646"/>
      <c r="BB50" s="2646"/>
      <c r="BC50" s="2646"/>
      <c r="BD50" s="2646"/>
      <c r="BE50" s="2646"/>
      <c r="BF50" s="2646"/>
      <c r="BG50" s="2646"/>
      <c r="BH50" s="2646"/>
      <c r="BI50" s="2646"/>
      <c r="BJ50" s="2646"/>
      <c r="BK50" s="2646"/>
      <c r="BL50" s="2646"/>
      <c r="BM50" s="2646"/>
      <c r="BN50" s="2646"/>
      <c r="BO50" s="2646"/>
      <c r="BP50" s="2646"/>
      <c r="BQ50" s="2646"/>
      <c r="BR50" s="2646"/>
      <c r="BS50" s="2646"/>
      <c r="BT50" s="2646"/>
      <c r="BU50" s="2646"/>
      <c r="BV50" s="2646"/>
      <c r="BW50" s="2646"/>
      <c r="BX50" s="2646"/>
      <c r="BY50" s="2646"/>
      <c r="BZ50" s="2646"/>
      <c r="CA50" s="2611"/>
      <c r="CB50" s="2611"/>
      <c r="CC50" s="2611"/>
      <c r="CD50" s="2611"/>
      <c r="CE50" s="2611"/>
      <c r="CF50" s="2611"/>
      <c r="CG50" s="2611"/>
      <c r="CH50" s="2611"/>
    </row>
    <row r="51" spans="2:86" ht="15.4" customHeight="1">
      <c r="B51" s="2613"/>
      <c r="C51" s="2613"/>
      <c r="D51" s="2646"/>
      <c r="E51" s="2646"/>
      <c r="F51" s="2646"/>
      <c r="G51" s="2646"/>
      <c r="H51" s="2646"/>
      <c r="I51" s="2646"/>
      <c r="J51" s="2646"/>
      <c r="K51" s="2646"/>
      <c r="L51" s="2646"/>
      <c r="M51" s="2646"/>
      <c r="N51" s="2646"/>
      <c r="O51" s="2646"/>
      <c r="P51" s="2646"/>
      <c r="Q51" s="2646"/>
      <c r="R51" s="2646"/>
      <c r="S51" s="2646"/>
      <c r="T51" s="2646"/>
      <c r="U51" s="2646"/>
      <c r="V51" s="2646"/>
      <c r="W51" s="2646"/>
      <c r="X51" s="2646"/>
      <c r="Y51" s="2646"/>
      <c r="Z51" s="2646"/>
      <c r="AA51" s="2646"/>
      <c r="AB51" s="2646"/>
      <c r="AC51" s="2646"/>
      <c r="AD51" s="2646"/>
      <c r="AE51" s="2646"/>
      <c r="AF51" s="2646"/>
      <c r="AG51" s="2646"/>
      <c r="AH51" s="2646"/>
      <c r="AI51" s="2646"/>
      <c r="AJ51" s="2646"/>
      <c r="AK51" s="2646"/>
      <c r="AL51" s="2646"/>
      <c r="AP51" s="2613"/>
      <c r="AQ51" s="2613"/>
      <c r="AR51" s="2646"/>
      <c r="AS51" s="2646"/>
      <c r="AT51" s="2646"/>
      <c r="AU51" s="2646"/>
      <c r="AV51" s="2646"/>
      <c r="AW51" s="2646"/>
      <c r="AX51" s="2646"/>
      <c r="AY51" s="2646"/>
      <c r="AZ51" s="2646"/>
      <c r="BA51" s="2646"/>
      <c r="BB51" s="2646"/>
      <c r="BC51" s="2646"/>
      <c r="BD51" s="2646"/>
      <c r="BE51" s="2646"/>
      <c r="BF51" s="2646"/>
      <c r="BG51" s="2646"/>
      <c r="BH51" s="2646"/>
      <c r="BI51" s="2646"/>
      <c r="BJ51" s="2646"/>
      <c r="BK51" s="2646"/>
      <c r="BL51" s="2646"/>
      <c r="BM51" s="2646"/>
      <c r="BN51" s="2646"/>
      <c r="BO51" s="2646"/>
      <c r="BP51" s="2646"/>
      <c r="BQ51" s="2646"/>
      <c r="BR51" s="2646"/>
      <c r="BS51" s="2646"/>
      <c r="BT51" s="2646"/>
      <c r="BU51" s="2646"/>
      <c r="BV51" s="2646"/>
      <c r="BW51" s="2646"/>
      <c r="BX51" s="2646"/>
      <c r="BY51" s="2646"/>
      <c r="BZ51" s="2646"/>
      <c r="CA51" s="2611"/>
      <c r="CB51" s="2611"/>
      <c r="CC51" s="2611"/>
      <c r="CD51" s="2611"/>
      <c r="CE51" s="2611"/>
      <c r="CF51" s="2611"/>
      <c r="CG51" s="2611"/>
      <c r="CH51" s="2611"/>
    </row>
    <row r="52" spans="2:86" ht="15.4" customHeight="1">
      <c r="B52" s="2613"/>
      <c r="C52" s="2805" t="s">
        <v>200</v>
      </c>
      <c r="D52" s="2646" t="s">
        <v>209</v>
      </c>
      <c r="E52" s="2646"/>
      <c r="F52" s="2646"/>
      <c r="G52" s="2646"/>
      <c r="H52" s="2646"/>
      <c r="I52" s="2646"/>
      <c r="J52" s="2646"/>
      <c r="K52" s="2646"/>
      <c r="L52" s="2646"/>
      <c r="M52" s="2646"/>
      <c r="N52" s="2646"/>
      <c r="O52" s="2646"/>
      <c r="P52" s="2646"/>
      <c r="Q52" s="2646"/>
      <c r="R52" s="2646"/>
      <c r="S52" s="2646"/>
      <c r="T52" s="2646"/>
      <c r="U52" s="2646"/>
      <c r="V52" s="2646"/>
      <c r="W52" s="2646"/>
      <c r="X52" s="2646"/>
      <c r="Y52" s="2646"/>
      <c r="Z52" s="2646"/>
      <c r="AA52" s="2646"/>
      <c r="AB52" s="2646"/>
      <c r="AC52" s="2646"/>
      <c r="AD52" s="2646"/>
      <c r="AE52" s="2646"/>
      <c r="AF52" s="2646"/>
      <c r="AG52" s="2646"/>
      <c r="AH52" s="2646"/>
      <c r="AI52" s="2646"/>
      <c r="AJ52" s="2646"/>
      <c r="AK52" s="2646"/>
      <c r="AL52" s="2646"/>
      <c r="AP52" s="2613"/>
      <c r="AQ52" s="2697" t="s">
        <v>202</v>
      </c>
      <c r="AR52" s="2646" t="s">
        <v>209</v>
      </c>
      <c r="AS52" s="2646"/>
      <c r="AT52" s="2646"/>
      <c r="AU52" s="2646"/>
      <c r="AV52" s="2646"/>
      <c r="AW52" s="2646"/>
      <c r="AX52" s="2646"/>
      <c r="AY52" s="2646"/>
      <c r="AZ52" s="2646"/>
      <c r="BA52" s="2646"/>
      <c r="BB52" s="2646"/>
      <c r="BC52" s="2646"/>
      <c r="BD52" s="2646"/>
      <c r="BE52" s="2646"/>
      <c r="BF52" s="2646"/>
      <c r="BG52" s="2646"/>
      <c r="BH52" s="2646"/>
      <c r="BI52" s="2646"/>
      <c r="BJ52" s="2646"/>
      <c r="BK52" s="2646"/>
      <c r="BL52" s="2646"/>
      <c r="BM52" s="2646"/>
      <c r="BN52" s="2646"/>
      <c r="BO52" s="2646"/>
      <c r="BP52" s="2646"/>
      <c r="BQ52" s="2646"/>
      <c r="BR52" s="2646"/>
      <c r="BS52" s="2646"/>
      <c r="BT52" s="2646"/>
      <c r="BU52" s="2646"/>
      <c r="BV52" s="2646"/>
      <c r="BW52" s="2646"/>
      <c r="BX52" s="2646"/>
      <c r="BY52" s="2646"/>
      <c r="BZ52" s="2646"/>
      <c r="CA52" s="2611"/>
      <c r="CB52" s="2611"/>
      <c r="CC52" s="2611"/>
      <c r="CD52" s="2611"/>
      <c r="CE52" s="2611"/>
      <c r="CF52" s="2611"/>
      <c r="CG52" s="2611"/>
      <c r="CH52" s="2611"/>
    </row>
    <row r="53" spans="2:86" ht="15.4" customHeight="1">
      <c r="B53" s="2613"/>
      <c r="C53" s="2613"/>
      <c r="D53" s="2646"/>
      <c r="E53" s="2646"/>
      <c r="F53" s="2646"/>
      <c r="G53" s="2646"/>
      <c r="H53" s="2646"/>
      <c r="I53" s="2646"/>
      <c r="J53" s="2646"/>
      <c r="K53" s="2646"/>
      <c r="L53" s="2646"/>
      <c r="M53" s="2646"/>
      <c r="N53" s="2646"/>
      <c r="O53" s="2646"/>
      <c r="P53" s="2646"/>
      <c r="Q53" s="2646"/>
      <c r="R53" s="2646"/>
      <c r="S53" s="2646"/>
      <c r="T53" s="2646"/>
      <c r="U53" s="2646"/>
      <c r="V53" s="2646"/>
      <c r="W53" s="2646"/>
      <c r="X53" s="2646"/>
      <c r="Y53" s="2646"/>
      <c r="Z53" s="2646"/>
      <c r="AA53" s="2646"/>
      <c r="AB53" s="2646"/>
      <c r="AC53" s="2646"/>
      <c r="AD53" s="2646"/>
      <c r="AE53" s="2646"/>
      <c r="AF53" s="2646"/>
      <c r="AG53" s="2646"/>
      <c r="AH53" s="2646"/>
      <c r="AI53" s="2646"/>
      <c r="AJ53" s="2646"/>
      <c r="AK53" s="2646"/>
      <c r="AL53" s="2646"/>
      <c r="AP53" s="2613"/>
      <c r="AQ53" s="2613"/>
      <c r="AR53" s="2646"/>
      <c r="AS53" s="2646"/>
      <c r="AT53" s="2646"/>
      <c r="AU53" s="2646"/>
      <c r="AV53" s="2646"/>
      <c r="AW53" s="2646"/>
      <c r="AX53" s="2646"/>
      <c r="AY53" s="2646"/>
      <c r="AZ53" s="2646"/>
      <c r="BA53" s="2646"/>
      <c r="BB53" s="2646"/>
      <c r="BC53" s="2646"/>
      <c r="BD53" s="2646"/>
      <c r="BE53" s="2646"/>
      <c r="BF53" s="2646"/>
      <c r="BG53" s="2646"/>
      <c r="BH53" s="2646"/>
      <c r="BI53" s="2646"/>
      <c r="BJ53" s="2646"/>
      <c r="BK53" s="2646"/>
      <c r="BL53" s="2646"/>
      <c r="BM53" s="2646"/>
      <c r="BN53" s="2646"/>
      <c r="BO53" s="2646"/>
      <c r="BP53" s="2646"/>
      <c r="BQ53" s="2646"/>
      <c r="BR53" s="2646"/>
      <c r="BS53" s="2646"/>
      <c r="BT53" s="2646"/>
      <c r="BU53" s="2646"/>
      <c r="BV53" s="2646"/>
      <c r="BW53" s="2646"/>
      <c r="BX53" s="2646"/>
      <c r="BY53" s="2646"/>
      <c r="BZ53" s="2646"/>
      <c r="CA53" s="2611"/>
      <c r="CB53" s="2611"/>
      <c r="CC53" s="2611"/>
      <c r="CD53" s="2611"/>
      <c r="CE53" s="2611"/>
      <c r="CF53" s="2611"/>
      <c r="CG53" s="2611"/>
      <c r="CH53" s="2611"/>
    </row>
    <row r="54" spans="2:86" ht="15.4" customHeight="1">
      <c r="B54" s="2613"/>
      <c r="C54" s="2613"/>
      <c r="D54" s="2646"/>
      <c r="E54" s="2646"/>
      <c r="F54" s="2646"/>
      <c r="G54" s="2646"/>
      <c r="H54" s="2646"/>
      <c r="I54" s="2646"/>
      <c r="J54" s="2646"/>
      <c r="K54" s="2646"/>
      <c r="L54" s="2646"/>
      <c r="M54" s="2646"/>
      <c r="N54" s="2646"/>
      <c r="O54" s="2646"/>
      <c r="P54" s="2646"/>
      <c r="Q54" s="2646"/>
      <c r="R54" s="2646"/>
      <c r="S54" s="2646"/>
      <c r="T54" s="2646"/>
      <c r="U54" s="2646"/>
      <c r="V54" s="2646"/>
      <c r="W54" s="2646"/>
      <c r="X54" s="2646"/>
      <c r="Y54" s="2646"/>
      <c r="Z54" s="2646"/>
      <c r="AA54" s="2646"/>
      <c r="AB54" s="2646"/>
      <c r="AC54" s="2646"/>
      <c r="AD54" s="2646"/>
      <c r="AE54" s="2646"/>
      <c r="AF54" s="2646"/>
      <c r="AG54" s="2646"/>
      <c r="AH54" s="2646"/>
      <c r="AI54" s="2646"/>
      <c r="AJ54" s="2646"/>
      <c r="AK54" s="2646"/>
      <c r="AL54" s="2646"/>
      <c r="AP54" s="2613"/>
      <c r="AQ54" s="2613"/>
      <c r="AR54" s="2646"/>
      <c r="AS54" s="2646"/>
      <c r="AT54" s="2646"/>
      <c r="AU54" s="2646"/>
      <c r="AV54" s="2646"/>
      <c r="AW54" s="2646"/>
      <c r="AX54" s="2646"/>
      <c r="AY54" s="2646"/>
      <c r="AZ54" s="2646"/>
      <c r="BA54" s="2646"/>
      <c r="BB54" s="2646"/>
      <c r="BC54" s="2646"/>
      <c r="BD54" s="2646"/>
      <c r="BE54" s="2646"/>
      <c r="BF54" s="2646"/>
      <c r="BG54" s="2646"/>
      <c r="BH54" s="2646"/>
      <c r="BI54" s="2646"/>
      <c r="BJ54" s="2646"/>
      <c r="BK54" s="2646"/>
      <c r="BL54" s="2646"/>
      <c r="BM54" s="2646"/>
      <c r="BN54" s="2646"/>
      <c r="BO54" s="2646"/>
      <c r="BP54" s="2646"/>
      <c r="BQ54" s="2646"/>
      <c r="BR54" s="2646"/>
      <c r="BS54" s="2646"/>
      <c r="BT54" s="2646"/>
      <c r="BU54" s="2646"/>
      <c r="BV54" s="2646"/>
      <c r="BW54" s="2646"/>
      <c r="BX54" s="2646"/>
      <c r="BY54" s="2646"/>
      <c r="BZ54" s="2646"/>
      <c r="CA54" s="2611"/>
      <c r="CB54" s="2611"/>
      <c r="CC54" s="2611"/>
      <c r="CD54" s="2611"/>
      <c r="CE54" s="2611"/>
      <c r="CF54" s="2611"/>
      <c r="CG54" s="2611"/>
      <c r="CH54" s="2611"/>
    </row>
    <row r="55" spans="2:86" ht="15.4" customHeight="1">
      <c r="B55" s="2613"/>
      <c r="C55" s="2698"/>
      <c r="D55" s="2646"/>
      <c r="E55" s="2646"/>
      <c r="F55" s="2646"/>
      <c r="G55" s="2646"/>
      <c r="H55" s="2646"/>
      <c r="I55" s="2646"/>
      <c r="J55" s="2646"/>
      <c r="K55" s="2646"/>
      <c r="L55" s="2646"/>
      <c r="M55" s="2646"/>
      <c r="N55" s="2646"/>
      <c r="O55" s="2646"/>
      <c r="P55" s="2646"/>
      <c r="Q55" s="2646"/>
      <c r="R55" s="2646"/>
      <c r="S55" s="2646"/>
      <c r="T55" s="2646"/>
      <c r="U55" s="2646"/>
      <c r="V55" s="2646"/>
      <c r="W55" s="2646"/>
      <c r="X55" s="2646"/>
      <c r="Y55" s="2646"/>
      <c r="Z55" s="2646"/>
      <c r="AA55" s="2646"/>
      <c r="AB55" s="2646"/>
      <c r="AC55" s="2646"/>
      <c r="AD55" s="2646"/>
      <c r="AE55" s="2646"/>
      <c r="AF55" s="2646"/>
      <c r="AG55" s="2646"/>
      <c r="AH55" s="2646"/>
      <c r="AI55" s="2646"/>
      <c r="AJ55" s="2646"/>
      <c r="AK55" s="2646"/>
      <c r="AL55" s="2646"/>
      <c r="AP55" s="2613"/>
      <c r="AQ55" s="2698"/>
      <c r="AR55" s="2646"/>
      <c r="AS55" s="2646"/>
      <c r="AT55" s="2646"/>
      <c r="AU55" s="2646"/>
      <c r="AV55" s="2646"/>
      <c r="AW55" s="2646"/>
      <c r="AX55" s="2646"/>
      <c r="AY55" s="2646"/>
      <c r="AZ55" s="2646"/>
      <c r="BA55" s="2646"/>
      <c r="BB55" s="2646"/>
      <c r="BC55" s="2646"/>
      <c r="BD55" s="2646"/>
      <c r="BE55" s="2646"/>
      <c r="BF55" s="2646"/>
      <c r="BG55" s="2646"/>
      <c r="BH55" s="2646"/>
      <c r="BI55" s="2646"/>
      <c r="BJ55" s="2646"/>
      <c r="BK55" s="2646"/>
      <c r="BL55" s="2646"/>
      <c r="BM55" s="2646"/>
      <c r="BN55" s="2646"/>
      <c r="BO55" s="2646"/>
      <c r="BP55" s="2646"/>
      <c r="BQ55" s="2646"/>
      <c r="BR55" s="2646"/>
      <c r="BS55" s="2646"/>
      <c r="BT55" s="2646"/>
      <c r="BU55" s="2646"/>
      <c r="BV55" s="2646"/>
      <c r="BW55" s="2646"/>
      <c r="BX55" s="2646"/>
      <c r="BY55" s="2646"/>
      <c r="BZ55" s="2646"/>
      <c r="CA55" s="2611"/>
      <c r="CB55" s="2611"/>
      <c r="CC55" s="2611"/>
      <c r="CD55" s="2611"/>
      <c r="CE55" s="2611"/>
      <c r="CF55" s="2611"/>
      <c r="CG55" s="2611"/>
      <c r="CH55" s="2611"/>
    </row>
    <row r="56" spans="2:86" ht="15.4" customHeight="1">
      <c r="B56" s="2613"/>
      <c r="C56" s="2698"/>
      <c r="D56" s="2646"/>
      <c r="E56" s="2646"/>
      <c r="F56" s="2646"/>
      <c r="G56" s="2646"/>
      <c r="H56" s="2646"/>
      <c r="I56" s="2646"/>
      <c r="J56" s="2646"/>
      <c r="K56" s="2646"/>
      <c r="L56" s="2646"/>
      <c r="M56" s="2646"/>
      <c r="N56" s="2646"/>
      <c r="O56" s="2646"/>
      <c r="P56" s="2646"/>
      <c r="Q56" s="2646"/>
      <c r="R56" s="2646"/>
      <c r="S56" s="2646"/>
      <c r="T56" s="2646"/>
      <c r="U56" s="2646"/>
      <c r="V56" s="2646"/>
      <c r="W56" s="2646"/>
      <c r="X56" s="2646"/>
      <c r="Y56" s="2646"/>
      <c r="Z56" s="2646"/>
      <c r="AA56" s="2646"/>
      <c r="AB56" s="2646"/>
      <c r="AC56" s="2646"/>
      <c r="AD56" s="2646"/>
      <c r="AE56" s="2646"/>
      <c r="AF56" s="2646"/>
      <c r="AG56" s="2646"/>
      <c r="AH56" s="2646"/>
      <c r="AI56" s="2646"/>
      <c r="AJ56" s="2646"/>
      <c r="AK56" s="2646"/>
      <c r="AL56" s="2646"/>
      <c r="AP56" s="2613"/>
      <c r="AQ56" s="2698"/>
      <c r="AR56" s="2646"/>
      <c r="AS56" s="2646"/>
      <c r="AT56" s="2646"/>
      <c r="AU56" s="2646"/>
      <c r="AV56" s="2646"/>
      <c r="AW56" s="2646"/>
      <c r="AX56" s="2646"/>
      <c r="AY56" s="2646"/>
      <c r="AZ56" s="2646"/>
      <c r="BA56" s="2646"/>
      <c r="BB56" s="2646"/>
      <c r="BC56" s="2646"/>
      <c r="BD56" s="2646"/>
      <c r="BE56" s="2646"/>
      <c r="BF56" s="2646"/>
      <c r="BG56" s="2646"/>
      <c r="BH56" s="2646"/>
      <c r="BI56" s="2646"/>
      <c r="BJ56" s="2646"/>
      <c r="BK56" s="2646"/>
      <c r="BL56" s="2646"/>
      <c r="BM56" s="2646"/>
      <c r="BN56" s="2646"/>
      <c r="BO56" s="2646"/>
      <c r="BP56" s="2646"/>
      <c r="BQ56" s="2646"/>
      <c r="BR56" s="2646"/>
      <c r="BS56" s="2646"/>
      <c r="BT56" s="2646"/>
      <c r="BU56" s="2646"/>
      <c r="BV56" s="2646"/>
      <c r="BW56" s="2646"/>
      <c r="BX56" s="2646"/>
      <c r="BY56" s="2646"/>
      <c r="BZ56" s="2646"/>
      <c r="CA56" s="2611"/>
      <c r="CB56" s="2611"/>
      <c r="CC56" s="2611"/>
      <c r="CD56" s="2611"/>
      <c r="CE56" s="2611"/>
      <c r="CF56" s="2611"/>
      <c r="CG56" s="2611"/>
      <c r="CH56" s="2611"/>
    </row>
    <row r="57" spans="2:86" ht="6.75" customHeight="1">
      <c r="B57" s="2613"/>
      <c r="C57" s="2698"/>
      <c r="D57" s="2699"/>
      <c r="E57" s="2699"/>
      <c r="F57" s="2699"/>
      <c r="G57" s="2699"/>
      <c r="H57" s="2699"/>
      <c r="I57" s="2699"/>
      <c r="J57" s="2699"/>
      <c r="K57" s="2699"/>
      <c r="L57" s="2699"/>
      <c r="M57" s="2699"/>
      <c r="N57" s="2699"/>
      <c r="O57" s="2699"/>
      <c r="P57" s="2699"/>
      <c r="Q57" s="2699"/>
      <c r="R57" s="2699"/>
      <c r="S57" s="2699"/>
      <c r="T57" s="2699"/>
      <c r="U57" s="2699"/>
      <c r="V57" s="2699"/>
      <c r="W57" s="2699"/>
      <c r="X57" s="2699"/>
      <c r="Y57" s="2699"/>
      <c r="Z57" s="2699"/>
      <c r="AA57" s="2699"/>
      <c r="AB57" s="2699"/>
      <c r="AC57" s="2699"/>
      <c r="AD57" s="2699"/>
      <c r="AE57" s="2699"/>
      <c r="AF57" s="2699"/>
      <c r="AG57" s="2699"/>
      <c r="AH57" s="2699"/>
      <c r="AI57" s="2699"/>
      <c r="AJ57" s="2699"/>
      <c r="AK57" s="2699"/>
      <c r="AL57" s="2699"/>
      <c r="AP57" s="2613"/>
      <c r="AQ57" s="2698"/>
      <c r="AR57" s="2699"/>
      <c r="AS57" s="2699"/>
      <c r="AT57" s="2699"/>
      <c r="AU57" s="2699"/>
      <c r="AV57" s="2699"/>
      <c r="AW57" s="2699"/>
      <c r="AX57" s="2699"/>
      <c r="AY57" s="2699"/>
      <c r="AZ57" s="2699"/>
      <c r="BA57" s="2699"/>
      <c r="BB57" s="2699"/>
      <c r="BC57" s="2699"/>
      <c r="BD57" s="2699"/>
      <c r="BE57" s="2699"/>
      <c r="BF57" s="2699"/>
      <c r="BG57" s="2699"/>
      <c r="BH57" s="2699"/>
      <c r="BI57" s="2699"/>
      <c r="BJ57" s="2699"/>
      <c r="BK57" s="2699"/>
      <c r="BL57" s="2699"/>
      <c r="BM57" s="2699"/>
      <c r="BN57" s="2699"/>
      <c r="BO57" s="2699"/>
      <c r="BP57" s="2699"/>
      <c r="BQ57" s="2699"/>
      <c r="BR57" s="2699"/>
      <c r="BS57" s="2699"/>
      <c r="BT57" s="2699"/>
      <c r="BU57" s="2699"/>
      <c r="BV57" s="2699"/>
      <c r="BW57" s="2699"/>
      <c r="BX57" s="2699"/>
      <c r="BY57" s="2699"/>
      <c r="BZ57" s="2699"/>
      <c r="CA57" s="2611"/>
      <c r="CB57" s="2611"/>
      <c r="CC57" s="2611"/>
      <c r="CD57" s="2611"/>
      <c r="CE57" s="2611"/>
      <c r="CF57" s="2611"/>
      <c r="CG57" s="2611"/>
      <c r="CH57" s="2611"/>
    </row>
    <row r="58" spans="2:86" ht="15.4" customHeight="1">
      <c r="B58" s="2613"/>
      <c r="C58" s="2805" t="s">
        <v>200</v>
      </c>
      <c r="D58" s="2593" t="s">
        <v>210</v>
      </c>
      <c r="E58" s="2593"/>
      <c r="F58" s="2593"/>
      <c r="G58" s="2593"/>
      <c r="H58" s="2593"/>
      <c r="I58" s="2593"/>
      <c r="J58" s="2593"/>
      <c r="K58" s="2593"/>
      <c r="L58" s="2593"/>
      <c r="M58" s="2593"/>
      <c r="N58" s="2593"/>
      <c r="O58" s="2593"/>
      <c r="P58" s="2593"/>
      <c r="Q58" s="2593"/>
      <c r="R58" s="2593"/>
      <c r="S58" s="2593"/>
      <c r="T58" s="2593"/>
      <c r="U58" s="2593"/>
      <c r="V58" s="2593"/>
      <c r="W58" s="2593"/>
      <c r="X58" s="2593"/>
      <c r="Y58" s="2593"/>
      <c r="Z58" s="2593"/>
      <c r="AA58" s="2593"/>
      <c r="AB58" s="2593"/>
      <c r="AC58" s="2593"/>
      <c r="AD58" s="2593"/>
      <c r="AE58" s="2593"/>
      <c r="AF58" s="2593"/>
      <c r="AG58" s="2593"/>
      <c r="AH58" s="2593"/>
      <c r="AI58" s="2593"/>
      <c r="AJ58" s="2593"/>
      <c r="AK58" s="2593"/>
      <c r="AL58" s="2593"/>
      <c r="AP58" s="2613"/>
      <c r="AQ58" s="2697" t="s">
        <v>202</v>
      </c>
      <c r="AR58" s="2593" t="s">
        <v>210</v>
      </c>
      <c r="AS58" s="2593"/>
      <c r="AT58" s="2593"/>
      <c r="AU58" s="2593"/>
      <c r="AV58" s="2593"/>
      <c r="AW58" s="2593"/>
      <c r="AX58" s="2593"/>
      <c r="AY58" s="2593"/>
      <c r="AZ58" s="2593"/>
      <c r="BA58" s="2593"/>
      <c r="BB58" s="2593"/>
      <c r="BC58" s="2593"/>
      <c r="BD58" s="2593"/>
      <c r="BE58" s="2593"/>
      <c r="BF58" s="2593"/>
      <c r="BG58" s="2593"/>
      <c r="BH58" s="2593"/>
      <c r="BI58" s="2593"/>
      <c r="BJ58" s="2593"/>
      <c r="BK58" s="2593"/>
      <c r="BL58" s="2593"/>
      <c r="BM58" s="2593"/>
      <c r="BN58" s="2593"/>
      <c r="BO58" s="2593"/>
      <c r="BP58" s="2593"/>
      <c r="BQ58" s="2593"/>
      <c r="BR58" s="2593"/>
      <c r="BS58" s="2593"/>
      <c r="BT58" s="2593"/>
      <c r="BU58" s="2593"/>
      <c r="BV58" s="2593"/>
      <c r="BW58" s="2593"/>
      <c r="BX58" s="2593"/>
      <c r="BY58" s="2593"/>
      <c r="BZ58" s="2593"/>
      <c r="CA58" s="2611"/>
      <c r="CB58" s="2611"/>
      <c r="CC58" s="2611"/>
      <c r="CD58" s="2611"/>
      <c r="CE58" s="2611"/>
      <c r="CF58" s="2611"/>
      <c r="CG58" s="2611"/>
      <c r="CH58" s="2611"/>
    </row>
    <row r="59" spans="2:86" ht="15.4" customHeight="1">
      <c r="B59" s="2613"/>
      <c r="C59" s="2698"/>
      <c r="D59" s="2593"/>
      <c r="E59" s="2593"/>
      <c r="F59" s="2593"/>
      <c r="G59" s="2593"/>
      <c r="H59" s="2593"/>
      <c r="I59" s="2593"/>
      <c r="J59" s="2593"/>
      <c r="K59" s="2593"/>
      <c r="L59" s="2593"/>
      <c r="M59" s="2593"/>
      <c r="N59" s="2593"/>
      <c r="O59" s="2593"/>
      <c r="P59" s="2593"/>
      <c r="Q59" s="2593"/>
      <c r="R59" s="2593"/>
      <c r="S59" s="2593"/>
      <c r="T59" s="2593"/>
      <c r="U59" s="2593"/>
      <c r="V59" s="2593"/>
      <c r="W59" s="2593"/>
      <c r="X59" s="2593"/>
      <c r="Y59" s="2593"/>
      <c r="Z59" s="2593"/>
      <c r="AA59" s="2593"/>
      <c r="AB59" s="2593"/>
      <c r="AC59" s="2593"/>
      <c r="AD59" s="2593"/>
      <c r="AE59" s="2593"/>
      <c r="AF59" s="2593"/>
      <c r="AG59" s="2593"/>
      <c r="AH59" s="2593"/>
      <c r="AI59" s="2593"/>
      <c r="AJ59" s="2593"/>
      <c r="AK59" s="2593"/>
      <c r="AL59" s="2593"/>
      <c r="AP59" s="2613"/>
      <c r="AQ59" s="2698"/>
      <c r="AR59" s="2593"/>
      <c r="AS59" s="2593"/>
      <c r="AT59" s="2593"/>
      <c r="AU59" s="2593"/>
      <c r="AV59" s="2593"/>
      <c r="AW59" s="2593"/>
      <c r="AX59" s="2593"/>
      <c r="AY59" s="2593"/>
      <c r="AZ59" s="2593"/>
      <c r="BA59" s="2593"/>
      <c r="BB59" s="2593"/>
      <c r="BC59" s="2593"/>
      <c r="BD59" s="2593"/>
      <c r="BE59" s="2593"/>
      <c r="BF59" s="2593"/>
      <c r="BG59" s="2593"/>
      <c r="BH59" s="2593"/>
      <c r="BI59" s="2593"/>
      <c r="BJ59" s="2593"/>
      <c r="BK59" s="2593"/>
      <c r="BL59" s="2593"/>
      <c r="BM59" s="2593"/>
      <c r="BN59" s="2593"/>
      <c r="BO59" s="2593"/>
      <c r="BP59" s="2593"/>
      <c r="BQ59" s="2593"/>
      <c r="BR59" s="2593"/>
      <c r="BS59" s="2593"/>
      <c r="BT59" s="2593"/>
      <c r="BU59" s="2593"/>
      <c r="BV59" s="2593"/>
      <c r="BW59" s="2593"/>
      <c r="BX59" s="2593"/>
      <c r="BY59" s="2593"/>
      <c r="BZ59" s="2593"/>
      <c r="CA59" s="2611"/>
      <c r="CB59" s="2611"/>
      <c r="CC59" s="2611"/>
      <c r="CD59" s="2611"/>
      <c r="CE59" s="2611"/>
      <c r="CF59" s="2611"/>
      <c r="CG59" s="2611"/>
      <c r="CH59" s="2611"/>
    </row>
    <row r="60" spans="2:86" ht="15.4" customHeight="1">
      <c r="B60" s="2613"/>
      <c r="C60" s="2698"/>
      <c r="D60" s="2593"/>
      <c r="E60" s="2593"/>
      <c r="F60" s="2593"/>
      <c r="G60" s="2593"/>
      <c r="H60" s="2593"/>
      <c r="I60" s="2593"/>
      <c r="J60" s="2593"/>
      <c r="K60" s="2593"/>
      <c r="L60" s="2593"/>
      <c r="M60" s="2593"/>
      <c r="N60" s="2593"/>
      <c r="O60" s="2593"/>
      <c r="P60" s="2593"/>
      <c r="Q60" s="2593"/>
      <c r="R60" s="2593"/>
      <c r="S60" s="2593"/>
      <c r="T60" s="2593"/>
      <c r="U60" s="2593"/>
      <c r="V60" s="2593"/>
      <c r="W60" s="2593"/>
      <c r="X60" s="2593"/>
      <c r="Y60" s="2593"/>
      <c r="Z60" s="2593"/>
      <c r="AA60" s="2593"/>
      <c r="AB60" s="2593"/>
      <c r="AC60" s="2593"/>
      <c r="AD60" s="2593"/>
      <c r="AE60" s="2593"/>
      <c r="AF60" s="2593"/>
      <c r="AG60" s="2593"/>
      <c r="AH60" s="2593"/>
      <c r="AI60" s="2593"/>
      <c r="AJ60" s="2593"/>
      <c r="AK60" s="2593"/>
      <c r="AL60" s="2593"/>
      <c r="AP60" s="2613"/>
      <c r="AQ60" s="2698"/>
      <c r="AR60" s="2593"/>
      <c r="AS60" s="2593"/>
      <c r="AT60" s="2593"/>
      <c r="AU60" s="2593"/>
      <c r="AV60" s="2593"/>
      <c r="AW60" s="2593"/>
      <c r="AX60" s="2593"/>
      <c r="AY60" s="2593"/>
      <c r="AZ60" s="2593"/>
      <c r="BA60" s="2593"/>
      <c r="BB60" s="2593"/>
      <c r="BC60" s="2593"/>
      <c r="BD60" s="2593"/>
      <c r="BE60" s="2593"/>
      <c r="BF60" s="2593"/>
      <c r="BG60" s="2593"/>
      <c r="BH60" s="2593"/>
      <c r="BI60" s="2593"/>
      <c r="BJ60" s="2593"/>
      <c r="BK60" s="2593"/>
      <c r="BL60" s="2593"/>
      <c r="BM60" s="2593"/>
      <c r="BN60" s="2593"/>
      <c r="BO60" s="2593"/>
      <c r="BP60" s="2593"/>
      <c r="BQ60" s="2593"/>
      <c r="BR60" s="2593"/>
      <c r="BS60" s="2593"/>
      <c r="BT60" s="2593"/>
      <c r="BU60" s="2593"/>
      <c r="BV60" s="2593"/>
      <c r="BW60" s="2593"/>
      <c r="BX60" s="2593"/>
      <c r="BY60" s="2593"/>
      <c r="BZ60" s="2593"/>
      <c r="CA60" s="2611"/>
      <c r="CB60" s="2611"/>
      <c r="CC60" s="2611"/>
      <c r="CD60" s="2611"/>
      <c r="CE60" s="2611"/>
      <c r="CF60" s="2611"/>
      <c r="CG60" s="2611"/>
      <c r="CH60" s="2611"/>
    </row>
    <row r="61" spans="2:86" ht="15.4" customHeight="1">
      <c r="B61" s="2613"/>
      <c r="C61" s="2698"/>
      <c r="D61" s="2593"/>
      <c r="E61" s="2593"/>
      <c r="F61" s="2593"/>
      <c r="G61" s="2593"/>
      <c r="H61" s="2593"/>
      <c r="I61" s="2593"/>
      <c r="J61" s="2593"/>
      <c r="K61" s="2593"/>
      <c r="L61" s="2593"/>
      <c r="M61" s="2593"/>
      <c r="N61" s="2593"/>
      <c r="O61" s="2593"/>
      <c r="P61" s="2593"/>
      <c r="Q61" s="2593"/>
      <c r="R61" s="2593"/>
      <c r="S61" s="2593"/>
      <c r="T61" s="2593"/>
      <c r="U61" s="2593"/>
      <c r="V61" s="2593"/>
      <c r="W61" s="2593"/>
      <c r="X61" s="2593"/>
      <c r="Y61" s="2593"/>
      <c r="Z61" s="2593"/>
      <c r="AA61" s="2593"/>
      <c r="AB61" s="2593"/>
      <c r="AC61" s="2593"/>
      <c r="AD61" s="2593"/>
      <c r="AE61" s="2593"/>
      <c r="AF61" s="2593"/>
      <c r="AG61" s="2593"/>
      <c r="AH61" s="2593"/>
      <c r="AI61" s="2593"/>
      <c r="AJ61" s="2593"/>
      <c r="AK61" s="2593"/>
      <c r="AL61" s="2593"/>
      <c r="AP61" s="2613"/>
      <c r="AQ61" s="2698"/>
      <c r="AR61" s="2593"/>
      <c r="AS61" s="2593"/>
      <c r="AT61" s="2593"/>
      <c r="AU61" s="2593"/>
      <c r="AV61" s="2593"/>
      <c r="AW61" s="2593"/>
      <c r="AX61" s="2593"/>
      <c r="AY61" s="2593"/>
      <c r="AZ61" s="2593"/>
      <c r="BA61" s="2593"/>
      <c r="BB61" s="2593"/>
      <c r="BC61" s="2593"/>
      <c r="BD61" s="2593"/>
      <c r="BE61" s="2593"/>
      <c r="BF61" s="2593"/>
      <c r="BG61" s="2593"/>
      <c r="BH61" s="2593"/>
      <c r="BI61" s="2593"/>
      <c r="BJ61" s="2593"/>
      <c r="BK61" s="2593"/>
      <c r="BL61" s="2593"/>
      <c r="BM61" s="2593"/>
      <c r="BN61" s="2593"/>
      <c r="BO61" s="2593"/>
      <c r="BP61" s="2593"/>
      <c r="BQ61" s="2593"/>
      <c r="BR61" s="2593"/>
      <c r="BS61" s="2593"/>
      <c r="BT61" s="2593"/>
      <c r="BU61" s="2593"/>
      <c r="BV61" s="2593"/>
      <c r="BW61" s="2593"/>
      <c r="BX61" s="2593"/>
      <c r="BY61" s="2593"/>
      <c r="BZ61" s="2593"/>
      <c r="CA61" s="2611"/>
      <c r="CB61" s="2611"/>
      <c r="CC61" s="2611"/>
      <c r="CD61" s="2611"/>
      <c r="CE61" s="2611"/>
      <c r="CF61" s="2611"/>
      <c r="CG61" s="2611"/>
      <c r="CH61" s="2611"/>
    </row>
    <row r="62" spans="2:86" ht="15.4" customHeight="1">
      <c r="B62" s="2613"/>
      <c r="C62" s="2805" t="s">
        <v>200</v>
      </c>
      <c r="D62" s="2593" t="s">
        <v>211</v>
      </c>
      <c r="E62" s="2593"/>
      <c r="F62" s="2593"/>
      <c r="G62" s="2593"/>
      <c r="H62" s="2593"/>
      <c r="I62" s="2593"/>
      <c r="J62" s="2593"/>
      <c r="K62" s="2593"/>
      <c r="L62" s="2593"/>
      <c r="M62" s="2593"/>
      <c r="N62" s="2593"/>
      <c r="O62" s="2593"/>
      <c r="P62" s="2593"/>
      <c r="Q62" s="2593"/>
      <c r="R62" s="2593"/>
      <c r="S62" s="2593"/>
      <c r="T62" s="2593"/>
      <c r="U62" s="2593"/>
      <c r="V62" s="2593"/>
      <c r="W62" s="2593"/>
      <c r="X62" s="2593"/>
      <c r="Y62" s="2593"/>
      <c r="Z62" s="2593"/>
      <c r="AA62" s="2593"/>
      <c r="AB62" s="2593"/>
      <c r="AC62" s="2593"/>
      <c r="AD62" s="2593"/>
      <c r="AE62" s="2593"/>
      <c r="AF62" s="2593"/>
      <c r="AG62" s="2593"/>
      <c r="AH62" s="2593"/>
      <c r="AI62" s="2593"/>
      <c r="AJ62" s="2593"/>
      <c r="AK62" s="2593"/>
      <c r="AL62" s="2593"/>
      <c r="AP62" s="2613"/>
      <c r="AQ62" s="2697" t="s">
        <v>202</v>
      </c>
      <c r="AR62" s="2593" t="s">
        <v>211</v>
      </c>
      <c r="AS62" s="2593"/>
      <c r="AT62" s="2593"/>
      <c r="AU62" s="2593"/>
      <c r="AV62" s="2593"/>
      <c r="AW62" s="2593"/>
      <c r="AX62" s="2593"/>
      <c r="AY62" s="2593"/>
      <c r="AZ62" s="2593"/>
      <c r="BA62" s="2593"/>
      <c r="BB62" s="2593"/>
      <c r="BC62" s="2593"/>
      <c r="BD62" s="2593"/>
      <c r="BE62" s="2593"/>
      <c r="BF62" s="2593"/>
      <c r="BG62" s="2593"/>
      <c r="BH62" s="2593"/>
      <c r="BI62" s="2593"/>
      <c r="BJ62" s="2593"/>
      <c r="BK62" s="2593"/>
      <c r="BL62" s="2593"/>
      <c r="BM62" s="2593"/>
      <c r="BN62" s="2593"/>
      <c r="BO62" s="2593"/>
      <c r="BP62" s="2593"/>
      <c r="BQ62" s="2593"/>
      <c r="BR62" s="2593"/>
      <c r="BS62" s="2593"/>
      <c r="BT62" s="2593"/>
      <c r="BU62" s="2593"/>
      <c r="BV62" s="2593"/>
      <c r="BW62" s="2593"/>
      <c r="BX62" s="2593"/>
      <c r="BY62" s="2593"/>
      <c r="BZ62" s="2593"/>
      <c r="CA62" s="2611"/>
      <c r="CB62" s="2611"/>
      <c r="CC62" s="2611"/>
      <c r="CD62" s="2611"/>
      <c r="CE62" s="2611"/>
      <c r="CF62" s="2611"/>
      <c r="CG62" s="2611"/>
      <c r="CH62" s="2611"/>
    </row>
    <row r="63" spans="2:86" ht="15.4" customHeight="1">
      <c r="B63" s="2613"/>
      <c r="C63" s="2698"/>
      <c r="D63" s="2593"/>
      <c r="E63" s="2593"/>
      <c r="F63" s="2593"/>
      <c r="G63" s="2593"/>
      <c r="H63" s="2593"/>
      <c r="I63" s="2593"/>
      <c r="J63" s="2593"/>
      <c r="K63" s="2593"/>
      <c r="L63" s="2593"/>
      <c r="M63" s="2593"/>
      <c r="N63" s="2593"/>
      <c r="O63" s="2593"/>
      <c r="P63" s="2593"/>
      <c r="Q63" s="2593"/>
      <c r="R63" s="2593"/>
      <c r="S63" s="2593"/>
      <c r="T63" s="2593"/>
      <c r="U63" s="2593"/>
      <c r="V63" s="2593"/>
      <c r="W63" s="2593"/>
      <c r="X63" s="2593"/>
      <c r="Y63" s="2593"/>
      <c r="Z63" s="2593"/>
      <c r="AA63" s="2593"/>
      <c r="AB63" s="2593"/>
      <c r="AC63" s="2593"/>
      <c r="AD63" s="2593"/>
      <c r="AE63" s="2593"/>
      <c r="AF63" s="2593"/>
      <c r="AG63" s="2593"/>
      <c r="AH63" s="2593"/>
      <c r="AI63" s="2593"/>
      <c r="AJ63" s="2593"/>
      <c r="AK63" s="2593"/>
      <c r="AL63" s="2593"/>
      <c r="AP63" s="2613"/>
      <c r="AQ63" s="2698"/>
      <c r="AR63" s="2593"/>
      <c r="AS63" s="2593"/>
      <c r="AT63" s="2593"/>
      <c r="AU63" s="2593"/>
      <c r="AV63" s="2593"/>
      <c r="AW63" s="2593"/>
      <c r="AX63" s="2593"/>
      <c r="AY63" s="2593"/>
      <c r="AZ63" s="2593"/>
      <c r="BA63" s="2593"/>
      <c r="BB63" s="2593"/>
      <c r="BC63" s="2593"/>
      <c r="BD63" s="2593"/>
      <c r="BE63" s="2593"/>
      <c r="BF63" s="2593"/>
      <c r="BG63" s="2593"/>
      <c r="BH63" s="2593"/>
      <c r="BI63" s="2593"/>
      <c r="BJ63" s="2593"/>
      <c r="BK63" s="2593"/>
      <c r="BL63" s="2593"/>
      <c r="BM63" s="2593"/>
      <c r="BN63" s="2593"/>
      <c r="BO63" s="2593"/>
      <c r="BP63" s="2593"/>
      <c r="BQ63" s="2593"/>
      <c r="BR63" s="2593"/>
      <c r="BS63" s="2593"/>
      <c r="BT63" s="2593"/>
      <c r="BU63" s="2593"/>
      <c r="BV63" s="2593"/>
      <c r="BW63" s="2593"/>
      <c r="BX63" s="2593"/>
      <c r="BY63" s="2593"/>
      <c r="BZ63" s="2593"/>
      <c r="CA63" s="2611"/>
      <c r="CB63" s="2611"/>
      <c r="CC63" s="2611"/>
      <c r="CD63" s="2611"/>
      <c r="CE63" s="2611"/>
      <c r="CF63" s="2611"/>
      <c r="CG63" s="2611"/>
      <c r="CH63" s="2611"/>
    </row>
    <row r="64" spans="2:86" ht="15.4" customHeight="1">
      <c r="B64" s="2613"/>
      <c r="C64" s="2698"/>
      <c r="D64" s="2593"/>
      <c r="E64" s="2593"/>
      <c r="F64" s="2593"/>
      <c r="G64" s="2593"/>
      <c r="H64" s="2593"/>
      <c r="I64" s="2593"/>
      <c r="J64" s="2593"/>
      <c r="K64" s="2593"/>
      <c r="L64" s="2593"/>
      <c r="M64" s="2593"/>
      <c r="N64" s="2593"/>
      <c r="O64" s="2593"/>
      <c r="P64" s="2593"/>
      <c r="Q64" s="2593"/>
      <c r="R64" s="2593"/>
      <c r="S64" s="2593"/>
      <c r="T64" s="2593"/>
      <c r="U64" s="2593"/>
      <c r="V64" s="2593"/>
      <c r="W64" s="2593"/>
      <c r="X64" s="2593"/>
      <c r="Y64" s="2593"/>
      <c r="Z64" s="2593"/>
      <c r="AA64" s="2593"/>
      <c r="AB64" s="2593"/>
      <c r="AC64" s="2593"/>
      <c r="AD64" s="2593"/>
      <c r="AE64" s="2593"/>
      <c r="AF64" s="2593"/>
      <c r="AG64" s="2593"/>
      <c r="AH64" s="2593"/>
      <c r="AI64" s="2593"/>
      <c r="AJ64" s="2593"/>
      <c r="AK64" s="2593"/>
      <c r="AL64" s="2593"/>
      <c r="AP64" s="2613"/>
      <c r="AQ64" s="2698"/>
      <c r="AR64" s="2593"/>
      <c r="AS64" s="2593"/>
      <c r="AT64" s="2593"/>
      <c r="AU64" s="2593"/>
      <c r="AV64" s="2593"/>
      <c r="AW64" s="2593"/>
      <c r="AX64" s="2593"/>
      <c r="AY64" s="2593"/>
      <c r="AZ64" s="2593"/>
      <c r="BA64" s="2593"/>
      <c r="BB64" s="2593"/>
      <c r="BC64" s="2593"/>
      <c r="BD64" s="2593"/>
      <c r="BE64" s="2593"/>
      <c r="BF64" s="2593"/>
      <c r="BG64" s="2593"/>
      <c r="BH64" s="2593"/>
      <c r="BI64" s="2593"/>
      <c r="BJ64" s="2593"/>
      <c r="BK64" s="2593"/>
      <c r="BL64" s="2593"/>
      <c r="BM64" s="2593"/>
      <c r="BN64" s="2593"/>
      <c r="BO64" s="2593"/>
      <c r="BP64" s="2593"/>
      <c r="BQ64" s="2593"/>
      <c r="BR64" s="2593"/>
      <c r="BS64" s="2593"/>
      <c r="BT64" s="2593"/>
      <c r="BU64" s="2593"/>
      <c r="BV64" s="2593"/>
      <c r="BW64" s="2593"/>
      <c r="BX64" s="2593"/>
      <c r="BY64" s="2593"/>
      <c r="BZ64" s="2593"/>
      <c r="CA64" s="2611"/>
      <c r="CB64" s="2611"/>
      <c r="CC64" s="2611"/>
      <c r="CD64" s="2611"/>
      <c r="CE64" s="2611"/>
      <c r="CF64" s="2611"/>
      <c r="CG64" s="2611"/>
      <c r="CH64" s="2611"/>
    </row>
    <row r="65" spans="2:86" ht="15.4" customHeight="1">
      <c r="B65" s="2613"/>
      <c r="C65" s="2698"/>
      <c r="D65" s="2593"/>
      <c r="E65" s="2593"/>
      <c r="F65" s="2593"/>
      <c r="G65" s="2593"/>
      <c r="H65" s="2593"/>
      <c r="I65" s="2593"/>
      <c r="J65" s="2593"/>
      <c r="K65" s="2593"/>
      <c r="L65" s="2593"/>
      <c r="M65" s="2593"/>
      <c r="N65" s="2593"/>
      <c r="O65" s="2593"/>
      <c r="P65" s="2593"/>
      <c r="Q65" s="2593"/>
      <c r="R65" s="2593"/>
      <c r="S65" s="2593"/>
      <c r="T65" s="2593"/>
      <c r="U65" s="2593"/>
      <c r="V65" s="2593"/>
      <c r="W65" s="2593"/>
      <c r="X65" s="2593"/>
      <c r="Y65" s="2593"/>
      <c r="Z65" s="2593"/>
      <c r="AA65" s="2593"/>
      <c r="AB65" s="2593"/>
      <c r="AC65" s="2593"/>
      <c r="AD65" s="2593"/>
      <c r="AE65" s="2593"/>
      <c r="AF65" s="2593"/>
      <c r="AG65" s="2593"/>
      <c r="AH65" s="2593"/>
      <c r="AI65" s="2593"/>
      <c r="AJ65" s="2593"/>
      <c r="AK65" s="2593"/>
      <c r="AL65" s="2593"/>
      <c r="AP65" s="2613"/>
      <c r="AQ65" s="2698"/>
      <c r="AR65" s="2593"/>
      <c r="AS65" s="2593"/>
      <c r="AT65" s="2593"/>
      <c r="AU65" s="2593"/>
      <c r="AV65" s="2593"/>
      <c r="AW65" s="2593"/>
      <c r="AX65" s="2593"/>
      <c r="AY65" s="2593"/>
      <c r="AZ65" s="2593"/>
      <c r="BA65" s="2593"/>
      <c r="BB65" s="2593"/>
      <c r="BC65" s="2593"/>
      <c r="BD65" s="2593"/>
      <c r="BE65" s="2593"/>
      <c r="BF65" s="2593"/>
      <c r="BG65" s="2593"/>
      <c r="BH65" s="2593"/>
      <c r="BI65" s="2593"/>
      <c r="BJ65" s="2593"/>
      <c r="BK65" s="2593"/>
      <c r="BL65" s="2593"/>
      <c r="BM65" s="2593"/>
      <c r="BN65" s="2593"/>
      <c r="BO65" s="2593"/>
      <c r="BP65" s="2593"/>
      <c r="BQ65" s="2593"/>
      <c r="BR65" s="2593"/>
      <c r="BS65" s="2593"/>
      <c r="BT65" s="2593"/>
      <c r="BU65" s="2593"/>
      <c r="BV65" s="2593"/>
      <c r="BW65" s="2593"/>
      <c r="BX65" s="2593"/>
      <c r="BY65" s="2593"/>
      <c r="BZ65" s="2593"/>
      <c r="CA65" s="2611"/>
      <c r="CB65" s="2611"/>
      <c r="CC65" s="2611"/>
      <c r="CD65" s="2611"/>
      <c r="CE65" s="2611"/>
      <c r="CF65" s="2611"/>
      <c r="CG65" s="2611"/>
      <c r="CH65" s="2611"/>
    </row>
    <row r="66" spans="2:86" ht="15.4" customHeight="1">
      <c r="B66" s="2613"/>
      <c r="C66" s="2700"/>
      <c r="D66" s="2593" t="s">
        <v>212</v>
      </c>
      <c r="E66" s="2593"/>
      <c r="F66" s="2593"/>
      <c r="G66" s="2593"/>
      <c r="H66" s="2593"/>
      <c r="I66" s="2593"/>
      <c r="J66" s="2593"/>
      <c r="K66" s="2593"/>
      <c r="L66" s="2593"/>
      <c r="M66" s="2593"/>
      <c r="N66" s="2593"/>
      <c r="O66" s="2593"/>
      <c r="P66" s="2593"/>
      <c r="Q66" s="2593"/>
      <c r="R66" s="2593"/>
      <c r="S66" s="2593"/>
      <c r="T66" s="2593"/>
      <c r="U66" s="2593"/>
      <c r="V66" s="2593"/>
      <c r="W66" s="2593"/>
      <c r="X66" s="2593"/>
      <c r="Y66" s="2593"/>
      <c r="Z66" s="2593"/>
      <c r="AA66" s="2593"/>
      <c r="AB66" s="2593"/>
      <c r="AC66" s="2593"/>
      <c r="AD66" s="2593"/>
      <c r="AE66" s="2593"/>
      <c r="AF66" s="2593"/>
      <c r="AG66" s="2593"/>
      <c r="AH66" s="2593"/>
      <c r="AI66" s="2593"/>
      <c r="AJ66" s="2593"/>
      <c r="AK66" s="2593"/>
      <c r="AL66" s="2593"/>
      <c r="AP66" s="2613"/>
      <c r="AQ66" s="2697"/>
      <c r="AR66" s="2593" t="s">
        <v>212</v>
      </c>
      <c r="AS66" s="2593"/>
      <c r="AT66" s="2593"/>
      <c r="AU66" s="2593"/>
      <c r="AV66" s="2593"/>
      <c r="AW66" s="2593"/>
      <c r="AX66" s="2593"/>
      <c r="AY66" s="2593"/>
      <c r="AZ66" s="2593"/>
      <c r="BA66" s="2593"/>
      <c r="BB66" s="2593"/>
      <c r="BC66" s="2593"/>
      <c r="BD66" s="2593"/>
      <c r="BE66" s="2593"/>
      <c r="BF66" s="2593"/>
      <c r="BG66" s="2593"/>
      <c r="BH66" s="2593"/>
      <c r="BI66" s="2593"/>
      <c r="BJ66" s="2593"/>
      <c r="BK66" s="2593"/>
      <c r="BL66" s="2593"/>
      <c r="BM66" s="2593"/>
      <c r="BN66" s="2593"/>
      <c r="BO66" s="2593"/>
      <c r="BP66" s="2593"/>
      <c r="BQ66" s="2593"/>
      <c r="BR66" s="2593"/>
      <c r="BS66" s="2593"/>
      <c r="BT66" s="2593"/>
      <c r="BU66" s="2593"/>
      <c r="BV66" s="2593"/>
      <c r="BW66" s="2593"/>
      <c r="BX66" s="2593"/>
      <c r="BY66" s="2593"/>
      <c r="BZ66" s="2593"/>
      <c r="CA66" s="2611"/>
      <c r="CB66" s="2611"/>
      <c r="CC66" s="2611"/>
      <c r="CD66" s="2611"/>
      <c r="CE66" s="2611"/>
      <c r="CF66" s="2611"/>
      <c r="CG66" s="2611"/>
      <c r="CH66" s="2611"/>
    </row>
    <row r="67" spans="2:86" ht="15.4" customHeight="1">
      <c r="B67" s="2613"/>
      <c r="C67" s="2698"/>
      <c r="D67" s="2593"/>
      <c r="E67" s="2593"/>
      <c r="F67" s="2593"/>
      <c r="G67" s="2593"/>
      <c r="H67" s="2593"/>
      <c r="I67" s="2593"/>
      <c r="J67" s="2593"/>
      <c r="K67" s="2593"/>
      <c r="L67" s="2593"/>
      <c r="M67" s="2593"/>
      <c r="N67" s="2593"/>
      <c r="O67" s="2593"/>
      <c r="P67" s="2593"/>
      <c r="Q67" s="2593"/>
      <c r="R67" s="2593"/>
      <c r="S67" s="2593"/>
      <c r="T67" s="2593"/>
      <c r="U67" s="2593"/>
      <c r="V67" s="2593"/>
      <c r="W67" s="2593"/>
      <c r="X67" s="2593"/>
      <c r="Y67" s="2593"/>
      <c r="Z67" s="2593"/>
      <c r="AA67" s="2593"/>
      <c r="AB67" s="2593"/>
      <c r="AC67" s="2593"/>
      <c r="AD67" s="2593"/>
      <c r="AE67" s="2593"/>
      <c r="AF67" s="2593"/>
      <c r="AG67" s="2593"/>
      <c r="AH67" s="2593"/>
      <c r="AI67" s="2593"/>
      <c r="AJ67" s="2593"/>
      <c r="AK67" s="2593"/>
      <c r="AL67" s="2593"/>
      <c r="AP67" s="2613"/>
      <c r="AQ67" s="2698"/>
      <c r="AR67" s="2593"/>
      <c r="AS67" s="2593"/>
      <c r="AT67" s="2593"/>
      <c r="AU67" s="2593"/>
      <c r="AV67" s="2593"/>
      <c r="AW67" s="2593"/>
      <c r="AX67" s="2593"/>
      <c r="AY67" s="2593"/>
      <c r="AZ67" s="2593"/>
      <c r="BA67" s="2593"/>
      <c r="BB67" s="2593"/>
      <c r="BC67" s="2593"/>
      <c r="BD67" s="2593"/>
      <c r="BE67" s="2593"/>
      <c r="BF67" s="2593"/>
      <c r="BG67" s="2593"/>
      <c r="BH67" s="2593"/>
      <c r="BI67" s="2593"/>
      <c r="BJ67" s="2593"/>
      <c r="BK67" s="2593"/>
      <c r="BL67" s="2593"/>
      <c r="BM67" s="2593"/>
      <c r="BN67" s="2593"/>
      <c r="BO67" s="2593"/>
      <c r="BP67" s="2593"/>
      <c r="BQ67" s="2593"/>
      <c r="BR67" s="2593"/>
      <c r="BS67" s="2593"/>
      <c r="BT67" s="2593"/>
      <c r="BU67" s="2593"/>
      <c r="BV67" s="2593"/>
      <c r="BW67" s="2593"/>
      <c r="BX67" s="2593"/>
      <c r="BY67" s="2593"/>
      <c r="BZ67" s="2593"/>
      <c r="CA67" s="2611"/>
      <c r="CB67" s="2611"/>
      <c r="CC67" s="2611"/>
      <c r="CD67" s="2611"/>
      <c r="CE67" s="2611"/>
      <c r="CF67" s="2611"/>
      <c r="CG67" s="2611"/>
      <c r="CH67" s="2611"/>
    </row>
    <row r="68" spans="2:86" ht="15.4" customHeight="1">
      <c r="B68" s="2613"/>
      <c r="C68" s="2654" t="s">
        <v>213</v>
      </c>
      <c r="D68" s="2701"/>
      <c r="E68" s="2701"/>
      <c r="F68" s="2701"/>
      <c r="G68" s="2701"/>
      <c r="H68" s="2701"/>
      <c r="I68" s="2701"/>
      <c r="J68" s="2701"/>
      <c r="K68" s="2701"/>
      <c r="L68" s="2701"/>
      <c r="M68" s="2701"/>
      <c r="N68" s="2701"/>
      <c r="O68" s="2701"/>
      <c r="P68" s="2701"/>
      <c r="Q68" s="2701"/>
      <c r="R68" s="2701"/>
      <c r="S68" s="2701"/>
      <c r="T68" s="2701"/>
      <c r="U68" s="2701"/>
      <c r="V68" s="2701"/>
      <c r="W68" s="2701"/>
      <c r="X68" s="2701"/>
      <c r="Y68" s="2701"/>
      <c r="Z68" s="2701"/>
      <c r="AA68" s="2701"/>
      <c r="AB68" s="2701"/>
      <c r="AC68" s="2701"/>
      <c r="AD68" s="2701"/>
      <c r="AE68" s="2701"/>
      <c r="AF68" s="2701"/>
      <c r="AG68" s="2701"/>
      <c r="AH68" s="2701"/>
      <c r="AI68" s="2701"/>
      <c r="AJ68" s="2701"/>
      <c r="AK68" s="2701"/>
      <c r="AL68" s="2701"/>
      <c r="AP68" s="2613"/>
      <c r="AQ68" s="2702" t="s">
        <v>213</v>
      </c>
      <c r="AR68" s="2701"/>
      <c r="AS68" s="2701"/>
      <c r="AT68" s="2701"/>
      <c r="AU68" s="2701"/>
      <c r="AV68" s="2701"/>
      <c r="AW68" s="2701"/>
      <c r="AX68" s="2701"/>
      <c r="AY68" s="2701"/>
      <c r="AZ68" s="2701"/>
      <c r="BA68" s="2701"/>
      <c r="BB68" s="2701"/>
      <c r="BC68" s="2701"/>
      <c r="BD68" s="2701"/>
      <c r="BE68" s="2701"/>
      <c r="BF68" s="2701"/>
      <c r="BG68" s="2701"/>
      <c r="BH68" s="2701"/>
      <c r="BI68" s="2701"/>
      <c r="BJ68" s="2701"/>
      <c r="BK68" s="2701"/>
      <c r="BL68" s="2701"/>
      <c r="BM68" s="2701"/>
      <c r="BN68" s="2701"/>
      <c r="BO68" s="2701"/>
      <c r="BP68" s="2701"/>
      <c r="BQ68" s="2701"/>
      <c r="BR68" s="2701"/>
      <c r="BS68" s="2701"/>
      <c r="BT68" s="2701"/>
      <c r="BU68" s="2701"/>
      <c r="BV68" s="2701"/>
      <c r="BW68" s="2701"/>
      <c r="BX68" s="2701"/>
      <c r="BY68" s="2701"/>
      <c r="BZ68" s="2701"/>
      <c r="CA68" s="2611"/>
      <c r="CB68" s="2611"/>
      <c r="CC68" s="2611"/>
      <c r="CD68" s="2611"/>
      <c r="CE68" s="2611"/>
      <c r="CF68" s="2611"/>
      <c r="CG68" s="2611"/>
      <c r="CH68" s="2611"/>
    </row>
    <row r="69" spans="2:86" ht="15.4" customHeight="1">
      <c r="B69" s="2613"/>
      <c r="D69" s="2806"/>
      <c r="E69" s="2806"/>
      <c r="F69" s="2806"/>
      <c r="G69" s="2806"/>
      <c r="H69" s="2806"/>
      <c r="I69" s="2806"/>
      <c r="J69" s="2806"/>
      <c r="K69" s="2806"/>
      <c r="L69" s="2806"/>
      <c r="M69" s="2806"/>
      <c r="N69" s="2806"/>
      <c r="O69" s="2806"/>
      <c r="P69" s="2806"/>
      <c r="Q69" s="2806"/>
      <c r="R69" s="2806"/>
      <c r="S69" s="2806"/>
      <c r="T69" s="2806"/>
      <c r="U69" s="2806"/>
      <c r="V69" s="2806"/>
      <c r="W69" s="2806"/>
      <c r="X69" s="2806"/>
      <c r="Y69" s="2806"/>
      <c r="Z69" s="2806"/>
      <c r="AA69" s="2806"/>
      <c r="AB69" s="2806"/>
      <c r="AC69" s="2806"/>
      <c r="AD69" s="2806"/>
      <c r="AE69" s="2806"/>
      <c r="AF69" s="2806"/>
      <c r="AG69" s="2806"/>
      <c r="AH69" s="2806"/>
      <c r="AI69" s="2806"/>
      <c r="AJ69" s="2806"/>
      <c r="AK69" s="2806"/>
      <c r="AL69" s="2806"/>
      <c r="AP69" s="2613"/>
      <c r="AQ69" s="2698"/>
      <c r="AR69" s="2704" t="s">
        <v>1201</v>
      </c>
      <c r="AS69" s="2705"/>
      <c r="AT69" s="2705"/>
      <c r="AU69" s="2705"/>
      <c r="AV69" s="2705"/>
      <c r="AW69" s="2705"/>
      <c r="AX69" s="2705"/>
      <c r="AY69" s="2705"/>
      <c r="AZ69" s="2705"/>
      <c r="BA69" s="2705"/>
      <c r="BB69" s="2705"/>
      <c r="BC69" s="2705"/>
      <c r="BD69" s="2705"/>
      <c r="BE69" s="2705"/>
      <c r="BF69" s="2705"/>
      <c r="BG69" s="2705"/>
      <c r="BH69" s="2705"/>
      <c r="BI69" s="2705"/>
      <c r="BJ69" s="2705"/>
      <c r="BK69" s="2705"/>
      <c r="BL69" s="2705"/>
      <c r="BM69" s="2705"/>
      <c r="BN69" s="2705"/>
      <c r="BO69" s="2705"/>
      <c r="BP69" s="2705"/>
      <c r="BQ69" s="2705"/>
      <c r="BR69" s="2705"/>
      <c r="BS69" s="2705"/>
      <c r="BT69" s="2705"/>
      <c r="BU69" s="2705"/>
      <c r="BV69" s="2705"/>
      <c r="BW69" s="2705"/>
      <c r="BX69" s="2705"/>
      <c r="BY69" s="2705"/>
      <c r="BZ69" s="2706"/>
      <c r="CA69" s="2611"/>
      <c r="CB69" s="2611"/>
      <c r="CC69" s="2611"/>
      <c r="CD69" s="2611"/>
      <c r="CE69" s="2611"/>
      <c r="CF69" s="2611"/>
      <c r="CG69" s="2611"/>
      <c r="CH69" s="2611"/>
    </row>
    <row r="70" spans="2:86" ht="15.4" customHeight="1">
      <c r="B70" s="2613"/>
      <c r="C70" s="2698"/>
      <c r="D70" s="2806"/>
      <c r="E70" s="2806"/>
      <c r="F70" s="2806"/>
      <c r="G70" s="2806"/>
      <c r="H70" s="2806"/>
      <c r="I70" s="2806"/>
      <c r="J70" s="2806"/>
      <c r="K70" s="2806"/>
      <c r="L70" s="2806"/>
      <c r="M70" s="2806"/>
      <c r="N70" s="2806"/>
      <c r="O70" s="2806"/>
      <c r="P70" s="2806"/>
      <c r="Q70" s="2806"/>
      <c r="R70" s="2806"/>
      <c r="S70" s="2806"/>
      <c r="T70" s="2806"/>
      <c r="U70" s="2806"/>
      <c r="V70" s="2806"/>
      <c r="W70" s="2806"/>
      <c r="X70" s="2806"/>
      <c r="Y70" s="2806"/>
      <c r="Z70" s="2806"/>
      <c r="AA70" s="2806"/>
      <c r="AB70" s="2806"/>
      <c r="AC70" s="2806"/>
      <c r="AD70" s="2806"/>
      <c r="AE70" s="2806"/>
      <c r="AF70" s="2806"/>
      <c r="AG70" s="2806"/>
      <c r="AH70" s="2806"/>
      <c r="AI70" s="2806"/>
      <c r="AJ70" s="2806"/>
      <c r="AK70" s="2806"/>
      <c r="AL70" s="2806"/>
      <c r="AP70" s="2613"/>
      <c r="AQ70" s="2698"/>
      <c r="AR70" s="2707"/>
      <c r="AS70" s="2708"/>
      <c r="AT70" s="2708"/>
      <c r="AU70" s="2708"/>
      <c r="AV70" s="2708"/>
      <c r="AW70" s="2708"/>
      <c r="AX70" s="2708"/>
      <c r="AY70" s="2708"/>
      <c r="AZ70" s="2708"/>
      <c r="BA70" s="2708"/>
      <c r="BB70" s="2708"/>
      <c r="BC70" s="2708"/>
      <c r="BD70" s="2708"/>
      <c r="BE70" s="2708"/>
      <c r="BF70" s="2708"/>
      <c r="BG70" s="2708"/>
      <c r="BH70" s="2708"/>
      <c r="BI70" s="2708"/>
      <c r="BJ70" s="2708"/>
      <c r="BK70" s="2708"/>
      <c r="BL70" s="2708"/>
      <c r="BM70" s="2708"/>
      <c r="BN70" s="2708"/>
      <c r="BO70" s="2708"/>
      <c r="BP70" s="2708"/>
      <c r="BQ70" s="2708"/>
      <c r="BR70" s="2708"/>
      <c r="BS70" s="2708"/>
      <c r="BT70" s="2708"/>
      <c r="BU70" s="2708"/>
      <c r="BV70" s="2708"/>
      <c r="BW70" s="2708"/>
      <c r="BX70" s="2708"/>
      <c r="BY70" s="2708"/>
      <c r="BZ70" s="2709"/>
      <c r="CA70" s="2611"/>
      <c r="CB70" s="2611"/>
      <c r="CC70" s="2611"/>
      <c r="CD70" s="2611"/>
      <c r="CE70" s="2611"/>
      <c r="CF70" s="2611"/>
      <c r="CG70" s="2611"/>
      <c r="CH70" s="2611"/>
    </row>
    <row r="71" spans="2:86" ht="15.4" customHeight="1">
      <c r="B71" s="2613"/>
      <c r="C71" s="2698"/>
      <c r="D71" s="2806"/>
      <c r="E71" s="2806"/>
      <c r="F71" s="2806"/>
      <c r="G71" s="2806"/>
      <c r="H71" s="2806"/>
      <c r="I71" s="2806"/>
      <c r="J71" s="2806"/>
      <c r="K71" s="2806"/>
      <c r="L71" s="2806"/>
      <c r="M71" s="2806"/>
      <c r="N71" s="2806"/>
      <c r="O71" s="2806"/>
      <c r="P71" s="2806"/>
      <c r="Q71" s="2806"/>
      <c r="R71" s="2806"/>
      <c r="S71" s="2806"/>
      <c r="T71" s="2806"/>
      <c r="U71" s="2806"/>
      <c r="V71" s="2806"/>
      <c r="W71" s="2806"/>
      <c r="X71" s="2806"/>
      <c r="Y71" s="2806"/>
      <c r="Z71" s="2806"/>
      <c r="AA71" s="2806"/>
      <c r="AB71" s="2806"/>
      <c r="AC71" s="2806"/>
      <c r="AD71" s="2806"/>
      <c r="AE71" s="2806"/>
      <c r="AF71" s="2806"/>
      <c r="AG71" s="2806"/>
      <c r="AH71" s="2806"/>
      <c r="AI71" s="2806"/>
      <c r="AJ71" s="2806"/>
      <c r="AK71" s="2806"/>
      <c r="AL71" s="2806"/>
      <c r="AP71" s="2613"/>
      <c r="AQ71" s="2698"/>
      <c r="AR71" s="2707"/>
      <c r="AS71" s="2708"/>
      <c r="AT71" s="2708"/>
      <c r="AU71" s="2708"/>
      <c r="AV71" s="2708"/>
      <c r="AW71" s="2708"/>
      <c r="AX71" s="2708"/>
      <c r="AY71" s="2708"/>
      <c r="AZ71" s="2708"/>
      <c r="BA71" s="2708"/>
      <c r="BB71" s="2708"/>
      <c r="BC71" s="2708"/>
      <c r="BD71" s="2708"/>
      <c r="BE71" s="2708"/>
      <c r="BF71" s="2708"/>
      <c r="BG71" s="2708"/>
      <c r="BH71" s="2708"/>
      <c r="BI71" s="2708"/>
      <c r="BJ71" s="2708"/>
      <c r="BK71" s="2708"/>
      <c r="BL71" s="2708"/>
      <c r="BM71" s="2708"/>
      <c r="BN71" s="2708"/>
      <c r="BO71" s="2708"/>
      <c r="BP71" s="2708"/>
      <c r="BQ71" s="2708"/>
      <c r="BR71" s="2708"/>
      <c r="BS71" s="2708"/>
      <c r="BT71" s="2708"/>
      <c r="BU71" s="2708"/>
      <c r="BV71" s="2708"/>
      <c r="BW71" s="2708"/>
      <c r="BX71" s="2708"/>
      <c r="BY71" s="2708"/>
      <c r="BZ71" s="2709"/>
      <c r="CA71" s="2611"/>
      <c r="CB71" s="2611"/>
      <c r="CC71" s="2611"/>
      <c r="CD71" s="2611"/>
      <c r="CE71" s="2611"/>
      <c r="CF71" s="2611"/>
      <c r="CG71" s="2611"/>
      <c r="CH71" s="2611"/>
    </row>
    <row r="72" spans="2:86" ht="15.4" customHeight="1">
      <c r="B72" s="2613"/>
      <c r="C72" s="2700"/>
      <c r="D72" s="2806"/>
      <c r="E72" s="2806"/>
      <c r="F72" s="2806"/>
      <c r="G72" s="2806"/>
      <c r="H72" s="2806"/>
      <c r="I72" s="2806"/>
      <c r="J72" s="2806"/>
      <c r="K72" s="2806"/>
      <c r="L72" s="2806"/>
      <c r="M72" s="2806"/>
      <c r="N72" s="2806"/>
      <c r="O72" s="2806"/>
      <c r="P72" s="2806"/>
      <c r="Q72" s="2806"/>
      <c r="R72" s="2806"/>
      <c r="S72" s="2806"/>
      <c r="T72" s="2806"/>
      <c r="U72" s="2806"/>
      <c r="V72" s="2806"/>
      <c r="W72" s="2806"/>
      <c r="X72" s="2806"/>
      <c r="Y72" s="2806"/>
      <c r="Z72" s="2806"/>
      <c r="AA72" s="2806"/>
      <c r="AB72" s="2806"/>
      <c r="AC72" s="2806"/>
      <c r="AD72" s="2806"/>
      <c r="AE72" s="2806"/>
      <c r="AF72" s="2806"/>
      <c r="AG72" s="2806"/>
      <c r="AH72" s="2806"/>
      <c r="AI72" s="2806"/>
      <c r="AJ72" s="2806"/>
      <c r="AK72" s="2806"/>
      <c r="AL72" s="2806"/>
      <c r="AP72" s="2613"/>
      <c r="AQ72" s="2697"/>
      <c r="AR72" s="2707"/>
      <c r="AS72" s="2708"/>
      <c r="AT72" s="2708"/>
      <c r="AU72" s="2708"/>
      <c r="AV72" s="2708"/>
      <c r="AW72" s="2708"/>
      <c r="AX72" s="2708"/>
      <c r="AY72" s="2708"/>
      <c r="AZ72" s="2708"/>
      <c r="BA72" s="2708"/>
      <c r="BB72" s="2708"/>
      <c r="BC72" s="2708"/>
      <c r="BD72" s="2708"/>
      <c r="BE72" s="2708"/>
      <c r="BF72" s="2708"/>
      <c r="BG72" s="2708"/>
      <c r="BH72" s="2708"/>
      <c r="BI72" s="2708"/>
      <c r="BJ72" s="2708"/>
      <c r="BK72" s="2708"/>
      <c r="BL72" s="2708"/>
      <c r="BM72" s="2708"/>
      <c r="BN72" s="2708"/>
      <c r="BO72" s="2708"/>
      <c r="BP72" s="2708"/>
      <c r="BQ72" s="2708"/>
      <c r="BR72" s="2708"/>
      <c r="BS72" s="2708"/>
      <c r="BT72" s="2708"/>
      <c r="BU72" s="2708"/>
      <c r="BV72" s="2708"/>
      <c r="BW72" s="2708"/>
      <c r="BX72" s="2708"/>
      <c r="BY72" s="2708"/>
      <c r="BZ72" s="2709"/>
      <c r="CA72" s="2611"/>
      <c r="CB72" s="2611"/>
      <c r="CC72" s="2611"/>
      <c r="CD72" s="2611"/>
      <c r="CE72" s="2611"/>
      <c r="CF72" s="2611"/>
      <c r="CG72" s="2611"/>
      <c r="CH72" s="2611"/>
    </row>
    <row r="73" spans="2:86" ht="15.4" customHeight="1">
      <c r="B73" s="2613"/>
      <c r="C73" s="2698"/>
      <c r="D73" s="2806"/>
      <c r="E73" s="2806"/>
      <c r="F73" s="2806"/>
      <c r="G73" s="2806"/>
      <c r="H73" s="2806"/>
      <c r="I73" s="2806"/>
      <c r="J73" s="2806"/>
      <c r="K73" s="2806"/>
      <c r="L73" s="2806"/>
      <c r="M73" s="2806"/>
      <c r="N73" s="2806"/>
      <c r="O73" s="2806"/>
      <c r="P73" s="2806"/>
      <c r="Q73" s="2806"/>
      <c r="R73" s="2806"/>
      <c r="S73" s="2806"/>
      <c r="T73" s="2806"/>
      <c r="U73" s="2806"/>
      <c r="V73" s="2806"/>
      <c r="W73" s="2806"/>
      <c r="X73" s="2806"/>
      <c r="Y73" s="2806"/>
      <c r="Z73" s="2806"/>
      <c r="AA73" s="2806"/>
      <c r="AB73" s="2806"/>
      <c r="AC73" s="2806"/>
      <c r="AD73" s="2806"/>
      <c r="AE73" s="2806"/>
      <c r="AF73" s="2806"/>
      <c r="AG73" s="2806"/>
      <c r="AH73" s="2806"/>
      <c r="AI73" s="2806"/>
      <c r="AJ73" s="2806"/>
      <c r="AK73" s="2806"/>
      <c r="AL73" s="2806"/>
      <c r="AP73" s="2613"/>
      <c r="AQ73" s="2698"/>
      <c r="AR73" s="2710"/>
      <c r="AS73" s="2711"/>
      <c r="AT73" s="2711"/>
      <c r="AU73" s="2711"/>
      <c r="AV73" s="2711"/>
      <c r="AW73" s="2711"/>
      <c r="AX73" s="2711"/>
      <c r="AY73" s="2711"/>
      <c r="AZ73" s="2711"/>
      <c r="BA73" s="2711"/>
      <c r="BB73" s="2711"/>
      <c r="BC73" s="2711"/>
      <c r="BD73" s="2711"/>
      <c r="BE73" s="2711"/>
      <c r="BF73" s="2711"/>
      <c r="BG73" s="2711"/>
      <c r="BH73" s="2711"/>
      <c r="BI73" s="2711"/>
      <c r="BJ73" s="2711"/>
      <c r="BK73" s="2711"/>
      <c r="BL73" s="2711"/>
      <c r="BM73" s="2711"/>
      <c r="BN73" s="2711"/>
      <c r="BO73" s="2711"/>
      <c r="BP73" s="2711"/>
      <c r="BQ73" s="2711"/>
      <c r="BR73" s="2711"/>
      <c r="BS73" s="2711"/>
      <c r="BT73" s="2711"/>
      <c r="BU73" s="2711"/>
      <c r="BV73" s="2711"/>
      <c r="BW73" s="2711"/>
      <c r="BX73" s="2711"/>
      <c r="BY73" s="2711"/>
      <c r="BZ73" s="2712"/>
      <c r="CA73" s="2611"/>
      <c r="CB73" s="2611"/>
      <c r="CC73" s="2611"/>
      <c r="CD73" s="2611"/>
      <c r="CE73" s="2611"/>
      <c r="CF73" s="2611"/>
      <c r="CG73" s="2611"/>
      <c r="CH73" s="2611"/>
    </row>
    <row r="74" spans="2:86" ht="15.4" customHeight="1">
      <c r="B74" s="2613"/>
      <c r="C74" s="2805" t="s">
        <v>200</v>
      </c>
      <c r="D74" s="2593" t="s">
        <v>214</v>
      </c>
      <c r="E74" s="2593"/>
      <c r="F74" s="2593"/>
      <c r="G74" s="2593"/>
      <c r="H74" s="2593"/>
      <c r="I74" s="2593"/>
      <c r="J74" s="2593"/>
      <c r="K74" s="2593"/>
      <c r="L74" s="2593"/>
      <c r="M74" s="2593"/>
      <c r="N74" s="2593"/>
      <c r="O74" s="2593"/>
      <c r="P74" s="2593"/>
      <c r="Q74" s="2593"/>
      <c r="R74" s="2593"/>
      <c r="S74" s="2593"/>
      <c r="T74" s="2593"/>
      <c r="U74" s="2593"/>
      <c r="V74" s="2593"/>
      <c r="W74" s="2593"/>
      <c r="X74" s="2593"/>
      <c r="Y74" s="2593"/>
      <c r="Z74" s="2593"/>
      <c r="AA74" s="2593"/>
      <c r="AB74" s="2593"/>
      <c r="AC74" s="2593"/>
      <c r="AD74" s="2593"/>
      <c r="AE74" s="2593"/>
      <c r="AF74" s="2593"/>
      <c r="AG74" s="2593"/>
      <c r="AH74" s="2593"/>
      <c r="AI74" s="2593"/>
      <c r="AJ74" s="2593"/>
      <c r="AK74" s="2593"/>
      <c r="AL74" s="2593"/>
      <c r="AP74" s="2613"/>
      <c r="AQ74" s="2697" t="s">
        <v>202</v>
      </c>
      <c r="AR74" s="2593" t="s">
        <v>214</v>
      </c>
      <c r="AS74" s="2593"/>
      <c r="AT74" s="2593"/>
      <c r="AU74" s="2593"/>
      <c r="AV74" s="2593"/>
      <c r="AW74" s="2593"/>
      <c r="AX74" s="2593"/>
      <c r="AY74" s="2593"/>
      <c r="AZ74" s="2593"/>
      <c r="BA74" s="2593"/>
      <c r="BB74" s="2593"/>
      <c r="BC74" s="2593"/>
      <c r="BD74" s="2593"/>
      <c r="BE74" s="2593"/>
      <c r="BF74" s="2593"/>
      <c r="BG74" s="2593"/>
      <c r="BH74" s="2593"/>
      <c r="BI74" s="2593"/>
      <c r="BJ74" s="2593"/>
      <c r="BK74" s="2593"/>
      <c r="BL74" s="2593"/>
      <c r="BM74" s="2593"/>
      <c r="BN74" s="2593"/>
      <c r="BO74" s="2593"/>
      <c r="BP74" s="2593"/>
      <c r="BQ74" s="2593"/>
      <c r="BR74" s="2593"/>
      <c r="BS74" s="2593"/>
      <c r="BT74" s="2593"/>
      <c r="BU74" s="2593"/>
      <c r="BV74" s="2593"/>
      <c r="BW74" s="2593"/>
      <c r="BX74" s="2593"/>
      <c r="BY74" s="2593"/>
      <c r="BZ74" s="2593"/>
      <c r="CA74" s="2611"/>
      <c r="CB74" s="2611"/>
      <c r="CC74" s="2611"/>
      <c r="CD74" s="2611"/>
      <c r="CE74" s="2611"/>
      <c r="CF74" s="2611"/>
      <c r="CG74" s="2611"/>
      <c r="CH74" s="2611"/>
    </row>
    <row r="75" spans="2:86" ht="15.4" customHeight="1">
      <c r="B75" s="2613"/>
      <c r="C75" s="2698"/>
      <c r="D75" s="2593"/>
      <c r="E75" s="2593"/>
      <c r="F75" s="2593"/>
      <c r="G75" s="2593"/>
      <c r="H75" s="2593"/>
      <c r="I75" s="2593"/>
      <c r="J75" s="2593"/>
      <c r="K75" s="2593"/>
      <c r="L75" s="2593"/>
      <c r="M75" s="2593"/>
      <c r="N75" s="2593"/>
      <c r="O75" s="2593"/>
      <c r="P75" s="2593"/>
      <c r="Q75" s="2593"/>
      <c r="R75" s="2593"/>
      <c r="S75" s="2593"/>
      <c r="T75" s="2593"/>
      <c r="U75" s="2593"/>
      <c r="V75" s="2593"/>
      <c r="W75" s="2593"/>
      <c r="X75" s="2593"/>
      <c r="Y75" s="2593"/>
      <c r="Z75" s="2593"/>
      <c r="AA75" s="2593"/>
      <c r="AB75" s="2593"/>
      <c r="AC75" s="2593"/>
      <c r="AD75" s="2593"/>
      <c r="AE75" s="2593"/>
      <c r="AF75" s="2593"/>
      <c r="AG75" s="2593"/>
      <c r="AH75" s="2593"/>
      <c r="AI75" s="2593"/>
      <c r="AJ75" s="2593"/>
      <c r="AK75" s="2593"/>
      <c r="AL75" s="2593"/>
      <c r="AP75" s="2613"/>
      <c r="AQ75" s="2698"/>
      <c r="AR75" s="2593"/>
      <c r="AS75" s="2593"/>
      <c r="AT75" s="2593"/>
      <c r="AU75" s="2593"/>
      <c r="AV75" s="2593"/>
      <c r="AW75" s="2593"/>
      <c r="AX75" s="2593"/>
      <c r="AY75" s="2593"/>
      <c r="AZ75" s="2593"/>
      <c r="BA75" s="2593"/>
      <c r="BB75" s="2593"/>
      <c r="BC75" s="2593"/>
      <c r="BD75" s="2593"/>
      <c r="BE75" s="2593"/>
      <c r="BF75" s="2593"/>
      <c r="BG75" s="2593"/>
      <c r="BH75" s="2593"/>
      <c r="BI75" s="2593"/>
      <c r="BJ75" s="2593"/>
      <c r="BK75" s="2593"/>
      <c r="BL75" s="2593"/>
      <c r="BM75" s="2593"/>
      <c r="BN75" s="2593"/>
      <c r="BO75" s="2593"/>
      <c r="BP75" s="2593"/>
      <c r="BQ75" s="2593"/>
      <c r="BR75" s="2593"/>
      <c r="BS75" s="2593"/>
      <c r="BT75" s="2593"/>
      <c r="BU75" s="2593"/>
      <c r="BV75" s="2593"/>
      <c r="BW75" s="2593"/>
      <c r="BX75" s="2593"/>
      <c r="BY75" s="2593"/>
      <c r="BZ75" s="2593"/>
      <c r="CA75" s="2611"/>
      <c r="CB75" s="2611"/>
      <c r="CC75" s="2611"/>
      <c r="CD75" s="2611"/>
      <c r="CE75" s="2611"/>
      <c r="CF75" s="2611"/>
      <c r="CG75" s="2611"/>
      <c r="CH75" s="2611"/>
    </row>
    <row r="76" spans="2:86" ht="15.4" customHeight="1">
      <c r="B76" s="2613"/>
      <c r="C76" s="2698"/>
      <c r="D76" s="2613"/>
      <c r="E76" s="2613"/>
      <c r="F76" s="2613"/>
      <c r="G76" s="2613"/>
      <c r="H76" s="2613"/>
      <c r="I76" s="2613"/>
      <c r="J76" s="2613"/>
      <c r="K76" s="2613"/>
      <c r="L76" s="2613"/>
      <c r="M76" s="2613"/>
      <c r="N76" s="2613"/>
      <c r="O76" s="2613"/>
      <c r="P76" s="2613"/>
      <c r="Q76" s="2613"/>
      <c r="R76" s="2613"/>
      <c r="S76" s="2613"/>
      <c r="T76" s="2613"/>
      <c r="U76" s="2613"/>
      <c r="V76" s="2613"/>
      <c r="W76" s="2613"/>
      <c r="X76" s="2613"/>
      <c r="Y76" s="2613"/>
      <c r="Z76" s="2613"/>
      <c r="AA76" s="2613"/>
      <c r="AB76" s="2613"/>
      <c r="AC76" s="2613"/>
      <c r="AD76" s="2613"/>
      <c r="AE76" s="2613"/>
      <c r="AF76" s="2613"/>
      <c r="AG76" s="2613"/>
      <c r="AH76" s="2613"/>
      <c r="AI76" s="2613"/>
      <c r="AJ76" s="2613"/>
      <c r="AK76" s="2613"/>
      <c r="AL76" s="2613"/>
      <c r="AP76" s="2613"/>
      <c r="AQ76" s="2698"/>
      <c r="AR76" s="2613"/>
      <c r="AS76" s="2613"/>
      <c r="AT76" s="2613"/>
      <c r="AU76" s="2613"/>
      <c r="AV76" s="2613"/>
      <c r="AW76" s="2613"/>
      <c r="AX76" s="2613"/>
      <c r="AY76" s="2613"/>
      <c r="AZ76" s="2613"/>
      <c r="BA76" s="2613"/>
      <c r="BB76" s="2613"/>
      <c r="BC76" s="2613"/>
      <c r="BD76" s="2613"/>
      <c r="BE76" s="2613"/>
      <c r="BF76" s="2613"/>
      <c r="BG76" s="2613"/>
      <c r="BH76" s="2613"/>
      <c r="BI76" s="2613"/>
      <c r="BJ76" s="2613"/>
      <c r="BK76" s="2613"/>
      <c r="BL76" s="2613"/>
      <c r="BM76" s="2613"/>
      <c r="BN76" s="2613"/>
      <c r="BO76" s="2613"/>
      <c r="BP76" s="2613"/>
      <c r="BQ76" s="2613"/>
      <c r="BR76" s="2613"/>
      <c r="BS76" s="2613"/>
      <c r="BT76" s="2613"/>
      <c r="BU76" s="2613"/>
      <c r="BV76" s="2613"/>
      <c r="BW76" s="2613"/>
      <c r="BX76" s="2613"/>
      <c r="BY76" s="2613"/>
      <c r="BZ76" s="2613"/>
      <c r="CA76" s="2611"/>
      <c r="CB76" s="2611"/>
      <c r="CC76" s="2611"/>
      <c r="CD76" s="2611"/>
      <c r="CE76" s="2611"/>
      <c r="CF76" s="2611"/>
      <c r="CG76" s="2611"/>
      <c r="CH76" s="2611"/>
    </row>
    <row r="77" spans="2:86" ht="15.4" customHeight="1">
      <c r="B77" s="2647" t="s">
        <v>215</v>
      </c>
      <c r="C77" s="2698"/>
      <c r="D77" s="2613"/>
      <c r="E77" s="2613"/>
      <c r="F77" s="2613"/>
      <c r="G77" s="2613"/>
      <c r="H77" s="2613"/>
      <c r="I77" s="2613"/>
      <c r="J77" s="2613"/>
      <c r="K77" s="2613"/>
      <c r="L77" s="2613"/>
      <c r="M77" s="2613"/>
      <c r="N77" s="2613"/>
      <c r="O77" s="2613"/>
      <c r="P77" s="2613"/>
      <c r="Q77" s="2613"/>
      <c r="R77" s="2613"/>
      <c r="S77" s="2613"/>
      <c r="T77" s="2613"/>
      <c r="U77" s="2613"/>
      <c r="V77" s="2613"/>
      <c r="W77" s="2613"/>
      <c r="X77" s="2613"/>
      <c r="Y77" s="2613"/>
      <c r="Z77" s="2613"/>
      <c r="AA77" s="2613"/>
      <c r="AB77" s="2613"/>
      <c r="AC77" s="2613"/>
      <c r="AD77" s="2613"/>
      <c r="AE77" s="2613"/>
      <c r="AF77" s="2613"/>
      <c r="AG77" s="2613"/>
      <c r="AH77" s="2613"/>
      <c r="AI77" s="2613"/>
      <c r="AJ77" s="2613"/>
      <c r="AK77" s="2613"/>
      <c r="AL77" s="2613"/>
      <c r="AP77" s="2647" t="s">
        <v>215</v>
      </c>
      <c r="AQ77" s="2698"/>
      <c r="AR77" s="2613"/>
      <c r="AS77" s="2613"/>
      <c r="AT77" s="2613"/>
      <c r="AU77" s="2613"/>
      <c r="AV77" s="2613"/>
      <c r="AW77" s="2613"/>
      <c r="AX77" s="2613"/>
      <c r="AY77" s="2613"/>
      <c r="AZ77" s="2613"/>
      <c r="BA77" s="2613"/>
      <c r="BB77" s="2613"/>
      <c r="BC77" s="2613"/>
      <c r="BD77" s="2613"/>
      <c r="BE77" s="2613"/>
      <c r="BF77" s="2613"/>
      <c r="BG77" s="2613"/>
      <c r="BH77" s="2613"/>
      <c r="BI77" s="2613"/>
      <c r="BJ77" s="2613"/>
      <c r="BK77" s="2613"/>
      <c r="BL77" s="2613"/>
      <c r="BM77" s="2613"/>
      <c r="BN77" s="2613"/>
      <c r="BO77" s="2613"/>
      <c r="BP77" s="2613"/>
      <c r="BQ77" s="2613"/>
      <c r="BR77" s="2613"/>
      <c r="BS77" s="2613"/>
      <c r="BT77" s="2613"/>
      <c r="BU77" s="2613"/>
      <c r="BV77" s="2613"/>
      <c r="BW77" s="2613"/>
      <c r="BX77" s="2613"/>
      <c r="BY77" s="2613"/>
      <c r="BZ77" s="2613"/>
      <c r="CA77" s="2611"/>
      <c r="CB77" s="2611"/>
      <c r="CC77" s="2611"/>
      <c r="CD77" s="2611"/>
      <c r="CE77" s="2611"/>
      <c r="CF77" s="2611"/>
      <c r="CG77" s="2611"/>
      <c r="CH77" s="2611"/>
    </row>
    <row r="78" spans="2:86" ht="27" customHeight="1">
      <c r="B78" s="2613"/>
      <c r="C78" s="2713" t="s">
        <v>216</v>
      </c>
      <c r="D78" s="2714"/>
      <c r="E78" s="2714"/>
      <c r="F78" s="2714"/>
      <c r="G78" s="2714"/>
      <c r="H78" s="2714"/>
      <c r="I78" s="2715"/>
      <c r="J78" s="1780" t="s">
        <v>217</v>
      </c>
      <c r="K78" s="1723"/>
      <c r="L78" s="1723"/>
      <c r="M78" s="1723"/>
      <c r="N78" s="1723"/>
      <c r="O78" s="1723"/>
      <c r="P78" s="1723"/>
      <c r="Q78" s="1723"/>
      <c r="R78" s="1723"/>
      <c r="S78" s="1723"/>
      <c r="T78" s="1723"/>
      <c r="U78" s="1723"/>
      <c r="V78" s="1723"/>
      <c r="W78" s="1723"/>
      <c r="X78" s="1723"/>
      <c r="Y78" s="1723"/>
      <c r="Z78" s="1723"/>
      <c r="AA78" s="1723"/>
      <c r="AB78" s="1723"/>
      <c r="AC78" s="1723"/>
      <c r="AD78" s="1723"/>
      <c r="AE78" s="1723"/>
      <c r="AF78" s="1723"/>
      <c r="AG78" s="1723"/>
      <c r="AH78" s="1723"/>
      <c r="AI78" s="1723"/>
      <c r="AJ78" s="1724"/>
      <c r="AK78" s="2613"/>
      <c r="AL78" s="2613"/>
      <c r="AP78" s="2613"/>
      <c r="AQ78" s="2713" t="s">
        <v>216</v>
      </c>
      <c r="AR78" s="2714"/>
      <c r="AS78" s="2714"/>
      <c r="AT78" s="2714"/>
      <c r="AU78" s="2714"/>
      <c r="AV78" s="2714"/>
      <c r="AW78" s="2715"/>
      <c r="AX78" s="2718" t="s">
        <v>218</v>
      </c>
      <c r="AY78" s="2716"/>
      <c r="AZ78" s="2716"/>
      <c r="BA78" s="2716"/>
      <c r="BB78" s="2716"/>
      <c r="BC78" s="2716"/>
      <c r="BD78" s="2716"/>
      <c r="BE78" s="2716"/>
      <c r="BF78" s="2716"/>
      <c r="BG78" s="2716"/>
      <c r="BH78" s="2716"/>
      <c r="BI78" s="2716"/>
      <c r="BJ78" s="2716"/>
      <c r="BK78" s="2716"/>
      <c r="BL78" s="2716"/>
      <c r="BM78" s="2716"/>
      <c r="BN78" s="2716"/>
      <c r="BO78" s="2716"/>
      <c r="BP78" s="2716"/>
      <c r="BQ78" s="2716"/>
      <c r="BR78" s="2716"/>
      <c r="BS78" s="2716"/>
      <c r="BT78" s="2716"/>
      <c r="BU78" s="2716"/>
      <c r="BV78" s="2716"/>
      <c r="BW78" s="2716"/>
      <c r="BX78" s="2717"/>
      <c r="BY78" s="2613"/>
      <c r="BZ78" s="2719" t="s">
        <v>151</v>
      </c>
      <c r="CA78" s="2720" t="s">
        <v>1232</v>
      </c>
      <c r="CB78" s="2611"/>
      <c r="CC78" s="2611"/>
      <c r="CD78" s="2611"/>
      <c r="CE78" s="2611"/>
      <c r="CF78" s="2611"/>
      <c r="CG78" s="2611"/>
      <c r="CH78" s="2611"/>
    </row>
    <row r="79" spans="2:86" ht="15.4" customHeight="1">
      <c r="B79" s="2613"/>
      <c r="C79" s="2721"/>
      <c r="D79" s="2722"/>
      <c r="E79" s="2722"/>
      <c r="F79" s="2722"/>
      <c r="G79" s="2722"/>
      <c r="H79" s="2722"/>
      <c r="I79" s="2723"/>
      <c r="J79" s="1725"/>
      <c r="K79" s="1726"/>
      <c r="L79" s="1726"/>
      <c r="M79" s="1726"/>
      <c r="N79" s="1726"/>
      <c r="O79" s="1726"/>
      <c r="P79" s="1726"/>
      <c r="Q79" s="1726"/>
      <c r="R79" s="1726"/>
      <c r="S79" s="1726"/>
      <c r="T79" s="1726"/>
      <c r="U79" s="1726"/>
      <c r="V79" s="1726"/>
      <c r="W79" s="1726"/>
      <c r="X79" s="1726"/>
      <c r="Y79" s="1726"/>
      <c r="Z79" s="1726"/>
      <c r="AA79" s="1726"/>
      <c r="AB79" s="1726"/>
      <c r="AC79" s="1726"/>
      <c r="AD79" s="1726"/>
      <c r="AE79" s="1726"/>
      <c r="AF79" s="1726"/>
      <c r="AG79" s="1726"/>
      <c r="AH79" s="1726"/>
      <c r="AI79" s="1726"/>
      <c r="AJ79" s="1727"/>
      <c r="AK79" s="2613"/>
      <c r="AL79" s="2613"/>
      <c r="AP79" s="2613"/>
      <c r="AQ79" s="2721"/>
      <c r="AR79" s="2722"/>
      <c r="AS79" s="2722"/>
      <c r="AT79" s="2722"/>
      <c r="AU79" s="2722"/>
      <c r="AV79" s="2722"/>
      <c r="AW79" s="2723"/>
      <c r="AX79" s="2724"/>
      <c r="AY79" s="2725"/>
      <c r="AZ79" s="2725"/>
      <c r="BA79" s="2725"/>
      <c r="BB79" s="2725"/>
      <c r="BC79" s="2725"/>
      <c r="BD79" s="2725"/>
      <c r="BE79" s="2725"/>
      <c r="BF79" s="2725"/>
      <c r="BG79" s="2725"/>
      <c r="BH79" s="2725"/>
      <c r="BI79" s="2725"/>
      <c r="BJ79" s="2725"/>
      <c r="BK79" s="2725"/>
      <c r="BL79" s="2725"/>
      <c r="BM79" s="2725"/>
      <c r="BN79" s="2725"/>
      <c r="BO79" s="2725"/>
      <c r="BP79" s="2725"/>
      <c r="BQ79" s="2725"/>
      <c r="BR79" s="2725"/>
      <c r="BS79" s="2725"/>
      <c r="BT79" s="2725"/>
      <c r="BU79" s="2725"/>
      <c r="BV79" s="2725"/>
      <c r="BW79" s="2725"/>
      <c r="BX79" s="2726"/>
      <c r="BY79" s="2613"/>
      <c r="BZ79" s="2613"/>
      <c r="CA79" s="2611"/>
      <c r="CB79" s="2611"/>
      <c r="CC79" s="2611"/>
      <c r="CD79" s="2611"/>
      <c r="CE79" s="2611"/>
      <c r="CF79" s="2611"/>
      <c r="CG79" s="2611"/>
      <c r="CH79" s="2611"/>
    </row>
    <row r="80" spans="2:86" ht="14.45" customHeight="1">
      <c r="B80" s="2727"/>
      <c r="C80" s="2728" t="s">
        <v>219</v>
      </c>
      <c r="D80" s="2729" t="s">
        <v>220</v>
      </c>
      <c r="E80" s="2729"/>
      <c r="F80" s="2729"/>
      <c r="G80" s="2729"/>
      <c r="H80" s="2729"/>
      <c r="I80" s="2729"/>
      <c r="J80" s="2729"/>
      <c r="K80" s="2729"/>
      <c r="L80" s="2729"/>
      <c r="M80" s="2729"/>
      <c r="N80" s="2729"/>
      <c r="O80" s="2729"/>
      <c r="P80" s="2729"/>
      <c r="Q80" s="2729"/>
      <c r="R80" s="2729"/>
      <c r="S80" s="2729"/>
      <c r="T80" s="2729"/>
      <c r="U80" s="2729"/>
      <c r="V80" s="2729"/>
      <c r="W80" s="2729"/>
      <c r="X80" s="2729"/>
      <c r="Y80" s="2729"/>
      <c r="Z80" s="2729"/>
      <c r="AA80" s="2729"/>
      <c r="AB80" s="2729"/>
      <c r="AC80" s="2729"/>
      <c r="AD80" s="2729"/>
      <c r="AE80" s="2729"/>
      <c r="AF80" s="2729"/>
      <c r="AG80" s="2729"/>
      <c r="AH80" s="2729"/>
      <c r="AI80" s="2729"/>
      <c r="AJ80" s="2729"/>
      <c r="AK80" s="2729"/>
      <c r="AL80" s="2729"/>
      <c r="AP80" s="2727"/>
      <c r="AQ80" s="2728" t="s">
        <v>219</v>
      </c>
      <c r="AR80" s="2729" t="s">
        <v>220</v>
      </c>
      <c r="AS80" s="2729"/>
      <c r="AT80" s="2729"/>
      <c r="AU80" s="2729"/>
      <c r="AV80" s="2729"/>
      <c r="AW80" s="2729"/>
      <c r="AX80" s="2729"/>
      <c r="AY80" s="2729"/>
      <c r="AZ80" s="2729"/>
      <c r="BA80" s="2729"/>
      <c r="BB80" s="2729"/>
      <c r="BC80" s="2729"/>
      <c r="BD80" s="2729"/>
      <c r="BE80" s="2729"/>
      <c r="BF80" s="2729"/>
      <c r="BG80" s="2729"/>
      <c r="BH80" s="2729"/>
      <c r="BI80" s="2729"/>
      <c r="BJ80" s="2729"/>
      <c r="BK80" s="2729"/>
      <c r="BL80" s="2729"/>
      <c r="BM80" s="2729"/>
      <c r="BN80" s="2729"/>
      <c r="BO80" s="2729"/>
      <c r="BP80" s="2729"/>
      <c r="BQ80" s="2729"/>
      <c r="BR80" s="2729"/>
      <c r="BS80" s="2729"/>
      <c r="BT80" s="2729"/>
      <c r="BU80" s="2729"/>
      <c r="BV80" s="2729"/>
      <c r="BW80" s="2729"/>
      <c r="BX80" s="2729"/>
      <c r="BY80" s="2729"/>
      <c r="BZ80" s="2729"/>
      <c r="CA80" s="2611"/>
      <c r="CB80" s="2611"/>
      <c r="CC80" s="2611"/>
      <c r="CD80" s="2611"/>
      <c r="CE80" s="2611"/>
      <c r="CF80" s="2611"/>
      <c r="CG80" s="2611"/>
      <c r="CH80" s="2611"/>
    </row>
    <row r="81" spans="2:86" ht="15.4" customHeight="1">
      <c r="B81" s="2730"/>
      <c r="C81" s="2730"/>
      <c r="D81" s="2729"/>
      <c r="E81" s="2729"/>
      <c r="F81" s="2729"/>
      <c r="G81" s="2729"/>
      <c r="H81" s="2729"/>
      <c r="I81" s="2729"/>
      <c r="J81" s="2729"/>
      <c r="K81" s="2729"/>
      <c r="L81" s="2729"/>
      <c r="M81" s="2729"/>
      <c r="N81" s="2729"/>
      <c r="O81" s="2729"/>
      <c r="P81" s="2729"/>
      <c r="Q81" s="2729"/>
      <c r="R81" s="2729"/>
      <c r="S81" s="2729"/>
      <c r="T81" s="2729"/>
      <c r="U81" s="2729"/>
      <c r="V81" s="2729"/>
      <c r="W81" s="2729"/>
      <c r="X81" s="2729"/>
      <c r="Y81" s="2729"/>
      <c r="Z81" s="2729"/>
      <c r="AA81" s="2729"/>
      <c r="AB81" s="2729"/>
      <c r="AC81" s="2729"/>
      <c r="AD81" s="2729"/>
      <c r="AE81" s="2729"/>
      <c r="AF81" s="2729"/>
      <c r="AG81" s="2729"/>
      <c r="AH81" s="2729"/>
      <c r="AI81" s="2729"/>
      <c r="AJ81" s="2729"/>
      <c r="AK81" s="2729"/>
      <c r="AL81" s="2729"/>
      <c r="AP81" s="2730"/>
      <c r="AQ81" s="2730"/>
      <c r="AR81" s="2729"/>
      <c r="AS81" s="2729"/>
      <c r="AT81" s="2729"/>
      <c r="AU81" s="2729"/>
      <c r="AV81" s="2729"/>
      <c r="AW81" s="2729"/>
      <c r="AX81" s="2729"/>
      <c r="AY81" s="2729"/>
      <c r="AZ81" s="2729"/>
      <c r="BA81" s="2729"/>
      <c r="BB81" s="2729"/>
      <c r="BC81" s="2729"/>
      <c r="BD81" s="2729"/>
      <c r="BE81" s="2729"/>
      <c r="BF81" s="2729"/>
      <c r="BG81" s="2729"/>
      <c r="BH81" s="2729"/>
      <c r="BI81" s="2729"/>
      <c r="BJ81" s="2729"/>
      <c r="BK81" s="2729"/>
      <c r="BL81" s="2729"/>
      <c r="BM81" s="2729"/>
      <c r="BN81" s="2729"/>
      <c r="BO81" s="2729"/>
      <c r="BP81" s="2729"/>
      <c r="BQ81" s="2729"/>
      <c r="BR81" s="2729"/>
      <c r="BS81" s="2729"/>
      <c r="BT81" s="2729"/>
      <c r="BU81" s="2729"/>
      <c r="BV81" s="2729"/>
      <c r="BW81" s="2729"/>
      <c r="BX81" s="2729"/>
      <c r="BY81" s="2729"/>
      <c r="BZ81" s="2729"/>
      <c r="CA81" s="2611"/>
      <c r="CB81" s="2611"/>
      <c r="CC81" s="2611"/>
      <c r="CD81" s="2611"/>
      <c r="CE81" s="2611"/>
      <c r="CF81" s="2611"/>
      <c r="CG81" s="2611"/>
      <c r="CH81" s="2611"/>
    </row>
    <row r="82" spans="2:86" s="2733" customFormat="1" ht="14.45" customHeight="1">
      <c r="B82" s="2727"/>
      <c r="C82" s="2731"/>
      <c r="D82" s="2732"/>
      <c r="E82" s="2732"/>
      <c r="F82" s="2732"/>
      <c r="G82" s="2732"/>
      <c r="H82" s="2732"/>
      <c r="I82" s="2731"/>
      <c r="J82" s="2731"/>
      <c r="K82" s="2731"/>
      <c r="L82" s="2731"/>
      <c r="M82" s="2731"/>
      <c r="N82" s="2731"/>
      <c r="O82" s="2731"/>
      <c r="P82" s="2732"/>
      <c r="Q82" s="2732"/>
      <c r="R82" s="2732"/>
      <c r="S82" s="2732"/>
      <c r="T82" s="2732"/>
      <c r="U82" s="2732"/>
      <c r="V82" s="2732"/>
      <c r="W82" s="2732"/>
      <c r="X82" s="2732"/>
      <c r="Y82" s="2732"/>
      <c r="Z82" s="2732"/>
      <c r="AA82" s="2732"/>
      <c r="AB82" s="2732"/>
      <c r="AC82" s="2732"/>
      <c r="AD82" s="2732"/>
      <c r="AE82" s="2732"/>
      <c r="AF82" s="2732"/>
      <c r="AG82" s="2732"/>
      <c r="AH82" s="2732"/>
      <c r="AI82" s="2732"/>
      <c r="AJ82" s="2732"/>
      <c r="AK82" s="2732"/>
      <c r="AL82" s="2732"/>
      <c r="AP82" s="2727"/>
      <c r="AQ82" s="2731"/>
      <c r="AR82" s="2732"/>
      <c r="AS82" s="2732"/>
      <c r="AT82" s="2732"/>
      <c r="AU82" s="2732"/>
      <c r="AV82" s="2732"/>
      <c r="AW82" s="2731"/>
      <c r="AX82" s="2731"/>
      <c r="AY82" s="2731"/>
      <c r="AZ82" s="2731"/>
      <c r="BA82" s="2731"/>
      <c r="BB82" s="2731"/>
      <c r="BC82" s="2731"/>
      <c r="BD82" s="2732"/>
      <c r="BE82" s="2732"/>
      <c r="BF82" s="2732"/>
      <c r="BG82" s="2732"/>
      <c r="BH82" s="2732"/>
      <c r="BI82" s="2732"/>
      <c r="BJ82" s="2732"/>
      <c r="BK82" s="2732"/>
      <c r="BL82" s="2732"/>
      <c r="BM82" s="2732"/>
      <c r="BN82" s="2732"/>
      <c r="BO82" s="2732"/>
      <c r="BP82" s="2732"/>
      <c r="BQ82" s="2732"/>
      <c r="BR82" s="2732"/>
      <c r="BS82" s="2732"/>
      <c r="BT82" s="2732"/>
      <c r="BU82" s="2732"/>
      <c r="BV82" s="2732"/>
      <c r="BW82" s="2732"/>
      <c r="BX82" s="2732"/>
      <c r="BY82" s="2732"/>
      <c r="BZ82" s="2732"/>
      <c r="CA82" s="2734"/>
      <c r="CB82" s="2734"/>
      <c r="CC82" s="2734"/>
      <c r="CD82" s="2734"/>
      <c r="CE82" s="2734"/>
      <c r="CF82" s="2734"/>
      <c r="CG82" s="2734"/>
      <c r="CH82" s="2734"/>
    </row>
    <row r="83" spans="2:86" ht="15.4" customHeight="1">
      <c r="B83" s="2735" t="s">
        <v>221</v>
      </c>
      <c r="C83" s="2736" t="s">
        <v>222</v>
      </c>
      <c r="D83" s="2737"/>
      <c r="E83" s="2737"/>
      <c r="F83" s="2737"/>
      <c r="G83" s="2737"/>
      <c r="H83" s="2737"/>
      <c r="I83" s="2737"/>
      <c r="J83" s="2737"/>
      <c r="K83" s="2737"/>
      <c r="L83" s="2737"/>
      <c r="M83" s="2737"/>
      <c r="N83" s="2737"/>
      <c r="O83" s="2737"/>
      <c r="P83" s="2737"/>
      <c r="Q83" s="2737"/>
      <c r="R83" s="2737"/>
      <c r="S83" s="2737"/>
      <c r="T83" s="2737"/>
      <c r="U83" s="2737"/>
      <c r="V83" s="2737"/>
      <c r="W83" s="2737"/>
      <c r="X83" s="2737"/>
      <c r="Y83" s="2737"/>
      <c r="Z83" s="2737"/>
      <c r="AA83" s="2737"/>
      <c r="AB83" s="2737"/>
      <c r="AC83" s="2737"/>
      <c r="AD83" s="2737"/>
      <c r="AE83" s="2737"/>
      <c r="AF83" s="2737"/>
      <c r="AG83" s="2737"/>
      <c r="AH83" s="2737"/>
      <c r="AI83" s="2737"/>
      <c r="AJ83" s="2737"/>
      <c r="AK83" s="2737"/>
      <c r="AL83" s="2727"/>
      <c r="AM83" s="2730"/>
      <c r="AP83" s="2738" t="s">
        <v>221</v>
      </c>
      <c r="AQ83" s="2737" t="s">
        <v>223</v>
      </c>
      <c r="AR83" s="2737"/>
      <c r="AS83" s="2737"/>
      <c r="AT83" s="2737"/>
      <c r="AU83" s="2737"/>
      <c r="AV83" s="2737"/>
      <c r="AW83" s="2737"/>
      <c r="AX83" s="2737"/>
      <c r="AY83" s="2737"/>
      <c r="AZ83" s="2737"/>
      <c r="BA83" s="2737"/>
      <c r="BB83" s="2737"/>
      <c r="BC83" s="2737"/>
      <c r="BD83" s="2737"/>
      <c r="BE83" s="2737"/>
      <c r="BF83" s="2737"/>
      <c r="BG83" s="2737"/>
      <c r="BH83" s="2737"/>
      <c r="BI83" s="2737"/>
      <c r="BJ83" s="2737"/>
      <c r="BK83" s="2737"/>
      <c r="BL83" s="2737"/>
      <c r="BM83" s="2737"/>
      <c r="BN83" s="2737"/>
      <c r="BO83" s="2737"/>
      <c r="BP83" s="2737"/>
      <c r="BQ83" s="2737"/>
      <c r="BR83" s="2737"/>
      <c r="BS83" s="2737"/>
      <c r="BT83" s="2737"/>
      <c r="BU83" s="2737"/>
      <c r="BV83" s="2737"/>
      <c r="BW83" s="2737"/>
      <c r="BX83" s="2737"/>
      <c r="BY83" s="2737"/>
      <c r="BZ83" s="2727"/>
      <c r="CA83" s="2739"/>
      <c r="CB83" s="2611"/>
      <c r="CC83" s="2611"/>
      <c r="CD83" s="2611"/>
      <c r="CE83" s="2611"/>
      <c r="CF83" s="2611"/>
      <c r="CG83" s="2611"/>
      <c r="CH83" s="2611"/>
    </row>
    <row r="84" spans="2:86" ht="15.4" customHeight="1">
      <c r="B84" s="2727"/>
      <c r="C84" s="2807" t="s">
        <v>147</v>
      </c>
      <c r="D84" s="2807"/>
      <c r="E84" s="2807"/>
      <c r="F84" s="2807"/>
      <c r="G84" s="2807"/>
      <c r="H84" s="2807"/>
      <c r="I84" s="2807"/>
      <c r="J84" s="2807"/>
      <c r="K84" s="2807"/>
      <c r="L84" s="2807"/>
      <c r="M84" s="2807"/>
      <c r="N84" s="2807"/>
      <c r="O84" s="2807"/>
      <c r="P84" s="2807"/>
      <c r="Q84" s="2807"/>
      <c r="R84" s="2807"/>
      <c r="S84" s="2807"/>
      <c r="T84" s="2807"/>
      <c r="U84" s="2807"/>
      <c r="V84" s="2807"/>
      <c r="W84" s="2807"/>
      <c r="X84" s="2807"/>
      <c r="Y84" s="2807"/>
      <c r="Z84" s="2807"/>
      <c r="AA84" s="2807"/>
      <c r="AB84" s="2807"/>
      <c r="AC84" s="2807"/>
      <c r="AD84" s="2807"/>
      <c r="AE84" s="2807"/>
      <c r="AF84" s="2807"/>
      <c r="AG84" s="2807"/>
      <c r="AH84" s="2807"/>
      <c r="AI84" s="2807"/>
      <c r="AJ84" s="2807"/>
      <c r="AK84" s="2740"/>
      <c r="AL84" s="2727"/>
      <c r="AM84" s="2730"/>
      <c r="AP84" s="2727"/>
      <c r="AQ84" s="2741" t="s">
        <v>1215</v>
      </c>
      <c r="AR84" s="2703"/>
      <c r="AS84" s="2703"/>
      <c r="AT84" s="2703"/>
      <c r="AU84" s="2703"/>
      <c r="AV84" s="2703"/>
      <c r="AW84" s="2703"/>
      <c r="AX84" s="2703"/>
      <c r="AY84" s="2703"/>
      <c r="AZ84" s="2703"/>
      <c r="BA84" s="2703"/>
      <c r="BB84" s="2703"/>
      <c r="BC84" s="2703"/>
      <c r="BD84" s="2703"/>
      <c r="BE84" s="2703"/>
      <c r="BF84" s="2703"/>
      <c r="BG84" s="2703"/>
      <c r="BH84" s="2703"/>
      <c r="BI84" s="2703"/>
      <c r="BJ84" s="2703"/>
      <c r="BK84" s="2703"/>
      <c r="BL84" s="2703"/>
      <c r="BM84" s="2703"/>
      <c r="BN84" s="2703"/>
      <c r="BO84" s="2703"/>
      <c r="BP84" s="2703"/>
      <c r="BQ84" s="2703"/>
      <c r="BR84" s="2703"/>
      <c r="BS84" s="2703"/>
      <c r="BT84" s="2703"/>
      <c r="BU84" s="2703"/>
      <c r="BV84" s="2703"/>
      <c r="BW84" s="2703"/>
      <c r="BX84" s="2703"/>
      <c r="BY84" s="2740"/>
      <c r="BZ84" s="2719" t="s">
        <v>151</v>
      </c>
      <c r="CA84" s="2742" t="s">
        <v>1214</v>
      </c>
      <c r="CB84" s="2742"/>
      <c r="CC84" s="2742"/>
      <c r="CD84" s="2742"/>
      <c r="CE84" s="2742"/>
      <c r="CF84" s="2742"/>
      <c r="CG84" s="2742"/>
      <c r="CH84" s="2610"/>
    </row>
    <row r="85" spans="2:86" ht="15.4" customHeight="1">
      <c r="B85" s="2727"/>
      <c r="C85" s="2807"/>
      <c r="D85" s="2807"/>
      <c r="E85" s="2807"/>
      <c r="F85" s="2807"/>
      <c r="G85" s="2807"/>
      <c r="H85" s="2807"/>
      <c r="I85" s="2807"/>
      <c r="J85" s="2807"/>
      <c r="K85" s="2807"/>
      <c r="L85" s="2807"/>
      <c r="M85" s="2807"/>
      <c r="N85" s="2807"/>
      <c r="O85" s="2807"/>
      <c r="P85" s="2807"/>
      <c r="Q85" s="2807"/>
      <c r="R85" s="2807"/>
      <c r="S85" s="2807"/>
      <c r="T85" s="2807"/>
      <c r="U85" s="2807"/>
      <c r="V85" s="2807"/>
      <c r="W85" s="2807"/>
      <c r="X85" s="2807"/>
      <c r="Y85" s="2807"/>
      <c r="Z85" s="2807"/>
      <c r="AA85" s="2807"/>
      <c r="AB85" s="2807"/>
      <c r="AC85" s="2807"/>
      <c r="AD85" s="2807"/>
      <c r="AE85" s="2807"/>
      <c r="AF85" s="2807"/>
      <c r="AG85" s="2807"/>
      <c r="AH85" s="2807"/>
      <c r="AI85" s="2807"/>
      <c r="AJ85" s="2807"/>
      <c r="AK85" s="2727"/>
      <c r="AL85" s="2727"/>
      <c r="AM85" s="2730"/>
      <c r="AP85" s="2727"/>
      <c r="AQ85" s="2703"/>
      <c r="AR85" s="2703"/>
      <c r="AS85" s="2703"/>
      <c r="AT85" s="2703"/>
      <c r="AU85" s="2703"/>
      <c r="AV85" s="2703"/>
      <c r="AW85" s="2703"/>
      <c r="AX85" s="2703"/>
      <c r="AY85" s="2703"/>
      <c r="AZ85" s="2703"/>
      <c r="BA85" s="2703"/>
      <c r="BB85" s="2703"/>
      <c r="BC85" s="2703"/>
      <c r="BD85" s="2703"/>
      <c r="BE85" s="2703"/>
      <c r="BF85" s="2703"/>
      <c r="BG85" s="2703"/>
      <c r="BH85" s="2703"/>
      <c r="BI85" s="2703"/>
      <c r="BJ85" s="2703"/>
      <c r="BK85" s="2703"/>
      <c r="BL85" s="2703"/>
      <c r="BM85" s="2703"/>
      <c r="BN85" s="2703"/>
      <c r="BO85" s="2703"/>
      <c r="BP85" s="2703"/>
      <c r="BQ85" s="2703"/>
      <c r="BR85" s="2703"/>
      <c r="BS85" s="2703"/>
      <c r="BT85" s="2703"/>
      <c r="BU85" s="2703"/>
      <c r="BV85" s="2703"/>
      <c r="BW85" s="2703"/>
      <c r="BX85" s="2703"/>
      <c r="BY85" s="2727"/>
      <c r="BZ85" s="2727"/>
      <c r="CA85" s="2742"/>
      <c r="CB85" s="2742"/>
      <c r="CC85" s="2742"/>
      <c r="CD85" s="2742"/>
      <c r="CE85" s="2742"/>
      <c r="CF85" s="2742"/>
      <c r="CG85" s="2742"/>
      <c r="CH85" s="2610"/>
    </row>
    <row r="86" spans="2:86" ht="15.4" customHeight="1">
      <c r="B86" s="2727"/>
      <c r="C86" s="2807"/>
      <c r="D86" s="2807"/>
      <c r="E86" s="2807"/>
      <c r="F86" s="2807"/>
      <c r="G86" s="2807"/>
      <c r="H86" s="2807"/>
      <c r="I86" s="2807"/>
      <c r="J86" s="2807"/>
      <c r="K86" s="2807"/>
      <c r="L86" s="2807"/>
      <c r="M86" s="2807"/>
      <c r="N86" s="2807"/>
      <c r="O86" s="2807"/>
      <c r="P86" s="2807"/>
      <c r="Q86" s="2807"/>
      <c r="R86" s="2807"/>
      <c r="S86" s="2807"/>
      <c r="T86" s="2807"/>
      <c r="U86" s="2807"/>
      <c r="V86" s="2807"/>
      <c r="W86" s="2807"/>
      <c r="X86" s="2807"/>
      <c r="Y86" s="2807"/>
      <c r="Z86" s="2807"/>
      <c r="AA86" s="2807"/>
      <c r="AB86" s="2807"/>
      <c r="AC86" s="2807"/>
      <c r="AD86" s="2807"/>
      <c r="AE86" s="2807"/>
      <c r="AF86" s="2807"/>
      <c r="AG86" s="2807"/>
      <c r="AH86" s="2807"/>
      <c r="AI86" s="2807"/>
      <c r="AJ86" s="2807"/>
      <c r="AK86" s="2727"/>
      <c r="AL86" s="2727"/>
      <c r="AM86" s="2730"/>
      <c r="AP86" s="2727"/>
      <c r="AQ86" s="2703"/>
      <c r="AR86" s="2703"/>
      <c r="AS86" s="2703"/>
      <c r="AT86" s="2703"/>
      <c r="AU86" s="2703"/>
      <c r="AV86" s="2703"/>
      <c r="AW86" s="2703"/>
      <c r="AX86" s="2703"/>
      <c r="AY86" s="2703"/>
      <c r="AZ86" s="2703"/>
      <c r="BA86" s="2703"/>
      <c r="BB86" s="2703"/>
      <c r="BC86" s="2703"/>
      <c r="BD86" s="2703"/>
      <c r="BE86" s="2703"/>
      <c r="BF86" s="2703"/>
      <c r="BG86" s="2703"/>
      <c r="BH86" s="2703"/>
      <c r="BI86" s="2703"/>
      <c r="BJ86" s="2703"/>
      <c r="BK86" s="2703"/>
      <c r="BL86" s="2703"/>
      <c r="BM86" s="2703"/>
      <c r="BN86" s="2703"/>
      <c r="BO86" s="2703"/>
      <c r="BP86" s="2703"/>
      <c r="BQ86" s="2703"/>
      <c r="BR86" s="2703"/>
      <c r="BS86" s="2703"/>
      <c r="BT86" s="2703"/>
      <c r="BU86" s="2703"/>
      <c r="BV86" s="2703"/>
      <c r="BW86" s="2703"/>
      <c r="BX86" s="2703"/>
      <c r="BY86" s="2727"/>
      <c r="BZ86" s="2727"/>
      <c r="CA86" s="2739"/>
      <c r="CB86" s="2611"/>
      <c r="CC86" s="2611"/>
      <c r="CD86" s="2611"/>
      <c r="CE86" s="2611"/>
      <c r="CF86" s="2611"/>
      <c r="CG86" s="2611"/>
      <c r="CH86" s="2611"/>
    </row>
    <row r="87" spans="2:86" ht="15.4" customHeight="1">
      <c r="B87" s="2727"/>
      <c r="C87" s="2807"/>
      <c r="D87" s="2807"/>
      <c r="E87" s="2807"/>
      <c r="F87" s="2807"/>
      <c r="G87" s="2807"/>
      <c r="H87" s="2807"/>
      <c r="I87" s="2807"/>
      <c r="J87" s="2807"/>
      <c r="K87" s="2807"/>
      <c r="L87" s="2807"/>
      <c r="M87" s="2807"/>
      <c r="N87" s="2807"/>
      <c r="O87" s="2807"/>
      <c r="P87" s="2807"/>
      <c r="Q87" s="2807"/>
      <c r="R87" s="2807"/>
      <c r="S87" s="2807"/>
      <c r="T87" s="2807"/>
      <c r="U87" s="2807"/>
      <c r="V87" s="2807"/>
      <c r="W87" s="2807"/>
      <c r="X87" s="2807"/>
      <c r="Y87" s="2807"/>
      <c r="Z87" s="2807"/>
      <c r="AA87" s="2807"/>
      <c r="AB87" s="2807"/>
      <c r="AC87" s="2807"/>
      <c r="AD87" s="2807"/>
      <c r="AE87" s="2807"/>
      <c r="AF87" s="2807"/>
      <c r="AG87" s="2807"/>
      <c r="AH87" s="2807"/>
      <c r="AI87" s="2807"/>
      <c r="AJ87" s="2807"/>
      <c r="AK87" s="2727"/>
      <c r="AL87" s="2727"/>
      <c r="AM87" s="2730"/>
      <c r="AP87" s="2727"/>
      <c r="AQ87" s="2703"/>
      <c r="AR87" s="2703"/>
      <c r="AS87" s="2703"/>
      <c r="AT87" s="2703"/>
      <c r="AU87" s="2703"/>
      <c r="AV87" s="2703"/>
      <c r="AW87" s="2703"/>
      <c r="AX87" s="2703"/>
      <c r="AY87" s="2703"/>
      <c r="AZ87" s="2703"/>
      <c r="BA87" s="2703"/>
      <c r="BB87" s="2703"/>
      <c r="BC87" s="2703"/>
      <c r="BD87" s="2703"/>
      <c r="BE87" s="2703"/>
      <c r="BF87" s="2703"/>
      <c r="BG87" s="2703"/>
      <c r="BH87" s="2703"/>
      <c r="BI87" s="2703"/>
      <c r="BJ87" s="2703"/>
      <c r="BK87" s="2703"/>
      <c r="BL87" s="2703"/>
      <c r="BM87" s="2703"/>
      <c r="BN87" s="2703"/>
      <c r="BO87" s="2703"/>
      <c r="BP87" s="2703"/>
      <c r="BQ87" s="2703"/>
      <c r="BR87" s="2703"/>
      <c r="BS87" s="2703"/>
      <c r="BT87" s="2703"/>
      <c r="BU87" s="2703"/>
      <c r="BV87" s="2703"/>
      <c r="BW87" s="2703"/>
      <c r="BX87" s="2703"/>
      <c r="BY87" s="2727"/>
      <c r="BZ87" s="2727"/>
      <c r="CA87" s="2739"/>
      <c r="CB87" s="2611"/>
      <c r="CC87" s="2611"/>
      <c r="CD87" s="2611"/>
      <c r="CE87" s="2611"/>
      <c r="CF87" s="2611"/>
      <c r="CG87" s="2611"/>
      <c r="CH87" s="2611"/>
    </row>
    <row r="88" spans="2:86" ht="15.4" customHeight="1">
      <c r="B88" s="2727"/>
      <c r="C88" s="2807"/>
      <c r="D88" s="2807"/>
      <c r="E88" s="2807"/>
      <c r="F88" s="2807"/>
      <c r="G88" s="2807"/>
      <c r="H88" s="2807"/>
      <c r="I88" s="2807"/>
      <c r="J88" s="2807"/>
      <c r="K88" s="2807"/>
      <c r="L88" s="2807"/>
      <c r="M88" s="2807"/>
      <c r="N88" s="2807"/>
      <c r="O88" s="2807"/>
      <c r="P88" s="2807"/>
      <c r="Q88" s="2807"/>
      <c r="R88" s="2807"/>
      <c r="S88" s="2807"/>
      <c r="T88" s="2807"/>
      <c r="U88" s="2807"/>
      <c r="V88" s="2807"/>
      <c r="W88" s="2807"/>
      <c r="X88" s="2807"/>
      <c r="Y88" s="2807"/>
      <c r="Z88" s="2807"/>
      <c r="AA88" s="2807"/>
      <c r="AB88" s="2807"/>
      <c r="AC88" s="2807"/>
      <c r="AD88" s="2807"/>
      <c r="AE88" s="2807"/>
      <c r="AF88" s="2807"/>
      <c r="AG88" s="2807"/>
      <c r="AH88" s="2807"/>
      <c r="AI88" s="2807"/>
      <c r="AJ88" s="2807"/>
      <c r="AK88" s="2727"/>
      <c r="AL88" s="2727"/>
      <c r="AM88" s="2730"/>
      <c r="AP88" s="2727"/>
      <c r="AQ88" s="2703"/>
      <c r="AR88" s="2703"/>
      <c r="AS88" s="2703"/>
      <c r="AT88" s="2703"/>
      <c r="AU88" s="2703"/>
      <c r="AV88" s="2703"/>
      <c r="AW88" s="2703"/>
      <c r="AX88" s="2703"/>
      <c r="AY88" s="2703"/>
      <c r="AZ88" s="2703"/>
      <c r="BA88" s="2703"/>
      <c r="BB88" s="2703"/>
      <c r="BC88" s="2703"/>
      <c r="BD88" s="2703"/>
      <c r="BE88" s="2703"/>
      <c r="BF88" s="2703"/>
      <c r="BG88" s="2703"/>
      <c r="BH88" s="2703"/>
      <c r="BI88" s="2703"/>
      <c r="BJ88" s="2703"/>
      <c r="BK88" s="2703"/>
      <c r="BL88" s="2703"/>
      <c r="BM88" s="2703"/>
      <c r="BN88" s="2703"/>
      <c r="BO88" s="2703"/>
      <c r="BP88" s="2703"/>
      <c r="BQ88" s="2703"/>
      <c r="BR88" s="2703"/>
      <c r="BS88" s="2703"/>
      <c r="BT88" s="2703"/>
      <c r="BU88" s="2703"/>
      <c r="BV88" s="2703"/>
      <c r="BW88" s="2703"/>
      <c r="BX88" s="2703"/>
      <c r="BY88" s="2727"/>
      <c r="BZ88" s="2727"/>
      <c r="CA88" s="2739"/>
      <c r="CB88" s="2611"/>
      <c r="CC88" s="2611"/>
      <c r="CD88" s="2611"/>
      <c r="CE88" s="2611"/>
      <c r="CF88" s="2611"/>
      <c r="CG88" s="2611"/>
      <c r="CH88" s="2611"/>
    </row>
    <row r="89" spans="2:86" ht="15.4" customHeight="1">
      <c r="B89" s="2727"/>
      <c r="C89" s="2807"/>
      <c r="D89" s="2807"/>
      <c r="E89" s="2807"/>
      <c r="F89" s="2807"/>
      <c r="G89" s="2807"/>
      <c r="H89" s="2807"/>
      <c r="I89" s="2807"/>
      <c r="J89" s="2807"/>
      <c r="K89" s="2807"/>
      <c r="L89" s="2807"/>
      <c r="M89" s="2807"/>
      <c r="N89" s="2807"/>
      <c r="O89" s="2807"/>
      <c r="P89" s="2807"/>
      <c r="Q89" s="2807"/>
      <c r="R89" s="2807"/>
      <c r="S89" s="2807"/>
      <c r="T89" s="2807"/>
      <c r="U89" s="2807"/>
      <c r="V89" s="2807"/>
      <c r="W89" s="2807"/>
      <c r="X89" s="2807"/>
      <c r="Y89" s="2807"/>
      <c r="Z89" s="2807"/>
      <c r="AA89" s="2807"/>
      <c r="AB89" s="2807"/>
      <c r="AC89" s="2807"/>
      <c r="AD89" s="2807"/>
      <c r="AE89" s="2807"/>
      <c r="AF89" s="2807"/>
      <c r="AG89" s="2807"/>
      <c r="AH89" s="2807"/>
      <c r="AI89" s="2807"/>
      <c r="AJ89" s="2807"/>
      <c r="AK89" s="2727"/>
      <c r="AL89" s="2727"/>
      <c r="AM89" s="2730"/>
      <c r="AP89" s="2727"/>
      <c r="AQ89" s="2703"/>
      <c r="AR89" s="2703"/>
      <c r="AS89" s="2703"/>
      <c r="AT89" s="2703"/>
      <c r="AU89" s="2703"/>
      <c r="AV89" s="2703"/>
      <c r="AW89" s="2703"/>
      <c r="AX89" s="2703"/>
      <c r="AY89" s="2703"/>
      <c r="AZ89" s="2703"/>
      <c r="BA89" s="2703"/>
      <c r="BB89" s="2703"/>
      <c r="BC89" s="2703"/>
      <c r="BD89" s="2703"/>
      <c r="BE89" s="2703"/>
      <c r="BF89" s="2703"/>
      <c r="BG89" s="2703"/>
      <c r="BH89" s="2703"/>
      <c r="BI89" s="2703"/>
      <c r="BJ89" s="2703"/>
      <c r="BK89" s="2703"/>
      <c r="BL89" s="2703"/>
      <c r="BM89" s="2703"/>
      <c r="BN89" s="2703"/>
      <c r="BO89" s="2703"/>
      <c r="BP89" s="2703"/>
      <c r="BQ89" s="2703"/>
      <c r="BR89" s="2703"/>
      <c r="BS89" s="2703"/>
      <c r="BT89" s="2703"/>
      <c r="BU89" s="2703"/>
      <c r="BV89" s="2703"/>
      <c r="BW89" s="2703"/>
      <c r="BX89" s="2703"/>
      <c r="BY89" s="2727"/>
      <c r="BZ89" s="2727"/>
      <c r="CA89" s="2739"/>
      <c r="CB89" s="2611"/>
      <c r="CC89" s="2611"/>
      <c r="CD89" s="2611"/>
      <c r="CE89" s="2611"/>
      <c r="CF89" s="2611"/>
      <c r="CG89" s="2611"/>
      <c r="CH89" s="2611"/>
    </row>
    <row r="90" spans="2:86" ht="15.4" customHeight="1">
      <c r="B90" s="2727"/>
      <c r="C90" s="2807"/>
      <c r="D90" s="2807"/>
      <c r="E90" s="2807"/>
      <c r="F90" s="2807"/>
      <c r="G90" s="2807"/>
      <c r="H90" s="2807"/>
      <c r="I90" s="2807"/>
      <c r="J90" s="2807"/>
      <c r="K90" s="2807"/>
      <c r="L90" s="2807"/>
      <c r="M90" s="2807"/>
      <c r="N90" s="2807"/>
      <c r="O90" s="2807"/>
      <c r="P90" s="2807"/>
      <c r="Q90" s="2807"/>
      <c r="R90" s="2807"/>
      <c r="S90" s="2807"/>
      <c r="T90" s="2807"/>
      <c r="U90" s="2807"/>
      <c r="V90" s="2807"/>
      <c r="W90" s="2807"/>
      <c r="X90" s="2807"/>
      <c r="Y90" s="2807"/>
      <c r="Z90" s="2807"/>
      <c r="AA90" s="2807"/>
      <c r="AB90" s="2807"/>
      <c r="AC90" s="2807"/>
      <c r="AD90" s="2807"/>
      <c r="AE90" s="2807"/>
      <c r="AF90" s="2807"/>
      <c r="AG90" s="2807"/>
      <c r="AH90" s="2807"/>
      <c r="AI90" s="2807"/>
      <c r="AJ90" s="2807"/>
      <c r="AK90" s="2727"/>
      <c r="AL90" s="2727"/>
      <c r="AM90" s="2730"/>
      <c r="AP90" s="2727"/>
      <c r="AQ90" s="2703"/>
      <c r="AR90" s="2703"/>
      <c r="AS90" s="2703"/>
      <c r="AT90" s="2703"/>
      <c r="AU90" s="2703"/>
      <c r="AV90" s="2703"/>
      <c r="AW90" s="2703"/>
      <c r="AX90" s="2703"/>
      <c r="AY90" s="2703"/>
      <c r="AZ90" s="2703"/>
      <c r="BA90" s="2703"/>
      <c r="BB90" s="2703"/>
      <c r="BC90" s="2703"/>
      <c r="BD90" s="2703"/>
      <c r="BE90" s="2703"/>
      <c r="BF90" s="2703"/>
      <c r="BG90" s="2703"/>
      <c r="BH90" s="2703"/>
      <c r="BI90" s="2703"/>
      <c r="BJ90" s="2703"/>
      <c r="BK90" s="2703"/>
      <c r="BL90" s="2703"/>
      <c r="BM90" s="2703"/>
      <c r="BN90" s="2703"/>
      <c r="BO90" s="2703"/>
      <c r="BP90" s="2703"/>
      <c r="BQ90" s="2703"/>
      <c r="BR90" s="2703"/>
      <c r="BS90" s="2703"/>
      <c r="BT90" s="2703"/>
      <c r="BU90" s="2703"/>
      <c r="BV90" s="2703"/>
      <c r="BW90" s="2703"/>
      <c r="BX90" s="2703"/>
      <c r="BY90" s="2727"/>
      <c r="BZ90" s="2727"/>
      <c r="CA90" s="2739"/>
      <c r="CB90" s="2611"/>
      <c r="CC90" s="2611"/>
      <c r="CD90" s="2611"/>
      <c r="CE90" s="2611"/>
      <c r="CF90" s="2611"/>
      <c r="CG90" s="2611"/>
      <c r="CH90" s="2611"/>
    </row>
    <row r="91" spans="2:86" ht="15.4" customHeight="1">
      <c r="B91" s="2727"/>
      <c r="C91" s="2743" t="s">
        <v>219</v>
      </c>
      <c r="D91" s="2744" t="s">
        <v>224</v>
      </c>
      <c r="E91" s="2744"/>
      <c r="F91" s="2744"/>
      <c r="G91" s="2744"/>
      <c r="H91" s="2744"/>
      <c r="I91" s="2744"/>
      <c r="J91" s="2744"/>
      <c r="K91" s="2744"/>
      <c r="L91" s="2744"/>
      <c r="M91" s="2744"/>
      <c r="N91" s="2744"/>
      <c r="O91" s="2744"/>
      <c r="P91" s="2744"/>
      <c r="Q91" s="2744"/>
      <c r="R91" s="2744"/>
      <c r="S91" s="2744"/>
      <c r="T91" s="2744"/>
      <c r="U91" s="2744"/>
      <c r="V91" s="2744"/>
      <c r="W91" s="2744"/>
      <c r="X91" s="2744"/>
      <c r="Y91" s="2744"/>
      <c r="Z91" s="2744"/>
      <c r="AA91" s="2744"/>
      <c r="AB91" s="2744"/>
      <c r="AC91" s="2744"/>
      <c r="AD91" s="2744"/>
      <c r="AE91" s="2744"/>
      <c r="AF91" s="2744"/>
      <c r="AG91" s="2744"/>
      <c r="AH91" s="2744"/>
      <c r="AI91" s="2744"/>
      <c r="AJ91" s="2744"/>
      <c r="AK91" s="2744"/>
      <c r="AL91" s="2745"/>
      <c r="AM91" s="2746"/>
      <c r="AP91" s="2727"/>
      <c r="AQ91" s="2743" t="s">
        <v>219</v>
      </c>
      <c r="AR91" s="2744" t="s">
        <v>224</v>
      </c>
      <c r="AS91" s="2744"/>
      <c r="AT91" s="2744"/>
      <c r="AU91" s="2744"/>
      <c r="AV91" s="2744"/>
      <c r="AW91" s="2744"/>
      <c r="AX91" s="2744"/>
      <c r="AY91" s="2744"/>
      <c r="AZ91" s="2744"/>
      <c r="BA91" s="2744"/>
      <c r="BB91" s="2744"/>
      <c r="BC91" s="2744"/>
      <c r="BD91" s="2744"/>
      <c r="BE91" s="2744"/>
      <c r="BF91" s="2744"/>
      <c r="BG91" s="2744"/>
      <c r="BH91" s="2744"/>
      <c r="BI91" s="2744"/>
      <c r="BJ91" s="2744"/>
      <c r="BK91" s="2744"/>
      <c r="BL91" s="2744"/>
      <c r="BM91" s="2744"/>
      <c r="BN91" s="2744"/>
      <c r="BO91" s="2744"/>
      <c r="BP91" s="2744"/>
      <c r="BQ91" s="2744"/>
      <c r="BR91" s="2744"/>
      <c r="BS91" s="2744"/>
      <c r="BT91" s="2744"/>
      <c r="BU91" s="2744"/>
      <c r="BV91" s="2744"/>
      <c r="BW91" s="2744"/>
      <c r="BX91" s="2744"/>
      <c r="BY91" s="2744"/>
      <c r="BZ91" s="2745"/>
      <c r="CA91" s="2747"/>
      <c r="CB91" s="2611"/>
      <c r="CC91" s="2611"/>
      <c r="CD91" s="2611"/>
      <c r="CE91" s="2611"/>
      <c r="CF91" s="2611"/>
      <c r="CG91" s="2611"/>
      <c r="CH91" s="2611"/>
    </row>
    <row r="92" spans="2:86" ht="15.4" customHeight="1">
      <c r="B92" s="2613"/>
      <c r="C92" s="2748"/>
      <c r="D92" s="2748"/>
      <c r="E92" s="2748"/>
      <c r="F92" s="2748"/>
      <c r="G92" s="2748"/>
      <c r="H92" s="2748"/>
      <c r="I92" s="2748"/>
      <c r="J92" s="2748"/>
      <c r="K92" s="2748"/>
      <c r="L92" s="2748"/>
      <c r="M92" s="2748"/>
      <c r="N92" s="2748"/>
      <c r="O92" s="2748"/>
      <c r="P92" s="2748"/>
      <c r="Q92" s="2748"/>
      <c r="R92" s="2748"/>
      <c r="S92" s="2748"/>
      <c r="T92" s="2748"/>
      <c r="U92" s="2748"/>
      <c r="V92" s="2748"/>
      <c r="W92" s="2748"/>
      <c r="X92" s="2748"/>
      <c r="Y92" s="2748"/>
      <c r="Z92" s="2748"/>
      <c r="AA92" s="2748"/>
      <c r="AB92" s="2748"/>
      <c r="AC92" s="2748"/>
      <c r="AD92" s="2748"/>
      <c r="AE92" s="2748"/>
      <c r="AF92" s="2748"/>
      <c r="AG92" s="2748"/>
      <c r="AH92" s="2748"/>
      <c r="AI92" s="2748"/>
      <c r="AJ92" s="2748"/>
      <c r="AK92" s="2748"/>
      <c r="AL92" s="2748"/>
      <c r="AM92" s="2749"/>
      <c r="AP92" s="2613"/>
      <c r="AQ92" s="2748"/>
      <c r="AR92" s="2748"/>
      <c r="AS92" s="2748"/>
      <c r="AT92" s="2748"/>
      <c r="AU92" s="2748"/>
      <c r="AV92" s="2748"/>
      <c r="AW92" s="2748"/>
      <c r="AX92" s="2748"/>
      <c r="AY92" s="2748"/>
      <c r="AZ92" s="2748"/>
      <c r="BA92" s="2748"/>
      <c r="BB92" s="2748"/>
      <c r="BC92" s="2748"/>
      <c r="BD92" s="2748"/>
      <c r="BE92" s="2748"/>
      <c r="BF92" s="2748"/>
      <c r="BG92" s="2748"/>
      <c r="BH92" s="2748"/>
      <c r="BI92" s="2748"/>
      <c r="BJ92" s="2748"/>
      <c r="BK92" s="2748"/>
      <c r="BL92" s="2748"/>
      <c r="BM92" s="2748"/>
      <c r="BN92" s="2748"/>
      <c r="BO92" s="2748"/>
      <c r="BP92" s="2748"/>
      <c r="BQ92" s="2748"/>
      <c r="BR92" s="2748"/>
      <c r="BS92" s="2748"/>
      <c r="BT92" s="2748"/>
      <c r="BU92" s="2748"/>
      <c r="BV92" s="2748"/>
      <c r="BW92" s="2748"/>
      <c r="BX92" s="2748"/>
      <c r="BY92" s="2748"/>
      <c r="BZ92" s="2748"/>
      <c r="CA92" s="2750"/>
      <c r="CB92" s="2611"/>
      <c r="CC92" s="2611"/>
      <c r="CD92" s="2611"/>
      <c r="CE92" s="2611"/>
      <c r="CF92" s="2611"/>
      <c r="CG92" s="2611"/>
      <c r="CH92" s="2611"/>
    </row>
    <row r="93" spans="2:86" ht="15.4" customHeight="1">
      <c r="B93" s="2647" t="s">
        <v>225</v>
      </c>
      <c r="C93" s="2613"/>
      <c r="D93" s="2613"/>
      <c r="E93" s="2613"/>
      <c r="F93" s="2613"/>
      <c r="G93" s="2613"/>
      <c r="H93" s="2613"/>
      <c r="I93" s="2613"/>
      <c r="J93" s="2613"/>
      <c r="K93" s="2613"/>
      <c r="L93" s="2613"/>
      <c r="M93" s="2613"/>
      <c r="N93" s="2613"/>
      <c r="O93" s="2613"/>
      <c r="P93" s="2613"/>
      <c r="Q93" s="2613"/>
      <c r="R93" s="2613"/>
      <c r="S93" s="2613"/>
      <c r="T93" s="2613"/>
      <c r="U93" s="2613"/>
      <c r="V93" s="2613"/>
      <c r="W93" s="2613"/>
      <c r="X93" s="2613"/>
      <c r="Y93" s="2613"/>
      <c r="Z93" s="2613"/>
      <c r="AA93" s="2613"/>
      <c r="AB93" s="2613"/>
      <c r="AC93" s="2613"/>
      <c r="AD93" s="2613"/>
      <c r="AE93" s="2613"/>
      <c r="AF93" s="2613"/>
      <c r="AG93" s="2613"/>
      <c r="AH93" s="2613"/>
      <c r="AI93" s="2613"/>
      <c r="AJ93" s="2613"/>
      <c r="AK93" s="2613"/>
      <c r="AL93" s="2613"/>
      <c r="AP93" s="2647" t="s">
        <v>226</v>
      </c>
      <c r="AQ93" s="2613"/>
      <c r="AR93" s="2613"/>
      <c r="AS93" s="2613"/>
      <c r="AT93" s="2613"/>
      <c r="AU93" s="2613"/>
      <c r="AV93" s="2613"/>
      <c r="AW93" s="2613"/>
      <c r="AX93" s="2613"/>
      <c r="AY93" s="2613"/>
      <c r="AZ93" s="2613"/>
      <c r="BA93" s="2613"/>
      <c r="BB93" s="2613"/>
      <c r="BC93" s="2613"/>
      <c r="BD93" s="2613"/>
      <c r="BE93" s="2613"/>
      <c r="BF93" s="2613"/>
      <c r="BG93" s="2613"/>
      <c r="BH93" s="2613"/>
      <c r="BI93" s="2613"/>
      <c r="BJ93" s="2613"/>
      <c r="BK93" s="2613"/>
      <c r="BL93" s="2613"/>
      <c r="BM93" s="2613"/>
      <c r="BN93" s="2613"/>
      <c r="BO93" s="2613"/>
      <c r="BP93" s="2613"/>
      <c r="BQ93" s="2613"/>
      <c r="BR93" s="2613"/>
      <c r="BS93" s="2613"/>
      <c r="BT93" s="2613"/>
      <c r="BU93" s="2613"/>
      <c r="BV93" s="2613"/>
      <c r="BW93" s="2613"/>
      <c r="BX93" s="2613"/>
      <c r="BY93" s="2613"/>
      <c r="BZ93" s="2613"/>
      <c r="CA93" s="2611"/>
      <c r="CB93" s="2611"/>
      <c r="CC93" s="2611"/>
      <c r="CD93" s="2611"/>
      <c r="CE93" s="2611"/>
      <c r="CF93" s="2611"/>
      <c r="CG93" s="2611"/>
      <c r="CH93" s="2611"/>
    </row>
    <row r="94" spans="2:86" ht="15.4" customHeight="1">
      <c r="B94" s="2613"/>
      <c r="C94" s="2646" t="s">
        <v>227</v>
      </c>
      <c r="D94" s="2646"/>
      <c r="E94" s="2646"/>
      <c r="F94" s="2646"/>
      <c r="G94" s="2646"/>
      <c r="H94" s="2646"/>
      <c r="I94" s="2646"/>
      <c r="J94" s="2646"/>
      <c r="K94" s="2646"/>
      <c r="L94" s="2646"/>
      <c r="M94" s="2646"/>
      <c r="N94" s="2646"/>
      <c r="O94" s="2646"/>
      <c r="P94" s="2646"/>
      <c r="Q94" s="2646"/>
      <c r="R94" s="2646"/>
      <c r="S94" s="2646"/>
      <c r="T94" s="2646"/>
      <c r="U94" s="2646"/>
      <c r="V94" s="2646"/>
      <c r="W94" s="2646"/>
      <c r="X94" s="2646"/>
      <c r="Y94" s="2646"/>
      <c r="Z94" s="2646"/>
      <c r="AA94" s="2646"/>
      <c r="AB94" s="2646"/>
      <c r="AC94" s="2646"/>
      <c r="AD94" s="2646"/>
      <c r="AE94" s="2646"/>
      <c r="AF94" s="2646"/>
      <c r="AG94" s="2646"/>
      <c r="AH94" s="2646"/>
      <c r="AI94" s="2646"/>
      <c r="AJ94" s="2646"/>
      <c r="AK94" s="2646"/>
      <c r="AL94" s="2646"/>
      <c r="AP94" s="2613"/>
      <c r="AQ94" s="2646" t="s">
        <v>227</v>
      </c>
      <c r="AR94" s="2646"/>
      <c r="AS94" s="2646"/>
      <c r="AT94" s="2646"/>
      <c r="AU94" s="2646"/>
      <c r="AV94" s="2646"/>
      <c r="AW94" s="2646"/>
      <c r="AX94" s="2646"/>
      <c r="AY94" s="2646"/>
      <c r="AZ94" s="2646"/>
      <c r="BA94" s="2646"/>
      <c r="BB94" s="2646"/>
      <c r="BC94" s="2646"/>
      <c r="BD94" s="2646"/>
      <c r="BE94" s="2646"/>
      <c r="BF94" s="2646"/>
      <c r="BG94" s="2646"/>
      <c r="BH94" s="2646"/>
      <c r="BI94" s="2646"/>
      <c r="BJ94" s="2646"/>
      <c r="BK94" s="2646"/>
      <c r="BL94" s="2646"/>
      <c r="BM94" s="2646"/>
      <c r="BN94" s="2646"/>
      <c r="BO94" s="2646"/>
      <c r="BP94" s="2646"/>
      <c r="BQ94" s="2646"/>
      <c r="BR94" s="2646"/>
      <c r="BS94" s="2646"/>
      <c r="BT94" s="2646"/>
      <c r="BU94" s="2646"/>
      <c r="BV94" s="2646"/>
      <c r="BW94" s="2646"/>
      <c r="BX94" s="2646"/>
      <c r="BY94" s="2646"/>
      <c r="BZ94" s="2646"/>
      <c r="CA94" s="2611"/>
      <c r="CB94" s="2611"/>
      <c r="CC94" s="2611"/>
      <c r="CD94" s="2611"/>
      <c r="CE94" s="2611"/>
      <c r="CF94" s="2611"/>
      <c r="CG94" s="2611"/>
      <c r="CH94" s="2611"/>
    </row>
    <row r="95" spans="2:86" ht="15.4" customHeight="1">
      <c r="B95" s="2613"/>
      <c r="C95" s="2646"/>
      <c r="D95" s="2646"/>
      <c r="E95" s="2646"/>
      <c r="F95" s="2646"/>
      <c r="G95" s="2646"/>
      <c r="H95" s="2646"/>
      <c r="I95" s="2646"/>
      <c r="J95" s="2646"/>
      <c r="K95" s="2646"/>
      <c r="L95" s="2646"/>
      <c r="M95" s="2646"/>
      <c r="N95" s="2646"/>
      <c r="O95" s="2646"/>
      <c r="P95" s="2646"/>
      <c r="Q95" s="2646"/>
      <c r="R95" s="2646"/>
      <c r="S95" s="2646"/>
      <c r="T95" s="2646"/>
      <c r="U95" s="2646"/>
      <c r="V95" s="2646"/>
      <c r="W95" s="2646"/>
      <c r="X95" s="2646"/>
      <c r="Y95" s="2646"/>
      <c r="Z95" s="2646"/>
      <c r="AA95" s="2646"/>
      <c r="AB95" s="2646"/>
      <c r="AC95" s="2646"/>
      <c r="AD95" s="2646"/>
      <c r="AE95" s="2646"/>
      <c r="AF95" s="2646"/>
      <c r="AG95" s="2646"/>
      <c r="AH95" s="2646"/>
      <c r="AI95" s="2646"/>
      <c r="AJ95" s="2646"/>
      <c r="AK95" s="2646"/>
      <c r="AL95" s="2646"/>
      <c r="AP95" s="2613"/>
      <c r="AQ95" s="2646"/>
      <c r="AR95" s="2646"/>
      <c r="AS95" s="2646"/>
      <c r="AT95" s="2646"/>
      <c r="AU95" s="2646"/>
      <c r="AV95" s="2646"/>
      <c r="AW95" s="2646"/>
      <c r="AX95" s="2646"/>
      <c r="AY95" s="2646"/>
      <c r="AZ95" s="2646"/>
      <c r="BA95" s="2646"/>
      <c r="BB95" s="2646"/>
      <c r="BC95" s="2646"/>
      <c r="BD95" s="2646"/>
      <c r="BE95" s="2646"/>
      <c r="BF95" s="2646"/>
      <c r="BG95" s="2646"/>
      <c r="BH95" s="2646"/>
      <c r="BI95" s="2646"/>
      <c r="BJ95" s="2646"/>
      <c r="BK95" s="2646"/>
      <c r="BL95" s="2646"/>
      <c r="BM95" s="2646"/>
      <c r="BN95" s="2646"/>
      <c r="BO95" s="2646"/>
      <c r="BP95" s="2646"/>
      <c r="BQ95" s="2646"/>
      <c r="BR95" s="2646"/>
      <c r="BS95" s="2646"/>
      <c r="BT95" s="2646"/>
      <c r="BU95" s="2646"/>
      <c r="BV95" s="2646"/>
      <c r="BW95" s="2646"/>
      <c r="BX95" s="2646"/>
      <c r="BY95" s="2646"/>
      <c r="BZ95" s="2646"/>
      <c r="CA95" s="2611"/>
      <c r="CB95" s="2611"/>
      <c r="CC95" s="2611"/>
      <c r="CD95" s="2611"/>
      <c r="CE95" s="2611"/>
      <c r="CF95" s="2611"/>
      <c r="CG95" s="2611"/>
      <c r="CH95" s="2611"/>
    </row>
    <row r="96" spans="2:86" ht="15.4" customHeight="1">
      <c r="B96" s="2613"/>
      <c r="C96" s="2751" t="s">
        <v>7</v>
      </c>
      <c r="D96" s="2752"/>
      <c r="E96" s="2752"/>
      <c r="F96" s="2752"/>
      <c r="G96" s="2752"/>
      <c r="H96" s="2752"/>
      <c r="I96" s="2753"/>
      <c r="J96" s="1771"/>
      <c r="K96" s="1772"/>
      <c r="L96" s="1772"/>
      <c r="M96" s="1772"/>
      <c r="N96" s="1772"/>
      <c r="O96" s="1772"/>
      <c r="P96" s="1772"/>
      <c r="Q96" s="1772"/>
      <c r="R96" s="1772"/>
      <c r="S96" s="1772"/>
      <c r="T96" s="1772"/>
      <c r="U96" s="1772"/>
      <c r="V96" s="1772"/>
      <c r="W96" s="1772"/>
      <c r="X96" s="1772"/>
      <c r="Y96" s="1772"/>
      <c r="Z96" s="1772"/>
      <c r="AA96" s="1772"/>
      <c r="AB96" s="1772"/>
      <c r="AC96" s="1772"/>
      <c r="AD96" s="1772"/>
      <c r="AE96" s="1772"/>
      <c r="AF96" s="1772"/>
      <c r="AG96" s="1772"/>
      <c r="AH96" s="1772"/>
      <c r="AI96" s="1772"/>
      <c r="AJ96" s="1773"/>
      <c r="AK96" s="2613"/>
      <c r="AL96" s="2613"/>
      <c r="AP96" s="2613"/>
      <c r="AQ96" s="2751" t="s">
        <v>7</v>
      </c>
      <c r="AR96" s="2752"/>
      <c r="AS96" s="2752"/>
      <c r="AT96" s="2752"/>
      <c r="AU96" s="2752"/>
      <c r="AV96" s="2752"/>
      <c r="AW96" s="2753"/>
      <c r="AX96" s="2754" t="s">
        <v>228</v>
      </c>
      <c r="AY96" s="2755"/>
      <c r="AZ96" s="2755"/>
      <c r="BA96" s="2755"/>
      <c r="BB96" s="2755"/>
      <c r="BC96" s="2755"/>
      <c r="BD96" s="2755"/>
      <c r="BE96" s="2755"/>
      <c r="BF96" s="2755"/>
      <c r="BG96" s="2755"/>
      <c r="BH96" s="2755"/>
      <c r="BI96" s="2755"/>
      <c r="BJ96" s="2755"/>
      <c r="BK96" s="2755"/>
      <c r="BL96" s="2755"/>
      <c r="BM96" s="2755"/>
      <c r="BN96" s="2755"/>
      <c r="BO96" s="2755"/>
      <c r="BP96" s="2755"/>
      <c r="BQ96" s="2755"/>
      <c r="BR96" s="2755"/>
      <c r="BS96" s="2755"/>
      <c r="BT96" s="2755"/>
      <c r="BU96" s="2755"/>
      <c r="BV96" s="2755"/>
      <c r="BW96" s="2755"/>
      <c r="BX96" s="2756"/>
      <c r="BY96" s="2613"/>
      <c r="BZ96" s="2719" t="s">
        <v>151</v>
      </c>
      <c r="CA96" s="2610" t="s">
        <v>229</v>
      </c>
      <c r="CB96" s="2611"/>
      <c r="CC96" s="2611"/>
      <c r="CD96" s="2611"/>
      <c r="CE96" s="2611"/>
      <c r="CF96" s="2611"/>
      <c r="CG96" s="2611"/>
      <c r="CH96" s="2611"/>
    </row>
    <row r="97" spans="2:86" ht="15.4" customHeight="1">
      <c r="B97" s="2613"/>
      <c r="C97" s="2751" t="s">
        <v>230</v>
      </c>
      <c r="D97" s="2752"/>
      <c r="E97" s="2752"/>
      <c r="F97" s="2752"/>
      <c r="G97" s="2752"/>
      <c r="H97" s="2752"/>
      <c r="I97" s="2753"/>
      <c r="J97" s="1771"/>
      <c r="K97" s="1772"/>
      <c r="L97" s="1772"/>
      <c r="M97" s="1772"/>
      <c r="N97" s="1772"/>
      <c r="O97" s="1772"/>
      <c r="P97" s="1772"/>
      <c r="Q97" s="1772"/>
      <c r="R97" s="1772"/>
      <c r="S97" s="1772"/>
      <c r="T97" s="1772"/>
      <c r="U97" s="1772"/>
      <c r="V97" s="1772"/>
      <c r="W97" s="1772"/>
      <c r="X97" s="1772"/>
      <c r="Y97" s="1772"/>
      <c r="Z97" s="1772"/>
      <c r="AA97" s="1772"/>
      <c r="AB97" s="1772"/>
      <c r="AC97" s="1772"/>
      <c r="AD97" s="1772"/>
      <c r="AE97" s="1772"/>
      <c r="AF97" s="1772"/>
      <c r="AG97" s="1772"/>
      <c r="AH97" s="1772"/>
      <c r="AI97" s="1772"/>
      <c r="AJ97" s="1773"/>
      <c r="AK97" s="2613"/>
      <c r="AL97" s="2613"/>
      <c r="AP97" s="2613"/>
      <c r="AQ97" s="2751" t="s">
        <v>230</v>
      </c>
      <c r="AR97" s="2752"/>
      <c r="AS97" s="2752"/>
      <c r="AT97" s="2752"/>
      <c r="AU97" s="2752"/>
      <c r="AV97" s="2752"/>
      <c r="AW97" s="2753"/>
      <c r="AX97" s="2754" t="s">
        <v>231</v>
      </c>
      <c r="AY97" s="2755"/>
      <c r="AZ97" s="2755"/>
      <c r="BA97" s="2755"/>
      <c r="BB97" s="2755"/>
      <c r="BC97" s="2755"/>
      <c r="BD97" s="2755"/>
      <c r="BE97" s="2755"/>
      <c r="BF97" s="2755"/>
      <c r="BG97" s="2755"/>
      <c r="BH97" s="2755"/>
      <c r="BI97" s="2755"/>
      <c r="BJ97" s="2755"/>
      <c r="BK97" s="2755"/>
      <c r="BL97" s="2755"/>
      <c r="BM97" s="2755"/>
      <c r="BN97" s="2755"/>
      <c r="BO97" s="2755"/>
      <c r="BP97" s="2755"/>
      <c r="BQ97" s="2755"/>
      <c r="BR97" s="2755"/>
      <c r="BS97" s="2755"/>
      <c r="BT97" s="2755"/>
      <c r="BU97" s="2755"/>
      <c r="BV97" s="2755"/>
      <c r="BW97" s="2755"/>
      <c r="BX97" s="2756"/>
      <c r="BY97" s="2613"/>
      <c r="BZ97" s="2613"/>
      <c r="CA97" s="2611"/>
      <c r="CB97" s="2611"/>
      <c r="CC97" s="2611"/>
      <c r="CD97" s="2611"/>
      <c r="CE97" s="2611"/>
      <c r="CF97" s="2611"/>
      <c r="CG97" s="2611"/>
      <c r="CH97" s="2611"/>
    </row>
    <row r="98" spans="2:86" ht="15.4" customHeight="1">
      <c r="B98" s="2613"/>
      <c r="C98" s="2713" t="s">
        <v>216</v>
      </c>
      <c r="D98" s="2714"/>
      <c r="E98" s="2714"/>
      <c r="F98" s="2714"/>
      <c r="G98" s="2714"/>
      <c r="H98" s="2714"/>
      <c r="I98" s="2715"/>
      <c r="J98" s="1771"/>
      <c r="K98" s="1772"/>
      <c r="L98" s="1772"/>
      <c r="M98" s="1772"/>
      <c r="N98" s="1772"/>
      <c r="O98" s="1772"/>
      <c r="P98" s="1772"/>
      <c r="Q98" s="1772"/>
      <c r="R98" s="1772"/>
      <c r="S98" s="1772"/>
      <c r="T98" s="1772"/>
      <c r="U98" s="1772"/>
      <c r="V98" s="1772"/>
      <c r="W98" s="1772"/>
      <c r="X98" s="1772"/>
      <c r="Y98" s="1772"/>
      <c r="Z98" s="1772"/>
      <c r="AA98" s="1772"/>
      <c r="AB98" s="1772"/>
      <c r="AC98" s="1772"/>
      <c r="AD98" s="1772"/>
      <c r="AE98" s="1772"/>
      <c r="AF98" s="1772"/>
      <c r="AG98" s="1772"/>
      <c r="AH98" s="1772"/>
      <c r="AI98" s="1772"/>
      <c r="AJ98" s="1773"/>
      <c r="AK98" s="2613"/>
      <c r="AL98" s="2613"/>
      <c r="AP98" s="2613"/>
      <c r="AQ98" s="2713" t="s">
        <v>216</v>
      </c>
      <c r="AR98" s="2714"/>
      <c r="AS98" s="2714"/>
      <c r="AT98" s="2714"/>
      <c r="AU98" s="2714"/>
      <c r="AV98" s="2714"/>
      <c r="AW98" s="2715"/>
      <c r="AX98" s="2754" t="s">
        <v>232</v>
      </c>
      <c r="AY98" s="2755"/>
      <c r="AZ98" s="2755"/>
      <c r="BA98" s="2755"/>
      <c r="BB98" s="2755"/>
      <c r="BC98" s="2755"/>
      <c r="BD98" s="2755"/>
      <c r="BE98" s="2755"/>
      <c r="BF98" s="2755"/>
      <c r="BG98" s="2755"/>
      <c r="BH98" s="2755"/>
      <c r="BI98" s="2755"/>
      <c r="BJ98" s="2755"/>
      <c r="BK98" s="2755"/>
      <c r="BL98" s="2755"/>
      <c r="BM98" s="2755"/>
      <c r="BN98" s="2755"/>
      <c r="BO98" s="2755"/>
      <c r="BP98" s="2755"/>
      <c r="BQ98" s="2755"/>
      <c r="BR98" s="2755"/>
      <c r="BS98" s="2755"/>
      <c r="BT98" s="2755"/>
      <c r="BU98" s="2755"/>
      <c r="BV98" s="2755"/>
      <c r="BW98" s="2755"/>
      <c r="BX98" s="2756"/>
      <c r="BY98" s="2613"/>
      <c r="BZ98" s="2613"/>
      <c r="CA98" s="2611"/>
      <c r="CB98" s="2611"/>
      <c r="CC98" s="2611"/>
      <c r="CD98" s="2611"/>
      <c r="CE98" s="2611"/>
      <c r="CF98" s="2611"/>
      <c r="CG98" s="2611"/>
      <c r="CH98" s="2611"/>
    </row>
    <row r="99" spans="2:86" ht="15.4" customHeight="1">
      <c r="B99" s="2613"/>
      <c r="C99" s="2751" t="s">
        <v>233</v>
      </c>
      <c r="D99" s="2752"/>
      <c r="E99" s="2752"/>
      <c r="F99" s="2752"/>
      <c r="G99" s="2752"/>
      <c r="H99" s="2752"/>
      <c r="I99" s="2753"/>
      <c r="J99" s="1787"/>
      <c r="K99" s="1781"/>
      <c r="L99" s="1781"/>
      <c r="M99" s="1781"/>
      <c r="N99" s="2757" t="s">
        <v>234</v>
      </c>
      <c r="O99" s="1781"/>
      <c r="P99" s="1781"/>
      <c r="Q99" s="1781"/>
      <c r="R99" s="1781"/>
      <c r="S99" s="2757" t="s">
        <v>234</v>
      </c>
      <c r="T99" s="1781"/>
      <c r="U99" s="1781"/>
      <c r="V99" s="1781"/>
      <c r="W99" s="1781"/>
      <c r="X99" s="2758"/>
      <c r="Y99" s="2758"/>
      <c r="Z99" s="2758"/>
      <c r="AA99" s="2758"/>
      <c r="AB99" s="2758"/>
      <c r="AC99" s="2758"/>
      <c r="AD99" s="2758"/>
      <c r="AE99" s="2758"/>
      <c r="AF99" s="2758"/>
      <c r="AG99" s="2758"/>
      <c r="AH99" s="2758"/>
      <c r="AI99" s="2758"/>
      <c r="AJ99" s="2759"/>
      <c r="AK99" s="2613"/>
      <c r="AL99" s="2613"/>
      <c r="AP99" s="2613"/>
      <c r="AQ99" s="2751" t="s">
        <v>233</v>
      </c>
      <c r="AR99" s="2752"/>
      <c r="AS99" s="2752"/>
      <c r="AT99" s="2752"/>
      <c r="AU99" s="2752"/>
      <c r="AV99" s="2752"/>
      <c r="AW99" s="2753"/>
      <c r="AX99" s="2760" t="s">
        <v>172</v>
      </c>
      <c r="AY99" s="2761"/>
      <c r="AZ99" s="2761"/>
      <c r="BA99" s="2761"/>
      <c r="BB99" s="2762" t="s">
        <v>234</v>
      </c>
      <c r="BC99" s="2761" t="s">
        <v>172</v>
      </c>
      <c r="BD99" s="2761"/>
      <c r="BE99" s="2761"/>
      <c r="BF99" s="2761"/>
      <c r="BG99" s="2762" t="s">
        <v>234</v>
      </c>
      <c r="BH99" s="2761" t="s">
        <v>173</v>
      </c>
      <c r="BI99" s="2761"/>
      <c r="BJ99" s="2761"/>
      <c r="BK99" s="2761"/>
      <c r="BL99" s="2763"/>
      <c r="BM99" s="2763"/>
      <c r="BN99" s="2763"/>
      <c r="BO99" s="2763"/>
      <c r="BP99" s="2763"/>
      <c r="BQ99" s="2763"/>
      <c r="BR99" s="2763"/>
      <c r="BS99" s="2763"/>
      <c r="BT99" s="2763"/>
      <c r="BU99" s="2763"/>
      <c r="BV99" s="2763"/>
      <c r="BW99" s="2763"/>
      <c r="BX99" s="2764"/>
      <c r="BY99" s="2613"/>
      <c r="BZ99" s="2613"/>
      <c r="CA99" s="2611"/>
      <c r="CB99" s="2611"/>
      <c r="CC99" s="2611"/>
      <c r="CD99" s="2611"/>
      <c r="CE99" s="2611"/>
      <c r="CF99" s="2611"/>
      <c r="CG99" s="2611"/>
      <c r="CH99" s="2611"/>
    </row>
    <row r="100" spans="2:86" ht="15.4" customHeight="1">
      <c r="B100" s="2613"/>
      <c r="C100" s="2751" t="s">
        <v>175</v>
      </c>
      <c r="D100" s="2752"/>
      <c r="E100" s="2752"/>
      <c r="F100" s="2752"/>
      <c r="G100" s="2752"/>
      <c r="H100" s="2752"/>
      <c r="I100" s="2753"/>
      <c r="J100" s="1771"/>
      <c r="K100" s="1772"/>
      <c r="L100" s="1772"/>
      <c r="M100" s="1772"/>
      <c r="N100" s="1772"/>
      <c r="O100" s="1772"/>
      <c r="P100" s="1772"/>
      <c r="Q100" s="1772"/>
      <c r="R100" s="1772"/>
      <c r="S100" s="1772"/>
      <c r="T100" s="1772"/>
      <c r="U100" s="1772"/>
      <c r="V100" s="1772"/>
      <c r="W100" s="2765" t="s">
        <v>176</v>
      </c>
      <c r="X100" s="1772"/>
      <c r="Y100" s="1772"/>
      <c r="Z100" s="1772"/>
      <c r="AA100" s="1772"/>
      <c r="AB100" s="1772"/>
      <c r="AC100" s="1772"/>
      <c r="AD100" s="1772"/>
      <c r="AE100" s="1772"/>
      <c r="AF100" s="1772"/>
      <c r="AG100" s="1772"/>
      <c r="AH100" s="1772"/>
      <c r="AI100" s="1772"/>
      <c r="AJ100" s="1773"/>
      <c r="AK100" s="2613"/>
      <c r="AL100" s="2613"/>
      <c r="AP100" s="2613"/>
      <c r="AQ100" s="2751" t="s">
        <v>175</v>
      </c>
      <c r="AR100" s="2752"/>
      <c r="AS100" s="2752"/>
      <c r="AT100" s="2752"/>
      <c r="AU100" s="2752"/>
      <c r="AV100" s="2752"/>
      <c r="AW100" s="2753"/>
      <c r="AX100" s="2754" t="s">
        <v>173</v>
      </c>
      <c r="AY100" s="2755"/>
      <c r="AZ100" s="2755"/>
      <c r="BA100" s="2755"/>
      <c r="BB100" s="2755"/>
      <c r="BC100" s="2755"/>
      <c r="BD100" s="2755"/>
      <c r="BE100" s="2755"/>
      <c r="BF100" s="2755"/>
      <c r="BG100" s="2755"/>
      <c r="BH100" s="2755"/>
      <c r="BI100" s="2755"/>
      <c r="BJ100" s="2755"/>
      <c r="BK100" s="2766" t="s">
        <v>176</v>
      </c>
      <c r="BL100" s="2755" t="s">
        <v>173</v>
      </c>
      <c r="BM100" s="2755"/>
      <c r="BN100" s="2755"/>
      <c r="BO100" s="2755"/>
      <c r="BP100" s="2755"/>
      <c r="BQ100" s="2755"/>
      <c r="BR100" s="2755"/>
      <c r="BS100" s="2755"/>
      <c r="BT100" s="2755"/>
      <c r="BU100" s="2755"/>
      <c r="BV100" s="2755"/>
      <c r="BW100" s="2755"/>
      <c r="BX100" s="2756"/>
      <c r="BY100" s="2719" t="s">
        <v>151</v>
      </c>
      <c r="BZ100" s="2610" t="s">
        <v>177</v>
      </c>
      <c r="CA100" s="2611"/>
      <c r="CB100" s="2611"/>
      <c r="CC100" s="2611"/>
      <c r="CD100" s="2611"/>
      <c r="CE100" s="2611"/>
      <c r="CF100" s="2611"/>
      <c r="CG100" s="2611"/>
      <c r="CH100" s="2611"/>
    </row>
    <row r="101" spans="2:86" ht="15.4" customHeight="1">
      <c r="B101" s="2613"/>
      <c r="C101" s="2751" t="s">
        <v>235</v>
      </c>
      <c r="D101" s="2752"/>
      <c r="E101" s="2752"/>
      <c r="F101" s="2752"/>
      <c r="G101" s="2752"/>
      <c r="H101" s="2752"/>
      <c r="I101" s="2753"/>
      <c r="J101" s="1771"/>
      <c r="K101" s="1772"/>
      <c r="L101" s="1772"/>
      <c r="M101" s="1772"/>
      <c r="N101" s="1772"/>
      <c r="O101" s="1772"/>
      <c r="P101" s="1772"/>
      <c r="Q101" s="1772"/>
      <c r="R101" s="1772"/>
      <c r="S101" s="1772"/>
      <c r="T101" s="1772"/>
      <c r="U101" s="1772"/>
      <c r="V101" s="1772"/>
      <c r="W101" s="1772"/>
      <c r="X101" s="1772"/>
      <c r="Y101" s="1772"/>
      <c r="Z101" s="1772"/>
      <c r="AA101" s="1772"/>
      <c r="AB101" s="1772"/>
      <c r="AC101" s="1772"/>
      <c r="AD101" s="1772"/>
      <c r="AE101" s="1772"/>
      <c r="AF101" s="1772"/>
      <c r="AG101" s="1772"/>
      <c r="AH101" s="1772"/>
      <c r="AI101" s="1772"/>
      <c r="AJ101" s="1773"/>
      <c r="AK101" s="2613"/>
      <c r="AL101" s="2613"/>
      <c r="AP101" s="2613"/>
      <c r="AQ101" s="2751" t="s">
        <v>235</v>
      </c>
      <c r="AR101" s="2752"/>
      <c r="AS101" s="2752"/>
      <c r="AT101" s="2752"/>
      <c r="AU101" s="2752"/>
      <c r="AV101" s="2752"/>
      <c r="AW101" s="2753"/>
      <c r="AX101" s="2754" t="s">
        <v>236</v>
      </c>
      <c r="AY101" s="2755"/>
      <c r="AZ101" s="2755"/>
      <c r="BA101" s="2755"/>
      <c r="BB101" s="2755"/>
      <c r="BC101" s="2755"/>
      <c r="BD101" s="2755"/>
      <c r="BE101" s="2755"/>
      <c r="BF101" s="2755"/>
      <c r="BG101" s="2755"/>
      <c r="BH101" s="2755"/>
      <c r="BI101" s="2755"/>
      <c r="BJ101" s="2755"/>
      <c r="BK101" s="2755"/>
      <c r="BL101" s="2755"/>
      <c r="BM101" s="2755"/>
      <c r="BN101" s="2755"/>
      <c r="BO101" s="2755"/>
      <c r="BP101" s="2755"/>
      <c r="BQ101" s="2755"/>
      <c r="BR101" s="2755"/>
      <c r="BS101" s="2755"/>
      <c r="BT101" s="2755"/>
      <c r="BU101" s="2755"/>
      <c r="BV101" s="2755"/>
      <c r="BW101" s="2755"/>
      <c r="BX101" s="2756"/>
      <c r="BY101" s="2613"/>
      <c r="BZ101" s="2613"/>
      <c r="CA101" s="2611"/>
      <c r="CB101" s="2611"/>
      <c r="CC101" s="2611"/>
      <c r="CD101" s="2611"/>
      <c r="CE101" s="2611"/>
      <c r="CF101" s="2611"/>
      <c r="CG101" s="2611"/>
      <c r="CH101" s="2611"/>
    </row>
    <row r="102" spans="2:86" ht="14.45" customHeight="1">
      <c r="B102" s="2613"/>
      <c r="C102" s="2767" t="s">
        <v>219</v>
      </c>
      <c r="D102" s="2646" t="s">
        <v>1239</v>
      </c>
      <c r="E102" s="2646"/>
      <c r="F102" s="2646"/>
      <c r="G102" s="2646"/>
      <c r="H102" s="2646"/>
      <c r="I102" s="2646"/>
      <c r="J102" s="2646"/>
      <c r="K102" s="2646"/>
      <c r="L102" s="2646"/>
      <c r="M102" s="2646"/>
      <c r="N102" s="2646"/>
      <c r="O102" s="2646"/>
      <c r="P102" s="2646"/>
      <c r="Q102" s="2646"/>
      <c r="R102" s="2646"/>
      <c r="S102" s="2646"/>
      <c r="T102" s="2646"/>
      <c r="U102" s="2646"/>
      <c r="V102" s="2646"/>
      <c r="W102" s="2646"/>
      <c r="X102" s="2646"/>
      <c r="Y102" s="2646"/>
      <c r="Z102" s="2646"/>
      <c r="AA102" s="2646"/>
      <c r="AB102" s="2646"/>
      <c r="AC102" s="2646"/>
      <c r="AD102" s="2646"/>
      <c r="AE102" s="2646"/>
      <c r="AF102" s="2646"/>
      <c r="AG102" s="2646"/>
      <c r="AH102" s="2646"/>
      <c r="AI102" s="2646"/>
      <c r="AJ102" s="2646"/>
      <c r="AK102" s="2646"/>
      <c r="AL102" s="2646"/>
      <c r="AP102" s="2613"/>
      <c r="AQ102" s="2767" t="s">
        <v>219</v>
      </c>
      <c r="AR102" s="2646" t="s">
        <v>1239</v>
      </c>
      <c r="AS102" s="2646"/>
      <c r="AT102" s="2646"/>
      <c r="AU102" s="2646"/>
      <c r="AV102" s="2646"/>
      <c r="AW102" s="2646"/>
      <c r="AX102" s="2646"/>
      <c r="AY102" s="2646"/>
      <c r="AZ102" s="2646"/>
      <c r="BA102" s="2646"/>
      <c r="BB102" s="2646"/>
      <c r="BC102" s="2646"/>
      <c r="BD102" s="2646"/>
      <c r="BE102" s="2646"/>
      <c r="BF102" s="2646"/>
      <c r="BG102" s="2646"/>
      <c r="BH102" s="2646"/>
      <c r="BI102" s="2646"/>
      <c r="BJ102" s="2646"/>
      <c r="BK102" s="2646"/>
      <c r="BL102" s="2646"/>
      <c r="BM102" s="2646"/>
      <c r="BN102" s="2646"/>
      <c r="BO102" s="2646"/>
      <c r="BP102" s="2646"/>
      <c r="BQ102" s="2646"/>
      <c r="BR102" s="2646"/>
      <c r="BS102" s="2646"/>
      <c r="BT102" s="2646"/>
      <c r="BU102" s="2646"/>
      <c r="BV102" s="2646"/>
      <c r="BW102" s="2646"/>
      <c r="BX102" s="2646"/>
      <c r="BY102" s="2646"/>
      <c r="BZ102" s="2646"/>
      <c r="CA102" s="2611"/>
      <c r="CB102" s="2611"/>
      <c r="CC102" s="2611"/>
      <c r="CD102" s="2611"/>
      <c r="CE102" s="2611"/>
      <c r="CF102" s="2611"/>
      <c r="CG102" s="2611"/>
      <c r="CH102" s="2611"/>
    </row>
    <row r="103" spans="2:86" ht="14.45" customHeight="1">
      <c r="B103" s="2613"/>
      <c r="C103" s="2613"/>
      <c r="D103" s="2646"/>
      <c r="E103" s="2646"/>
      <c r="F103" s="2646"/>
      <c r="G103" s="2646"/>
      <c r="H103" s="2646"/>
      <c r="I103" s="2646"/>
      <c r="J103" s="2646"/>
      <c r="K103" s="2646"/>
      <c r="L103" s="2646"/>
      <c r="M103" s="2646"/>
      <c r="N103" s="2646"/>
      <c r="O103" s="2646"/>
      <c r="P103" s="2646"/>
      <c r="Q103" s="2646"/>
      <c r="R103" s="2646"/>
      <c r="S103" s="2646"/>
      <c r="T103" s="2646"/>
      <c r="U103" s="2646"/>
      <c r="V103" s="2646"/>
      <c r="W103" s="2646"/>
      <c r="X103" s="2646"/>
      <c r="Y103" s="2646"/>
      <c r="Z103" s="2646"/>
      <c r="AA103" s="2646"/>
      <c r="AB103" s="2646"/>
      <c r="AC103" s="2646"/>
      <c r="AD103" s="2646"/>
      <c r="AE103" s="2646"/>
      <c r="AF103" s="2646"/>
      <c r="AG103" s="2646"/>
      <c r="AH103" s="2646"/>
      <c r="AI103" s="2646"/>
      <c r="AJ103" s="2646"/>
      <c r="AK103" s="2646"/>
      <c r="AL103" s="2646"/>
      <c r="AP103" s="2613"/>
      <c r="AQ103" s="2613"/>
      <c r="AR103" s="2646"/>
      <c r="AS103" s="2646"/>
      <c r="AT103" s="2646"/>
      <c r="AU103" s="2646"/>
      <c r="AV103" s="2646"/>
      <c r="AW103" s="2646"/>
      <c r="AX103" s="2646"/>
      <c r="AY103" s="2646"/>
      <c r="AZ103" s="2646"/>
      <c r="BA103" s="2646"/>
      <c r="BB103" s="2646"/>
      <c r="BC103" s="2646"/>
      <c r="BD103" s="2646"/>
      <c r="BE103" s="2646"/>
      <c r="BF103" s="2646"/>
      <c r="BG103" s="2646"/>
      <c r="BH103" s="2646"/>
      <c r="BI103" s="2646"/>
      <c r="BJ103" s="2646"/>
      <c r="BK103" s="2646"/>
      <c r="BL103" s="2646"/>
      <c r="BM103" s="2646"/>
      <c r="BN103" s="2646"/>
      <c r="BO103" s="2646"/>
      <c r="BP103" s="2646"/>
      <c r="BQ103" s="2646"/>
      <c r="BR103" s="2646"/>
      <c r="BS103" s="2646"/>
      <c r="BT103" s="2646"/>
      <c r="BU103" s="2646"/>
      <c r="BV103" s="2646"/>
      <c r="BW103" s="2646"/>
      <c r="BX103" s="2646"/>
      <c r="BY103" s="2646"/>
      <c r="BZ103" s="2646"/>
      <c r="CA103" s="2611"/>
      <c r="CB103" s="2611"/>
      <c r="CC103" s="2611"/>
      <c r="CD103" s="2611"/>
      <c r="CE103" s="2611"/>
      <c r="CF103" s="2611"/>
      <c r="CG103" s="2611"/>
      <c r="CH103" s="2611"/>
    </row>
    <row r="104" spans="2:86" ht="14.45" customHeight="1">
      <c r="B104" s="2613"/>
      <c r="C104" s="2613"/>
      <c r="D104" s="2646"/>
      <c r="E104" s="2646"/>
      <c r="F104" s="2646"/>
      <c r="G104" s="2646"/>
      <c r="H104" s="2646"/>
      <c r="I104" s="2646"/>
      <c r="J104" s="2646"/>
      <c r="K104" s="2646"/>
      <c r="L104" s="2646"/>
      <c r="M104" s="2646"/>
      <c r="N104" s="2646"/>
      <c r="O104" s="2646"/>
      <c r="P104" s="2646"/>
      <c r="Q104" s="2646"/>
      <c r="R104" s="2646"/>
      <c r="S104" s="2646"/>
      <c r="T104" s="2646"/>
      <c r="U104" s="2646"/>
      <c r="V104" s="2646"/>
      <c r="W104" s="2646"/>
      <c r="X104" s="2646"/>
      <c r="Y104" s="2646"/>
      <c r="Z104" s="2646"/>
      <c r="AA104" s="2646"/>
      <c r="AB104" s="2646"/>
      <c r="AC104" s="2646"/>
      <c r="AD104" s="2646"/>
      <c r="AE104" s="2646"/>
      <c r="AF104" s="2646"/>
      <c r="AG104" s="2646"/>
      <c r="AH104" s="2646"/>
      <c r="AI104" s="2646"/>
      <c r="AJ104" s="2646"/>
      <c r="AK104" s="2646"/>
      <c r="AL104" s="2646"/>
      <c r="AP104" s="2613"/>
      <c r="AQ104" s="2613"/>
      <c r="AR104" s="2646"/>
      <c r="AS104" s="2646"/>
      <c r="AT104" s="2646"/>
      <c r="AU104" s="2646"/>
      <c r="AV104" s="2646"/>
      <c r="AW104" s="2646"/>
      <c r="AX104" s="2646"/>
      <c r="AY104" s="2646"/>
      <c r="AZ104" s="2646"/>
      <c r="BA104" s="2646"/>
      <c r="BB104" s="2646"/>
      <c r="BC104" s="2646"/>
      <c r="BD104" s="2646"/>
      <c r="BE104" s="2646"/>
      <c r="BF104" s="2646"/>
      <c r="BG104" s="2646"/>
      <c r="BH104" s="2646"/>
      <c r="BI104" s="2646"/>
      <c r="BJ104" s="2646"/>
      <c r="BK104" s="2646"/>
      <c r="BL104" s="2646"/>
      <c r="BM104" s="2646"/>
      <c r="BN104" s="2646"/>
      <c r="BO104" s="2646"/>
      <c r="BP104" s="2646"/>
      <c r="BQ104" s="2646"/>
      <c r="BR104" s="2646"/>
      <c r="BS104" s="2646"/>
      <c r="BT104" s="2646"/>
      <c r="BU104" s="2646"/>
      <c r="BV104" s="2646"/>
      <c r="BW104" s="2646"/>
      <c r="BX104" s="2646"/>
      <c r="BY104" s="2646"/>
      <c r="BZ104" s="2646"/>
      <c r="CA104" s="2611"/>
      <c r="CB104" s="2611"/>
      <c r="CC104" s="2611"/>
      <c r="CD104" s="2611"/>
      <c r="CE104" s="2611"/>
      <c r="CF104" s="2611"/>
      <c r="CG104" s="2611"/>
      <c r="CH104" s="2611"/>
    </row>
    <row r="105" spans="2:86" ht="15.4" customHeight="1">
      <c r="B105" s="2613"/>
      <c r="C105" s="2613"/>
      <c r="D105" s="2613"/>
      <c r="E105" s="2613"/>
      <c r="F105" s="2613"/>
      <c r="G105" s="2613"/>
      <c r="H105" s="2613"/>
      <c r="I105" s="2613"/>
      <c r="J105" s="2613"/>
      <c r="K105" s="2613"/>
      <c r="L105" s="2613"/>
      <c r="M105" s="2613"/>
      <c r="N105" s="2613"/>
      <c r="O105" s="2613"/>
      <c r="P105" s="2613"/>
      <c r="Q105" s="2613"/>
      <c r="R105" s="2613"/>
      <c r="S105" s="2613"/>
      <c r="T105" s="2613"/>
      <c r="U105" s="2613"/>
      <c r="V105" s="2613"/>
      <c r="W105" s="2613"/>
      <c r="X105" s="2613"/>
      <c r="Y105" s="2613"/>
      <c r="Z105" s="2613"/>
      <c r="AA105" s="2613"/>
      <c r="AB105" s="2613"/>
      <c r="AC105" s="2613"/>
      <c r="AD105" s="2613"/>
      <c r="AE105" s="2613"/>
      <c r="AF105" s="2613"/>
      <c r="AG105" s="2613"/>
      <c r="AH105" s="2613"/>
      <c r="AI105" s="2613"/>
      <c r="AJ105" s="2613"/>
      <c r="AK105" s="2613"/>
      <c r="AL105" s="2613"/>
      <c r="AP105" s="2613"/>
      <c r="AQ105" s="2613"/>
      <c r="AR105" s="2613"/>
      <c r="AS105" s="2613"/>
      <c r="AT105" s="2613"/>
      <c r="AU105" s="2613"/>
      <c r="AV105" s="2613"/>
      <c r="AW105" s="2613"/>
      <c r="AX105" s="2613"/>
      <c r="AY105" s="2613"/>
      <c r="AZ105" s="2613"/>
      <c r="BA105" s="2613"/>
      <c r="BB105" s="2613"/>
      <c r="BC105" s="2613"/>
      <c r="BD105" s="2613"/>
      <c r="BE105" s="2613"/>
      <c r="BF105" s="2613"/>
      <c r="BG105" s="2613"/>
      <c r="BH105" s="2613"/>
      <c r="BI105" s="2613"/>
      <c r="BJ105" s="2613"/>
      <c r="BK105" s="2613"/>
      <c r="BL105" s="2613"/>
      <c r="BM105" s="2613"/>
      <c r="BN105" s="2613"/>
      <c r="BO105" s="2613"/>
      <c r="BP105" s="2613"/>
      <c r="BQ105" s="2613"/>
      <c r="BR105" s="2613"/>
      <c r="BS105" s="2613"/>
      <c r="BT105" s="2613"/>
      <c r="BU105" s="2613"/>
      <c r="BV105" s="2613"/>
      <c r="BW105" s="2613"/>
      <c r="BX105" s="2613"/>
      <c r="BY105" s="2613"/>
      <c r="BZ105" s="2613"/>
      <c r="CA105" s="2611"/>
      <c r="CB105" s="2611"/>
      <c r="CC105" s="2611"/>
      <c r="CD105" s="2611"/>
      <c r="CE105" s="2611"/>
      <c r="CF105" s="2611"/>
      <c r="CG105" s="2611"/>
      <c r="CH105" s="2611"/>
    </row>
    <row r="106" spans="2:86" ht="15.4" customHeight="1">
      <c r="B106" s="2647" t="s">
        <v>237</v>
      </c>
      <c r="C106" s="2613"/>
      <c r="D106" s="2613"/>
      <c r="E106" s="2613"/>
      <c r="F106" s="2613"/>
      <c r="G106" s="2613"/>
      <c r="H106" s="2613"/>
      <c r="I106" s="2613"/>
      <c r="J106" s="2613"/>
      <c r="K106" s="2613"/>
      <c r="L106" s="2613"/>
      <c r="M106" s="2613"/>
      <c r="N106" s="2613"/>
      <c r="O106" s="2613"/>
      <c r="P106" s="2613"/>
      <c r="Q106" s="2613"/>
      <c r="R106" s="2613"/>
      <c r="S106" s="2613"/>
      <c r="T106" s="2613"/>
      <c r="U106" s="2613"/>
      <c r="V106" s="2613"/>
      <c r="W106" s="2613"/>
      <c r="X106" s="2613"/>
      <c r="Y106" s="2613"/>
      <c r="Z106" s="2613"/>
      <c r="AA106" s="2613"/>
      <c r="AB106" s="2613"/>
      <c r="AC106" s="2613"/>
      <c r="AD106" s="2613"/>
      <c r="AE106" s="2613"/>
      <c r="AF106" s="2613"/>
      <c r="AG106" s="2613"/>
      <c r="AH106" s="2613"/>
      <c r="AI106" s="2613"/>
      <c r="AJ106" s="2613"/>
      <c r="AK106" s="2613"/>
      <c r="AL106" s="2613"/>
      <c r="AP106" s="2647" t="s">
        <v>237</v>
      </c>
      <c r="AQ106" s="2613"/>
      <c r="AR106" s="2613"/>
      <c r="AS106" s="2613"/>
      <c r="AT106" s="2613"/>
      <c r="AU106" s="2613"/>
      <c r="AV106" s="2613"/>
      <c r="AW106" s="2613"/>
      <c r="AX106" s="2613"/>
      <c r="AY106" s="2613"/>
      <c r="AZ106" s="2613"/>
      <c r="BA106" s="2613"/>
      <c r="BB106" s="2613"/>
      <c r="BC106" s="2613"/>
      <c r="BD106" s="2613"/>
      <c r="BE106" s="2613"/>
      <c r="BF106" s="2613"/>
      <c r="BG106" s="2613"/>
      <c r="BH106" s="2613"/>
      <c r="BI106" s="2613"/>
      <c r="BJ106" s="2613"/>
      <c r="BK106" s="2613"/>
      <c r="BL106" s="2613"/>
      <c r="BM106" s="2613"/>
      <c r="BN106" s="2613"/>
      <c r="BO106" s="2613"/>
      <c r="BP106" s="2613"/>
      <c r="BQ106" s="2613"/>
      <c r="BR106" s="2613"/>
      <c r="BS106" s="2613"/>
      <c r="BT106" s="2613"/>
      <c r="BU106" s="2613"/>
      <c r="BV106" s="2613"/>
      <c r="BW106" s="2613"/>
      <c r="BX106" s="2613"/>
      <c r="BY106" s="2613"/>
      <c r="BZ106" s="2613"/>
      <c r="CA106" s="2611"/>
      <c r="CB106" s="2611"/>
      <c r="CC106" s="2611"/>
      <c r="CD106" s="2611"/>
      <c r="CE106" s="2611"/>
      <c r="CF106" s="2611"/>
      <c r="CG106" s="2611"/>
      <c r="CH106" s="2611"/>
    </row>
    <row r="107" spans="2:86" ht="15.4" customHeight="1">
      <c r="B107" s="2613"/>
      <c r="C107" s="2652" t="s">
        <v>238</v>
      </c>
      <c r="D107" s="2613"/>
      <c r="E107" s="2613"/>
      <c r="F107" s="2613"/>
      <c r="G107" s="2613"/>
      <c r="H107" s="2613"/>
      <c r="I107" s="2613"/>
      <c r="J107" s="2613"/>
      <c r="K107" s="2613"/>
      <c r="L107" s="2613"/>
      <c r="M107" s="2613"/>
      <c r="N107" s="2613"/>
      <c r="O107" s="2613"/>
      <c r="P107" s="2613"/>
      <c r="Q107" s="2613"/>
      <c r="R107" s="2613"/>
      <c r="S107" s="2613"/>
      <c r="T107" s="2613"/>
      <c r="U107" s="2613"/>
      <c r="V107" s="2613"/>
      <c r="W107" s="2613"/>
      <c r="X107" s="2613"/>
      <c r="Y107" s="2613"/>
      <c r="Z107" s="2613"/>
      <c r="AA107" s="2613"/>
      <c r="AB107" s="2613"/>
      <c r="AC107" s="2613"/>
      <c r="AD107" s="2613"/>
      <c r="AE107" s="2613"/>
      <c r="AF107" s="2613"/>
      <c r="AG107" s="2613"/>
      <c r="AH107" s="2613"/>
      <c r="AI107" s="2613"/>
      <c r="AJ107" s="2613"/>
      <c r="AK107" s="2613"/>
      <c r="AL107" s="2613"/>
      <c r="AP107" s="2613"/>
      <c r="AQ107" s="2652" t="s">
        <v>238</v>
      </c>
      <c r="AR107" s="2613"/>
      <c r="AS107" s="2613"/>
      <c r="AT107" s="2613"/>
      <c r="AU107" s="2613"/>
      <c r="AV107" s="2613"/>
      <c r="AW107" s="2613"/>
      <c r="AX107" s="2613"/>
      <c r="AY107" s="2613"/>
      <c r="AZ107" s="2613"/>
      <c r="BA107" s="2613"/>
      <c r="BB107" s="2613"/>
      <c r="BC107" s="2613"/>
      <c r="BD107" s="2613"/>
      <c r="BE107" s="2613"/>
      <c r="BF107" s="2613"/>
      <c r="BG107" s="2613"/>
      <c r="BH107" s="2613"/>
      <c r="BI107" s="2613"/>
      <c r="BJ107" s="2613"/>
      <c r="BK107" s="2613"/>
      <c r="BL107" s="2613"/>
      <c r="BM107" s="2613"/>
      <c r="BN107" s="2613"/>
      <c r="BO107" s="2613"/>
      <c r="BP107" s="2613"/>
      <c r="BQ107" s="2613"/>
      <c r="BR107" s="2613"/>
      <c r="BS107" s="2613"/>
      <c r="BT107" s="2613"/>
      <c r="BU107" s="2613"/>
      <c r="BV107" s="2613"/>
      <c r="BW107" s="2613"/>
      <c r="BX107" s="2613"/>
      <c r="BY107" s="2613"/>
      <c r="BZ107" s="2613"/>
      <c r="CA107" s="2611"/>
      <c r="CB107" s="2611"/>
      <c r="CC107" s="2611"/>
      <c r="CD107" s="2611"/>
      <c r="CE107" s="2611"/>
      <c r="CF107" s="2611"/>
      <c r="CG107" s="2611"/>
      <c r="CH107" s="2611"/>
    </row>
    <row r="108" spans="2:86" ht="17.25" customHeight="1">
      <c r="B108" s="2613"/>
      <c r="C108" s="2613"/>
      <c r="D108" s="2767" t="s">
        <v>239</v>
      </c>
      <c r="E108" s="2646" t="s">
        <v>240</v>
      </c>
      <c r="F108" s="2646"/>
      <c r="G108" s="2646"/>
      <c r="H108" s="2646"/>
      <c r="I108" s="2646"/>
      <c r="J108" s="2646"/>
      <c r="K108" s="2646"/>
      <c r="L108" s="2646"/>
      <c r="M108" s="2646"/>
      <c r="N108" s="2646"/>
      <c r="O108" s="2646"/>
      <c r="P108" s="2646"/>
      <c r="Q108" s="2646"/>
      <c r="R108" s="2646"/>
      <c r="S108" s="2646"/>
      <c r="T108" s="2646"/>
      <c r="U108" s="2646"/>
      <c r="V108" s="2646"/>
      <c r="W108" s="2646"/>
      <c r="X108" s="2646"/>
      <c r="Y108" s="2646"/>
      <c r="Z108" s="2646"/>
      <c r="AA108" s="2646"/>
      <c r="AB108" s="2646"/>
      <c r="AC108" s="2646"/>
      <c r="AD108" s="2646"/>
      <c r="AE108" s="2646"/>
      <c r="AF108" s="2646"/>
      <c r="AG108" s="2646"/>
      <c r="AH108" s="2646"/>
      <c r="AI108" s="2646"/>
      <c r="AJ108" s="2646"/>
      <c r="AK108" s="2646"/>
      <c r="AL108" s="2646"/>
      <c r="AP108" s="2613"/>
      <c r="AQ108" s="2613"/>
      <c r="AR108" s="2767" t="s">
        <v>239</v>
      </c>
      <c r="AS108" s="2646" t="s">
        <v>240</v>
      </c>
      <c r="AT108" s="2646"/>
      <c r="AU108" s="2646"/>
      <c r="AV108" s="2646"/>
      <c r="AW108" s="2646"/>
      <c r="AX108" s="2646"/>
      <c r="AY108" s="2646"/>
      <c r="AZ108" s="2646"/>
      <c r="BA108" s="2646"/>
      <c r="BB108" s="2646"/>
      <c r="BC108" s="2646"/>
      <c r="BD108" s="2646"/>
      <c r="BE108" s="2646"/>
      <c r="BF108" s="2646"/>
      <c r="BG108" s="2646"/>
      <c r="BH108" s="2646"/>
      <c r="BI108" s="2646"/>
      <c r="BJ108" s="2646"/>
      <c r="BK108" s="2646"/>
      <c r="BL108" s="2646"/>
      <c r="BM108" s="2646"/>
      <c r="BN108" s="2646"/>
      <c r="BO108" s="2646"/>
      <c r="BP108" s="2646"/>
      <c r="BQ108" s="2646"/>
      <c r="BR108" s="2646"/>
      <c r="BS108" s="2646"/>
      <c r="BT108" s="2646"/>
      <c r="BU108" s="2646"/>
      <c r="BV108" s="2646"/>
      <c r="BW108" s="2646"/>
      <c r="BX108" s="2646"/>
      <c r="BY108" s="2646"/>
      <c r="BZ108" s="2646"/>
      <c r="CA108" s="2611"/>
      <c r="CB108" s="2611"/>
      <c r="CC108" s="2611"/>
      <c r="CD108" s="2611"/>
      <c r="CE108" s="2611"/>
      <c r="CF108" s="2611"/>
      <c r="CG108" s="2611"/>
      <c r="CH108" s="2611"/>
    </row>
    <row r="109" spans="2:86" ht="17.25" customHeight="1">
      <c r="B109" s="2613"/>
      <c r="C109" s="2613"/>
      <c r="D109" s="2613"/>
      <c r="E109" s="2646"/>
      <c r="F109" s="2646"/>
      <c r="G109" s="2646"/>
      <c r="H109" s="2646"/>
      <c r="I109" s="2646"/>
      <c r="J109" s="2646"/>
      <c r="K109" s="2646"/>
      <c r="L109" s="2646"/>
      <c r="M109" s="2646"/>
      <c r="N109" s="2646"/>
      <c r="O109" s="2646"/>
      <c r="P109" s="2646"/>
      <c r="Q109" s="2646"/>
      <c r="R109" s="2646"/>
      <c r="S109" s="2646"/>
      <c r="T109" s="2646"/>
      <c r="U109" s="2646"/>
      <c r="V109" s="2646"/>
      <c r="W109" s="2646"/>
      <c r="X109" s="2646"/>
      <c r="Y109" s="2646"/>
      <c r="Z109" s="2646"/>
      <c r="AA109" s="2646"/>
      <c r="AB109" s="2646"/>
      <c r="AC109" s="2646"/>
      <c r="AD109" s="2646"/>
      <c r="AE109" s="2646"/>
      <c r="AF109" s="2646"/>
      <c r="AG109" s="2646"/>
      <c r="AH109" s="2646"/>
      <c r="AI109" s="2646"/>
      <c r="AJ109" s="2646"/>
      <c r="AK109" s="2646"/>
      <c r="AL109" s="2646"/>
      <c r="AP109" s="2613"/>
      <c r="AQ109" s="2613"/>
      <c r="AR109" s="2613"/>
      <c r="AS109" s="2646"/>
      <c r="AT109" s="2646"/>
      <c r="AU109" s="2646"/>
      <c r="AV109" s="2646"/>
      <c r="AW109" s="2646"/>
      <c r="AX109" s="2646"/>
      <c r="AY109" s="2646"/>
      <c r="AZ109" s="2646"/>
      <c r="BA109" s="2646"/>
      <c r="BB109" s="2646"/>
      <c r="BC109" s="2646"/>
      <c r="BD109" s="2646"/>
      <c r="BE109" s="2646"/>
      <c r="BF109" s="2646"/>
      <c r="BG109" s="2646"/>
      <c r="BH109" s="2646"/>
      <c r="BI109" s="2646"/>
      <c r="BJ109" s="2646"/>
      <c r="BK109" s="2646"/>
      <c r="BL109" s="2646"/>
      <c r="BM109" s="2646"/>
      <c r="BN109" s="2646"/>
      <c r="BO109" s="2646"/>
      <c r="BP109" s="2646"/>
      <c r="BQ109" s="2646"/>
      <c r="BR109" s="2646"/>
      <c r="BS109" s="2646"/>
      <c r="BT109" s="2646"/>
      <c r="BU109" s="2646"/>
      <c r="BV109" s="2646"/>
      <c r="BW109" s="2646"/>
      <c r="BX109" s="2646"/>
      <c r="BY109" s="2646"/>
      <c r="BZ109" s="2646"/>
      <c r="CA109" s="2611"/>
      <c r="CB109" s="2611"/>
      <c r="CC109" s="2611"/>
      <c r="CD109" s="2611"/>
      <c r="CE109" s="2611"/>
      <c r="CF109" s="2611"/>
      <c r="CG109" s="2611"/>
      <c r="CH109" s="2611"/>
    </row>
    <row r="110" spans="2:86" ht="17.25" customHeight="1">
      <c r="B110" s="2613"/>
      <c r="C110" s="2613"/>
      <c r="D110" s="2767" t="s">
        <v>239</v>
      </c>
      <c r="E110" s="2646" t="s">
        <v>241</v>
      </c>
      <c r="F110" s="2646"/>
      <c r="G110" s="2646"/>
      <c r="H110" s="2646"/>
      <c r="I110" s="2646"/>
      <c r="J110" s="2646"/>
      <c r="K110" s="2646"/>
      <c r="L110" s="2646"/>
      <c r="M110" s="2646"/>
      <c r="N110" s="2646"/>
      <c r="O110" s="2646"/>
      <c r="P110" s="2646"/>
      <c r="Q110" s="2646"/>
      <c r="R110" s="2646"/>
      <c r="S110" s="2646"/>
      <c r="T110" s="2646"/>
      <c r="U110" s="2646"/>
      <c r="V110" s="2646"/>
      <c r="W110" s="2646"/>
      <c r="X110" s="2646"/>
      <c r="Y110" s="2646"/>
      <c r="Z110" s="2646"/>
      <c r="AA110" s="2646"/>
      <c r="AB110" s="2646"/>
      <c r="AC110" s="2646"/>
      <c r="AD110" s="2646"/>
      <c r="AE110" s="2646"/>
      <c r="AF110" s="2646"/>
      <c r="AG110" s="2646"/>
      <c r="AH110" s="2646"/>
      <c r="AI110" s="2646"/>
      <c r="AJ110" s="2646"/>
      <c r="AK110" s="2646"/>
      <c r="AL110" s="2646"/>
      <c r="AP110" s="2613"/>
      <c r="AQ110" s="2613"/>
      <c r="AR110" s="2767" t="s">
        <v>239</v>
      </c>
      <c r="AS110" s="2646" t="s">
        <v>1216</v>
      </c>
      <c r="AT110" s="2646"/>
      <c r="AU110" s="2646"/>
      <c r="AV110" s="2646"/>
      <c r="AW110" s="2646"/>
      <c r="AX110" s="2646"/>
      <c r="AY110" s="2646"/>
      <c r="AZ110" s="2646"/>
      <c r="BA110" s="2646"/>
      <c r="BB110" s="2646"/>
      <c r="BC110" s="2646"/>
      <c r="BD110" s="2646"/>
      <c r="BE110" s="2646"/>
      <c r="BF110" s="2646"/>
      <c r="BG110" s="2646"/>
      <c r="BH110" s="2646"/>
      <c r="BI110" s="2646"/>
      <c r="BJ110" s="2646"/>
      <c r="BK110" s="2646"/>
      <c r="BL110" s="2646"/>
      <c r="BM110" s="2646"/>
      <c r="BN110" s="2646"/>
      <c r="BO110" s="2646"/>
      <c r="BP110" s="2646"/>
      <c r="BQ110" s="2646"/>
      <c r="BR110" s="2646"/>
      <c r="BS110" s="2646"/>
      <c r="BT110" s="2646"/>
      <c r="BU110" s="2646"/>
      <c r="BV110" s="2646"/>
      <c r="BW110" s="2646"/>
      <c r="BX110" s="2646"/>
      <c r="BY110" s="2646"/>
      <c r="BZ110" s="2646"/>
      <c r="CA110" s="2611"/>
      <c r="CB110" s="2611"/>
      <c r="CC110" s="2611"/>
      <c r="CD110" s="2611"/>
      <c r="CE110" s="2611"/>
      <c r="CF110" s="2611"/>
      <c r="CG110" s="2611"/>
      <c r="CH110" s="2611"/>
    </row>
    <row r="111" spans="2:86" ht="17.25" customHeight="1">
      <c r="B111" s="2613"/>
      <c r="C111" s="2613"/>
      <c r="E111" s="2646"/>
      <c r="F111" s="2646"/>
      <c r="G111" s="2646"/>
      <c r="H111" s="2646"/>
      <c r="I111" s="2646"/>
      <c r="J111" s="2646"/>
      <c r="K111" s="2646"/>
      <c r="L111" s="2646"/>
      <c r="M111" s="2646"/>
      <c r="N111" s="2646"/>
      <c r="O111" s="2646"/>
      <c r="P111" s="2646"/>
      <c r="Q111" s="2646"/>
      <c r="R111" s="2646"/>
      <c r="S111" s="2646"/>
      <c r="T111" s="2646"/>
      <c r="U111" s="2646"/>
      <c r="V111" s="2646"/>
      <c r="W111" s="2646"/>
      <c r="X111" s="2646"/>
      <c r="Y111" s="2646"/>
      <c r="Z111" s="2646"/>
      <c r="AA111" s="2646"/>
      <c r="AB111" s="2646"/>
      <c r="AC111" s="2646"/>
      <c r="AD111" s="2646"/>
      <c r="AE111" s="2646"/>
      <c r="AF111" s="2646"/>
      <c r="AG111" s="2646"/>
      <c r="AH111" s="2646"/>
      <c r="AI111" s="2646"/>
      <c r="AJ111" s="2646"/>
      <c r="AK111" s="2646"/>
      <c r="AL111" s="2646"/>
      <c r="AP111" s="2613"/>
      <c r="AQ111" s="2613"/>
      <c r="AS111" s="2646"/>
      <c r="AT111" s="2646"/>
      <c r="AU111" s="2646"/>
      <c r="AV111" s="2646"/>
      <c r="AW111" s="2646"/>
      <c r="AX111" s="2646"/>
      <c r="AY111" s="2646"/>
      <c r="AZ111" s="2646"/>
      <c r="BA111" s="2646"/>
      <c r="BB111" s="2646"/>
      <c r="BC111" s="2646"/>
      <c r="BD111" s="2646"/>
      <c r="BE111" s="2646"/>
      <c r="BF111" s="2646"/>
      <c r="BG111" s="2646"/>
      <c r="BH111" s="2646"/>
      <c r="BI111" s="2646"/>
      <c r="BJ111" s="2646"/>
      <c r="BK111" s="2646"/>
      <c r="BL111" s="2646"/>
      <c r="BM111" s="2646"/>
      <c r="BN111" s="2646"/>
      <c r="BO111" s="2646"/>
      <c r="BP111" s="2646"/>
      <c r="BQ111" s="2646"/>
      <c r="BR111" s="2646"/>
      <c r="BS111" s="2646"/>
      <c r="BT111" s="2646"/>
      <c r="BU111" s="2646"/>
      <c r="BV111" s="2646"/>
      <c r="BW111" s="2646"/>
      <c r="BX111" s="2646"/>
      <c r="BY111" s="2646"/>
      <c r="BZ111" s="2646"/>
      <c r="CA111" s="2611"/>
      <c r="CB111" s="2611"/>
      <c r="CC111" s="2611"/>
      <c r="CD111" s="2611"/>
      <c r="CE111" s="2611"/>
      <c r="CF111" s="2611"/>
      <c r="CG111" s="2611"/>
      <c r="CH111" s="2611"/>
    </row>
    <row r="112" spans="2:86" ht="15.4" customHeight="1">
      <c r="B112" s="2613"/>
      <c r="C112" s="2613"/>
      <c r="D112" s="2656" t="s">
        <v>242</v>
      </c>
      <c r="E112" s="2657"/>
      <c r="F112" s="2657"/>
      <c r="G112" s="2657"/>
      <c r="H112" s="2657"/>
      <c r="I112" s="2657"/>
      <c r="J112" s="2657"/>
      <c r="K112" s="2657"/>
      <c r="L112" s="2657"/>
      <c r="M112" s="2658"/>
      <c r="N112" s="1771"/>
      <c r="O112" s="1772"/>
      <c r="P112" s="1772"/>
      <c r="Q112" s="1772"/>
      <c r="R112" s="1772"/>
      <c r="S112" s="1772"/>
      <c r="T112" s="1772"/>
      <c r="U112" s="1772"/>
      <c r="V112" s="1772"/>
      <c r="W112" s="1772"/>
      <c r="X112" s="1772"/>
      <c r="Y112" s="1772"/>
      <c r="Z112" s="1772"/>
      <c r="AA112" s="1772"/>
      <c r="AB112" s="1772"/>
      <c r="AC112" s="1772"/>
      <c r="AD112" s="1772"/>
      <c r="AE112" s="1772"/>
      <c r="AF112" s="1772"/>
      <c r="AG112" s="1772"/>
      <c r="AH112" s="1772"/>
      <c r="AI112" s="1772"/>
      <c r="AJ112" s="1773"/>
      <c r="AK112" s="2613"/>
      <c r="AL112" s="2613"/>
      <c r="AP112" s="2613"/>
      <c r="AQ112" s="2613"/>
      <c r="AR112" s="2656" t="s">
        <v>242</v>
      </c>
      <c r="AS112" s="2657"/>
      <c r="AT112" s="2657"/>
      <c r="AU112" s="2657"/>
      <c r="AV112" s="2657"/>
      <c r="AW112" s="2657"/>
      <c r="AX112" s="2657"/>
      <c r="AY112" s="2657"/>
      <c r="AZ112" s="2657"/>
      <c r="BA112" s="2658"/>
      <c r="BB112" s="2754"/>
      <c r="BC112" s="2755"/>
      <c r="BD112" s="2755"/>
      <c r="BE112" s="2755"/>
      <c r="BF112" s="2755"/>
      <c r="BG112" s="2755"/>
      <c r="BH112" s="2755"/>
      <c r="BI112" s="2755"/>
      <c r="BJ112" s="2755"/>
      <c r="BK112" s="2755"/>
      <c r="BL112" s="2755"/>
      <c r="BM112" s="2755"/>
      <c r="BN112" s="2755"/>
      <c r="BO112" s="2755"/>
      <c r="BP112" s="2755"/>
      <c r="BQ112" s="2755"/>
      <c r="BR112" s="2755"/>
      <c r="BS112" s="2755"/>
      <c r="BT112" s="2755"/>
      <c r="BU112" s="2755"/>
      <c r="BV112" s="2755"/>
      <c r="BW112" s="2755"/>
      <c r="BX112" s="2756"/>
      <c r="BY112" s="2613"/>
      <c r="BZ112" s="2719" t="s">
        <v>151</v>
      </c>
      <c r="CA112" s="2610" t="s">
        <v>243</v>
      </c>
      <c r="CB112" s="2611"/>
      <c r="CC112" s="2611"/>
      <c r="CD112" s="2611"/>
      <c r="CE112" s="2611"/>
      <c r="CF112" s="2611"/>
      <c r="CG112" s="2611"/>
      <c r="CH112" s="2611"/>
    </row>
    <row r="113" spans="2:86" ht="15.4" customHeight="1">
      <c r="B113" s="2613"/>
      <c r="C113" s="2613"/>
      <c r="D113" s="2768" t="s">
        <v>244</v>
      </c>
      <c r="E113" s="2769"/>
      <c r="F113" s="2770" t="s">
        <v>245</v>
      </c>
      <c r="G113" s="2771"/>
      <c r="H113" s="2771"/>
      <c r="I113" s="2771"/>
      <c r="J113" s="2771"/>
      <c r="K113" s="2771"/>
      <c r="L113" s="2771"/>
      <c r="M113" s="2772"/>
      <c r="N113" s="1771"/>
      <c r="O113" s="1772"/>
      <c r="P113" s="1772"/>
      <c r="Q113" s="1772"/>
      <c r="R113" s="1772"/>
      <c r="S113" s="1772"/>
      <c r="T113" s="1772"/>
      <c r="U113" s="1772"/>
      <c r="V113" s="1772"/>
      <c r="W113" s="1772"/>
      <c r="X113" s="1772"/>
      <c r="Y113" s="1772"/>
      <c r="Z113" s="1772"/>
      <c r="AA113" s="1772"/>
      <c r="AB113" s="1772"/>
      <c r="AC113" s="1772"/>
      <c r="AD113" s="1772"/>
      <c r="AE113" s="1772"/>
      <c r="AF113" s="1772"/>
      <c r="AG113" s="1772"/>
      <c r="AH113" s="1772"/>
      <c r="AI113" s="1772"/>
      <c r="AJ113" s="1773"/>
      <c r="AK113" s="2613"/>
      <c r="AL113" s="2613"/>
      <c r="AP113" s="2613"/>
      <c r="AQ113" s="2613"/>
      <c r="AR113" s="2768" t="s">
        <v>244</v>
      </c>
      <c r="AS113" s="2769"/>
      <c r="AT113" s="2770" t="s">
        <v>245</v>
      </c>
      <c r="AU113" s="2771"/>
      <c r="AV113" s="2771"/>
      <c r="AW113" s="2771"/>
      <c r="AX113" s="2771"/>
      <c r="AY113" s="2771"/>
      <c r="AZ113" s="2771"/>
      <c r="BA113" s="2772"/>
      <c r="BB113" s="2754"/>
      <c r="BC113" s="2755"/>
      <c r="BD113" s="2755"/>
      <c r="BE113" s="2755"/>
      <c r="BF113" s="2755"/>
      <c r="BG113" s="2755"/>
      <c r="BH113" s="2755"/>
      <c r="BI113" s="2755"/>
      <c r="BJ113" s="2755"/>
      <c r="BK113" s="2755"/>
      <c r="BL113" s="2755"/>
      <c r="BM113" s="2755"/>
      <c r="BN113" s="2755"/>
      <c r="BO113" s="2755"/>
      <c r="BP113" s="2755"/>
      <c r="BQ113" s="2755"/>
      <c r="BR113" s="2755"/>
      <c r="BS113" s="2755"/>
      <c r="BT113" s="2755"/>
      <c r="BU113" s="2755"/>
      <c r="BV113" s="2755"/>
      <c r="BW113" s="2755"/>
      <c r="BX113" s="2756"/>
      <c r="BY113" s="2613"/>
      <c r="BZ113" s="2613"/>
      <c r="CA113" s="2611"/>
      <c r="CB113" s="2611"/>
      <c r="CC113" s="2611"/>
      <c r="CD113" s="2611"/>
      <c r="CE113" s="2611"/>
      <c r="CF113" s="2611"/>
      <c r="CG113" s="2611"/>
      <c r="CH113" s="2611"/>
    </row>
    <row r="114" spans="2:86" ht="15.4" customHeight="1">
      <c r="B114" s="2613"/>
      <c r="C114" s="2613"/>
      <c r="D114" s="2773" t="s">
        <v>246</v>
      </c>
      <c r="E114" s="2774"/>
      <c r="F114" s="2775" t="s">
        <v>247</v>
      </c>
      <c r="G114" s="2776"/>
      <c r="H114" s="2776"/>
      <c r="I114" s="2776"/>
      <c r="J114" s="2776"/>
      <c r="K114" s="2776"/>
      <c r="L114" s="2776"/>
      <c r="M114" s="2777"/>
      <c r="N114" s="1774"/>
      <c r="O114" s="1775"/>
      <c r="P114" s="1775"/>
      <c r="Q114" s="1775"/>
      <c r="R114" s="1775"/>
      <c r="S114" s="1775"/>
      <c r="T114" s="1775"/>
      <c r="U114" s="1775"/>
      <c r="V114" s="1775"/>
      <c r="W114" s="1775"/>
      <c r="X114" s="1775"/>
      <c r="Y114" s="1775"/>
      <c r="Z114" s="1775"/>
      <c r="AA114" s="1775"/>
      <c r="AB114" s="1775"/>
      <c r="AC114" s="1775"/>
      <c r="AD114" s="1775"/>
      <c r="AE114" s="1775"/>
      <c r="AF114" s="1775"/>
      <c r="AG114" s="1775"/>
      <c r="AH114" s="1775"/>
      <c r="AI114" s="1775"/>
      <c r="AJ114" s="1776"/>
      <c r="AK114" s="2613"/>
      <c r="AL114" s="2613"/>
      <c r="AP114" s="2613"/>
      <c r="AQ114" s="2613"/>
      <c r="AR114" s="2773" t="s">
        <v>246</v>
      </c>
      <c r="AS114" s="2774"/>
      <c r="AT114" s="2775" t="s">
        <v>247</v>
      </c>
      <c r="AU114" s="2776"/>
      <c r="AV114" s="2776"/>
      <c r="AW114" s="2776"/>
      <c r="AX114" s="2776"/>
      <c r="AY114" s="2776"/>
      <c r="AZ114" s="2776"/>
      <c r="BA114" s="2777"/>
      <c r="BB114" s="2778"/>
      <c r="BC114" s="2779"/>
      <c r="BD114" s="2779"/>
      <c r="BE114" s="2779"/>
      <c r="BF114" s="2779"/>
      <c r="BG114" s="2779"/>
      <c r="BH114" s="2779"/>
      <c r="BI114" s="2779"/>
      <c r="BJ114" s="2779"/>
      <c r="BK114" s="2779"/>
      <c r="BL114" s="2779"/>
      <c r="BM114" s="2779"/>
      <c r="BN114" s="2779"/>
      <c r="BO114" s="2779"/>
      <c r="BP114" s="2779"/>
      <c r="BQ114" s="2779"/>
      <c r="BR114" s="2779"/>
      <c r="BS114" s="2779"/>
      <c r="BT114" s="2779"/>
      <c r="BU114" s="2779"/>
      <c r="BV114" s="2779"/>
      <c r="BW114" s="2779"/>
      <c r="BX114" s="2780"/>
      <c r="BY114" s="2613"/>
      <c r="BZ114" s="2613"/>
      <c r="CA114" s="2611"/>
      <c r="CB114" s="2611"/>
      <c r="CC114" s="2611"/>
      <c r="CD114" s="2611"/>
      <c r="CE114" s="2611"/>
      <c r="CF114" s="2611"/>
      <c r="CG114" s="2611"/>
      <c r="CH114" s="2611"/>
    </row>
    <row r="115" spans="2:86" ht="15.4" customHeight="1">
      <c r="B115" s="2613"/>
      <c r="C115" s="2613"/>
      <c r="D115" s="2781" t="s">
        <v>248</v>
      </c>
      <c r="E115" s="2782"/>
      <c r="F115" s="2783"/>
      <c r="G115" s="2784"/>
      <c r="H115" s="2784"/>
      <c r="I115" s="2784"/>
      <c r="J115" s="2784"/>
      <c r="K115" s="2784"/>
      <c r="L115" s="2784"/>
      <c r="M115" s="2785"/>
      <c r="N115" s="1777"/>
      <c r="O115" s="1778"/>
      <c r="P115" s="1778"/>
      <c r="Q115" s="1778"/>
      <c r="R115" s="1778"/>
      <c r="S115" s="1778"/>
      <c r="T115" s="1778"/>
      <c r="U115" s="1778"/>
      <c r="V115" s="1778"/>
      <c r="W115" s="1778"/>
      <c r="X115" s="1778"/>
      <c r="Y115" s="1778"/>
      <c r="Z115" s="1778"/>
      <c r="AA115" s="1778"/>
      <c r="AB115" s="1778"/>
      <c r="AC115" s="1778"/>
      <c r="AD115" s="1778"/>
      <c r="AE115" s="1778"/>
      <c r="AF115" s="1778"/>
      <c r="AG115" s="1778"/>
      <c r="AH115" s="1778"/>
      <c r="AI115" s="1778"/>
      <c r="AJ115" s="1779"/>
      <c r="AK115" s="2613"/>
      <c r="AL115" s="2613"/>
      <c r="AP115" s="2613"/>
      <c r="AQ115" s="2613"/>
      <c r="AR115" s="2781" t="s">
        <v>248</v>
      </c>
      <c r="AS115" s="2782"/>
      <c r="AT115" s="2783"/>
      <c r="AU115" s="2784"/>
      <c r="AV115" s="2784"/>
      <c r="AW115" s="2784"/>
      <c r="AX115" s="2784"/>
      <c r="AY115" s="2784"/>
      <c r="AZ115" s="2784"/>
      <c r="BA115" s="2785"/>
      <c r="BB115" s="2786"/>
      <c r="BC115" s="2787"/>
      <c r="BD115" s="2787"/>
      <c r="BE115" s="2787"/>
      <c r="BF115" s="2787"/>
      <c r="BG115" s="2787"/>
      <c r="BH115" s="2787"/>
      <c r="BI115" s="2787"/>
      <c r="BJ115" s="2787"/>
      <c r="BK115" s="2787"/>
      <c r="BL115" s="2787"/>
      <c r="BM115" s="2787"/>
      <c r="BN115" s="2787"/>
      <c r="BO115" s="2787"/>
      <c r="BP115" s="2787"/>
      <c r="BQ115" s="2787"/>
      <c r="BR115" s="2787"/>
      <c r="BS115" s="2787"/>
      <c r="BT115" s="2787"/>
      <c r="BU115" s="2787"/>
      <c r="BV115" s="2787"/>
      <c r="BW115" s="2787"/>
      <c r="BX115" s="2788"/>
      <c r="BY115" s="2613"/>
      <c r="BZ115" s="2613"/>
      <c r="CA115" s="2611"/>
      <c r="CB115" s="2611"/>
      <c r="CC115" s="2611"/>
      <c r="CD115" s="2611"/>
      <c r="CE115" s="2611"/>
      <c r="CF115" s="2611"/>
      <c r="CG115" s="2611"/>
      <c r="CH115" s="2611"/>
    </row>
    <row r="116" spans="2:86" ht="15.4" customHeight="1">
      <c r="B116" s="2613"/>
      <c r="C116" s="2613"/>
      <c r="D116" s="2789"/>
      <c r="E116" s="2790"/>
      <c r="F116" s="2770" t="s">
        <v>249</v>
      </c>
      <c r="G116" s="2771"/>
      <c r="H116" s="2771"/>
      <c r="I116" s="2771"/>
      <c r="J116" s="2771"/>
      <c r="K116" s="2771"/>
      <c r="L116" s="2771"/>
      <c r="M116" s="2772"/>
      <c r="N116" s="1771"/>
      <c r="O116" s="1772"/>
      <c r="P116" s="1772"/>
      <c r="Q116" s="1772"/>
      <c r="R116" s="1772"/>
      <c r="S116" s="1772"/>
      <c r="T116" s="1772"/>
      <c r="U116" s="1772"/>
      <c r="V116" s="1772"/>
      <c r="W116" s="1772"/>
      <c r="X116" s="1772"/>
      <c r="Y116" s="1772"/>
      <c r="Z116" s="1772"/>
      <c r="AA116" s="1772"/>
      <c r="AB116" s="1772"/>
      <c r="AC116" s="1772"/>
      <c r="AD116" s="1772"/>
      <c r="AE116" s="1772"/>
      <c r="AF116" s="1772"/>
      <c r="AG116" s="1772"/>
      <c r="AH116" s="1772"/>
      <c r="AI116" s="1772"/>
      <c r="AJ116" s="1773"/>
      <c r="AK116" s="2613"/>
      <c r="AL116" s="2613"/>
      <c r="AP116" s="2613"/>
      <c r="AQ116" s="2613"/>
      <c r="AR116" s="2789"/>
      <c r="AS116" s="2790"/>
      <c r="AT116" s="2770" t="s">
        <v>249</v>
      </c>
      <c r="AU116" s="2771"/>
      <c r="AV116" s="2771"/>
      <c r="AW116" s="2771"/>
      <c r="AX116" s="2771"/>
      <c r="AY116" s="2771"/>
      <c r="AZ116" s="2771"/>
      <c r="BA116" s="2772"/>
      <c r="BB116" s="2754"/>
      <c r="BC116" s="2755"/>
      <c r="BD116" s="2755"/>
      <c r="BE116" s="2755"/>
      <c r="BF116" s="2755"/>
      <c r="BG116" s="2755"/>
      <c r="BH116" s="2755"/>
      <c r="BI116" s="2755"/>
      <c r="BJ116" s="2755"/>
      <c r="BK116" s="2755"/>
      <c r="BL116" s="2755"/>
      <c r="BM116" s="2755"/>
      <c r="BN116" s="2755"/>
      <c r="BO116" s="2755"/>
      <c r="BP116" s="2755"/>
      <c r="BQ116" s="2755"/>
      <c r="BR116" s="2755"/>
      <c r="BS116" s="2755"/>
      <c r="BT116" s="2755"/>
      <c r="BU116" s="2755"/>
      <c r="BV116" s="2755"/>
      <c r="BW116" s="2755"/>
      <c r="BX116" s="2756"/>
      <c r="BY116" s="2613"/>
      <c r="BZ116" s="2613"/>
      <c r="CA116" s="2611"/>
      <c r="CB116" s="2611"/>
      <c r="CC116" s="2611"/>
      <c r="CD116" s="2611"/>
      <c r="CE116" s="2611"/>
      <c r="CF116" s="2611"/>
      <c r="CG116" s="2611"/>
      <c r="CH116" s="2611"/>
    </row>
    <row r="117" spans="2:86" ht="15.4" customHeight="1">
      <c r="B117" s="2613"/>
      <c r="C117" s="2613"/>
      <c r="D117" s="2773" t="s">
        <v>250</v>
      </c>
      <c r="E117" s="2774"/>
      <c r="F117" s="2770" t="s">
        <v>251</v>
      </c>
      <c r="G117" s="2771"/>
      <c r="H117" s="2771"/>
      <c r="I117" s="2771"/>
      <c r="J117" s="2771"/>
      <c r="K117" s="2771"/>
      <c r="L117" s="2771"/>
      <c r="M117" s="2772"/>
      <c r="N117" s="1771"/>
      <c r="O117" s="1772"/>
      <c r="P117" s="1772"/>
      <c r="Q117" s="1772"/>
      <c r="R117" s="1772"/>
      <c r="S117" s="1772"/>
      <c r="T117" s="1772"/>
      <c r="U117" s="1772"/>
      <c r="V117" s="1772"/>
      <c r="W117" s="1772"/>
      <c r="X117" s="1772"/>
      <c r="Y117" s="1772"/>
      <c r="Z117" s="1772"/>
      <c r="AA117" s="1772"/>
      <c r="AB117" s="1772"/>
      <c r="AC117" s="1772"/>
      <c r="AD117" s="1772"/>
      <c r="AE117" s="1772"/>
      <c r="AF117" s="1772"/>
      <c r="AG117" s="1772"/>
      <c r="AH117" s="1772"/>
      <c r="AI117" s="1772"/>
      <c r="AJ117" s="1773"/>
      <c r="AK117" s="2613"/>
      <c r="AL117" s="2613"/>
      <c r="AP117" s="2613"/>
      <c r="AQ117" s="2613"/>
      <c r="AR117" s="2773" t="s">
        <v>250</v>
      </c>
      <c r="AS117" s="2774"/>
      <c r="AT117" s="2770" t="s">
        <v>251</v>
      </c>
      <c r="AU117" s="2771"/>
      <c r="AV117" s="2771"/>
      <c r="AW117" s="2771"/>
      <c r="AX117" s="2771"/>
      <c r="AY117" s="2771"/>
      <c r="AZ117" s="2771"/>
      <c r="BA117" s="2772"/>
      <c r="BB117" s="2754"/>
      <c r="BC117" s="2755"/>
      <c r="BD117" s="2755"/>
      <c r="BE117" s="2755"/>
      <c r="BF117" s="2755"/>
      <c r="BG117" s="2755"/>
      <c r="BH117" s="2755"/>
      <c r="BI117" s="2755"/>
      <c r="BJ117" s="2755"/>
      <c r="BK117" s="2755"/>
      <c r="BL117" s="2755"/>
      <c r="BM117" s="2755"/>
      <c r="BN117" s="2755"/>
      <c r="BO117" s="2755"/>
      <c r="BP117" s="2755"/>
      <c r="BQ117" s="2755"/>
      <c r="BR117" s="2755"/>
      <c r="BS117" s="2755"/>
      <c r="BT117" s="2755"/>
      <c r="BU117" s="2755"/>
      <c r="BV117" s="2755"/>
      <c r="BW117" s="2755"/>
      <c r="BX117" s="2756"/>
      <c r="BY117" s="2613"/>
      <c r="BZ117" s="2613"/>
      <c r="CA117" s="2611"/>
      <c r="CB117" s="2611"/>
      <c r="CC117" s="2611"/>
      <c r="CD117" s="2611"/>
      <c r="CE117" s="2611"/>
      <c r="CF117" s="2611"/>
      <c r="CG117" s="2611"/>
      <c r="CH117" s="2611"/>
    </row>
    <row r="118" spans="2:86" ht="15.4" customHeight="1">
      <c r="B118" s="2613"/>
      <c r="C118" s="2613"/>
      <c r="D118" s="2773" t="s">
        <v>252</v>
      </c>
      <c r="E118" s="2774"/>
      <c r="F118" s="2775" t="s">
        <v>253</v>
      </c>
      <c r="G118" s="2776"/>
      <c r="H118" s="2776"/>
      <c r="I118" s="2776"/>
      <c r="J118" s="2776"/>
      <c r="K118" s="2776"/>
      <c r="L118" s="2776"/>
      <c r="M118" s="2777"/>
      <c r="N118" s="1780"/>
      <c r="O118" s="1723"/>
      <c r="P118" s="1723"/>
      <c r="Q118" s="1723"/>
      <c r="R118" s="1723"/>
      <c r="S118" s="1723"/>
      <c r="T118" s="1723"/>
      <c r="U118" s="1723"/>
      <c r="V118" s="1723"/>
      <c r="W118" s="1723"/>
      <c r="X118" s="1723"/>
      <c r="Y118" s="1723"/>
      <c r="Z118" s="1723"/>
      <c r="AA118" s="1723"/>
      <c r="AB118" s="1723"/>
      <c r="AC118" s="1723"/>
      <c r="AD118" s="1723"/>
      <c r="AE118" s="1723"/>
      <c r="AF118" s="1723"/>
      <c r="AG118" s="1723"/>
      <c r="AH118" s="1723"/>
      <c r="AI118" s="1723"/>
      <c r="AJ118" s="1724"/>
      <c r="AK118" s="2613"/>
      <c r="AL118" s="2613"/>
      <c r="AP118" s="2613"/>
      <c r="AQ118" s="2613"/>
      <c r="AR118" s="2773" t="s">
        <v>252</v>
      </c>
      <c r="AS118" s="2774"/>
      <c r="AT118" s="2775" t="s">
        <v>253</v>
      </c>
      <c r="AU118" s="2776"/>
      <c r="AV118" s="2776"/>
      <c r="AW118" s="2776"/>
      <c r="AX118" s="2776"/>
      <c r="AY118" s="2776"/>
      <c r="AZ118" s="2776"/>
      <c r="BA118" s="2777"/>
      <c r="BB118" s="2791"/>
      <c r="BC118" s="2792"/>
      <c r="BD118" s="2792"/>
      <c r="BE118" s="2792"/>
      <c r="BF118" s="2792"/>
      <c r="BG118" s="2792"/>
      <c r="BH118" s="2792"/>
      <c r="BI118" s="2792"/>
      <c r="BJ118" s="2792"/>
      <c r="BK118" s="2792"/>
      <c r="BL118" s="2792"/>
      <c r="BM118" s="2792"/>
      <c r="BN118" s="2792"/>
      <c r="BO118" s="2792"/>
      <c r="BP118" s="2792"/>
      <c r="BQ118" s="2792"/>
      <c r="BR118" s="2792"/>
      <c r="BS118" s="2792"/>
      <c r="BT118" s="2792"/>
      <c r="BU118" s="2792"/>
      <c r="BV118" s="2792"/>
      <c r="BW118" s="2792"/>
      <c r="BX118" s="2793"/>
      <c r="BY118" s="2613"/>
      <c r="BZ118" s="2613"/>
      <c r="CA118" s="2611"/>
      <c r="CB118" s="2611"/>
      <c r="CC118" s="2611"/>
      <c r="CD118" s="2611"/>
      <c r="CE118" s="2611"/>
      <c r="CF118" s="2611"/>
      <c r="CG118" s="2611"/>
      <c r="CH118" s="2611"/>
    </row>
    <row r="119" spans="2:86" ht="15.4" customHeight="1">
      <c r="B119" s="2613"/>
      <c r="C119" s="2613"/>
      <c r="D119" s="2773" t="s">
        <v>254</v>
      </c>
      <c r="E119" s="2774"/>
      <c r="F119" s="2783"/>
      <c r="G119" s="2784"/>
      <c r="H119" s="2784"/>
      <c r="I119" s="2784"/>
      <c r="J119" s="2784"/>
      <c r="K119" s="2784"/>
      <c r="L119" s="2784"/>
      <c r="M119" s="2785"/>
      <c r="N119" s="1725"/>
      <c r="O119" s="1726"/>
      <c r="P119" s="1726"/>
      <c r="Q119" s="1726"/>
      <c r="R119" s="1726"/>
      <c r="S119" s="1726"/>
      <c r="T119" s="1726"/>
      <c r="U119" s="1726"/>
      <c r="V119" s="1726"/>
      <c r="W119" s="1726"/>
      <c r="X119" s="1726"/>
      <c r="Y119" s="1726"/>
      <c r="Z119" s="1726"/>
      <c r="AA119" s="1726"/>
      <c r="AB119" s="1726"/>
      <c r="AC119" s="1726"/>
      <c r="AD119" s="1726"/>
      <c r="AE119" s="1726"/>
      <c r="AF119" s="1726"/>
      <c r="AG119" s="1726"/>
      <c r="AH119" s="1726"/>
      <c r="AI119" s="1726"/>
      <c r="AJ119" s="1727"/>
      <c r="AK119" s="2613"/>
      <c r="AL119" s="2613"/>
      <c r="AP119" s="2613"/>
      <c r="AQ119" s="2613"/>
      <c r="AR119" s="2773" t="s">
        <v>254</v>
      </c>
      <c r="AS119" s="2774"/>
      <c r="AT119" s="2783"/>
      <c r="AU119" s="2784"/>
      <c r="AV119" s="2784"/>
      <c r="AW119" s="2784"/>
      <c r="AX119" s="2784"/>
      <c r="AY119" s="2784"/>
      <c r="AZ119" s="2784"/>
      <c r="BA119" s="2785"/>
      <c r="BB119" s="2794"/>
      <c r="BC119" s="2795"/>
      <c r="BD119" s="2795"/>
      <c r="BE119" s="2795"/>
      <c r="BF119" s="2795"/>
      <c r="BG119" s="2795"/>
      <c r="BH119" s="2795"/>
      <c r="BI119" s="2795"/>
      <c r="BJ119" s="2795"/>
      <c r="BK119" s="2795"/>
      <c r="BL119" s="2795"/>
      <c r="BM119" s="2795"/>
      <c r="BN119" s="2795"/>
      <c r="BO119" s="2795"/>
      <c r="BP119" s="2795"/>
      <c r="BQ119" s="2795"/>
      <c r="BR119" s="2795"/>
      <c r="BS119" s="2795"/>
      <c r="BT119" s="2795"/>
      <c r="BU119" s="2795"/>
      <c r="BV119" s="2795"/>
      <c r="BW119" s="2795"/>
      <c r="BX119" s="2796"/>
      <c r="BY119" s="2613"/>
      <c r="BZ119" s="2613"/>
      <c r="CA119" s="2611"/>
      <c r="CB119" s="2611"/>
      <c r="CC119" s="2611"/>
      <c r="CD119" s="2611"/>
      <c r="CE119" s="2611"/>
      <c r="CF119" s="2611"/>
      <c r="CG119" s="2611"/>
      <c r="CH119" s="2611"/>
    </row>
    <row r="120" spans="2:86" ht="15.4" customHeight="1">
      <c r="B120" s="2613"/>
      <c r="C120" s="2613"/>
      <c r="D120" s="2773" t="s">
        <v>255</v>
      </c>
      <c r="E120" s="2774"/>
      <c r="F120" s="2770" t="s">
        <v>256</v>
      </c>
      <c r="G120" s="2771"/>
      <c r="H120" s="2771"/>
      <c r="I120" s="2771"/>
      <c r="J120" s="2771"/>
      <c r="K120" s="2771"/>
      <c r="L120" s="2771"/>
      <c r="M120" s="2772"/>
      <c r="N120" s="1787"/>
      <c r="O120" s="1781"/>
      <c r="P120" s="1781"/>
      <c r="Q120" s="1781"/>
      <c r="R120" s="2757" t="s">
        <v>234</v>
      </c>
      <c r="S120" s="1781"/>
      <c r="T120" s="1781"/>
      <c r="U120" s="1781"/>
      <c r="V120" s="1781"/>
      <c r="W120" s="2757" t="s">
        <v>234</v>
      </c>
      <c r="X120" s="1781"/>
      <c r="Y120" s="1781"/>
      <c r="Z120" s="1781"/>
      <c r="AA120" s="1781"/>
      <c r="AB120" s="2758"/>
      <c r="AC120" s="2758"/>
      <c r="AD120" s="2758"/>
      <c r="AE120" s="2758"/>
      <c r="AF120" s="2758"/>
      <c r="AG120" s="2758"/>
      <c r="AH120" s="2758"/>
      <c r="AI120" s="2758"/>
      <c r="AJ120" s="2759"/>
      <c r="AK120" s="2613"/>
      <c r="AL120" s="2613"/>
      <c r="AP120" s="2613"/>
      <c r="AQ120" s="2613"/>
      <c r="AR120" s="2773" t="s">
        <v>255</v>
      </c>
      <c r="AS120" s="2774"/>
      <c r="AT120" s="2770" t="s">
        <v>256</v>
      </c>
      <c r="AU120" s="2771"/>
      <c r="AV120" s="2771"/>
      <c r="AW120" s="2771"/>
      <c r="AX120" s="2771"/>
      <c r="AY120" s="2771"/>
      <c r="AZ120" s="2771"/>
      <c r="BA120" s="2772"/>
      <c r="BB120" s="2760"/>
      <c r="BC120" s="2761"/>
      <c r="BD120" s="2761"/>
      <c r="BE120" s="2761"/>
      <c r="BF120" s="2762"/>
      <c r="BG120" s="2761"/>
      <c r="BH120" s="2761"/>
      <c r="BI120" s="2761"/>
      <c r="BJ120" s="2761"/>
      <c r="BK120" s="2762"/>
      <c r="BL120" s="2761"/>
      <c r="BM120" s="2761"/>
      <c r="BN120" s="2761"/>
      <c r="BO120" s="2761"/>
      <c r="BP120" s="2763"/>
      <c r="BQ120" s="2763"/>
      <c r="BR120" s="2763"/>
      <c r="BS120" s="2763"/>
      <c r="BT120" s="2763"/>
      <c r="BU120" s="2763"/>
      <c r="BV120" s="2763"/>
      <c r="BW120" s="2763"/>
      <c r="BX120" s="2764"/>
      <c r="BY120" s="2613"/>
      <c r="BZ120" s="2613"/>
      <c r="CA120" s="2695"/>
      <c r="CB120" s="2611"/>
      <c r="CC120" s="2611"/>
      <c r="CD120" s="2611"/>
      <c r="CE120" s="2611"/>
      <c r="CF120" s="2611"/>
      <c r="CG120" s="2611"/>
      <c r="CH120" s="2611"/>
    </row>
    <row r="121" spans="2:86" ht="15.4" customHeight="1">
      <c r="B121" s="2613"/>
      <c r="C121" s="2613"/>
      <c r="D121" s="2797"/>
      <c r="E121" s="2798"/>
      <c r="F121" s="2770" t="s">
        <v>175</v>
      </c>
      <c r="G121" s="2771"/>
      <c r="H121" s="2771"/>
      <c r="I121" s="2771"/>
      <c r="J121" s="2771"/>
      <c r="K121" s="2771"/>
      <c r="L121" s="2771"/>
      <c r="M121" s="2772"/>
      <c r="N121" s="1771"/>
      <c r="O121" s="1772"/>
      <c r="P121" s="1772"/>
      <c r="Q121" s="1772"/>
      <c r="R121" s="1772"/>
      <c r="S121" s="1772"/>
      <c r="T121" s="1772"/>
      <c r="U121" s="1772"/>
      <c r="V121" s="1772"/>
      <c r="W121" s="1772"/>
      <c r="X121" s="1772"/>
      <c r="Y121" s="1772"/>
      <c r="Z121" s="1772"/>
      <c r="AA121" s="1772"/>
      <c r="AB121" s="1772"/>
      <c r="AC121" s="1772"/>
      <c r="AD121" s="1772"/>
      <c r="AE121" s="1772"/>
      <c r="AF121" s="1772"/>
      <c r="AG121" s="1772"/>
      <c r="AH121" s="1772"/>
      <c r="AI121" s="1772"/>
      <c r="AJ121" s="1773"/>
      <c r="AK121" s="2613"/>
      <c r="AL121" s="2613"/>
      <c r="AP121" s="2613"/>
      <c r="AQ121" s="2613"/>
      <c r="AR121" s="2797"/>
      <c r="AS121" s="2798"/>
      <c r="AT121" s="2770" t="s">
        <v>175</v>
      </c>
      <c r="AU121" s="2771"/>
      <c r="AV121" s="2771"/>
      <c r="AW121" s="2771"/>
      <c r="AX121" s="2771"/>
      <c r="AY121" s="2771"/>
      <c r="AZ121" s="2771"/>
      <c r="BA121" s="2772"/>
      <c r="BB121" s="2754"/>
      <c r="BC121" s="2755"/>
      <c r="BD121" s="2755"/>
      <c r="BE121" s="2755"/>
      <c r="BF121" s="2755"/>
      <c r="BG121" s="2755"/>
      <c r="BH121" s="2755"/>
      <c r="BI121" s="2755"/>
      <c r="BJ121" s="2755"/>
      <c r="BK121" s="2755"/>
      <c r="BL121" s="2755"/>
      <c r="BM121" s="2755"/>
      <c r="BN121" s="2755"/>
      <c r="BO121" s="2755"/>
      <c r="BP121" s="2755"/>
      <c r="BQ121" s="2755"/>
      <c r="BR121" s="2755"/>
      <c r="BS121" s="2755"/>
      <c r="BT121" s="2755"/>
      <c r="BU121" s="2755"/>
      <c r="BV121" s="2755"/>
      <c r="BW121" s="2755"/>
      <c r="BX121" s="2756"/>
      <c r="BY121" s="2719" t="s">
        <v>151</v>
      </c>
      <c r="BZ121" s="2610" t="s">
        <v>177</v>
      </c>
      <c r="CA121" s="2799"/>
      <c r="CB121" s="2611"/>
      <c r="CC121" s="2611"/>
      <c r="CD121" s="2611"/>
      <c r="CE121" s="2611"/>
      <c r="CF121" s="2611"/>
      <c r="CG121" s="2611"/>
      <c r="CH121" s="2611"/>
    </row>
    <row r="122" spans="2:86" ht="15.4" customHeight="1">
      <c r="B122" s="2613"/>
      <c r="C122" s="2613"/>
      <c r="D122" s="2613"/>
      <c r="E122" s="2613"/>
      <c r="F122" s="2613"/>
      <c r="G122" s="2613"/>
      <c r="H122" s="2613"/>
      <c r="I122" s="2613"/>
      <c r="J122" s="2613"/>
      <c r="K122" s="2613"/>
      <c r="L122" s="2613"/>
      <c r="M122" s="2613"/>
      <c r="N122" s="2613"/>
      <c r="O122" s="2613"/>
      <c r="P122" s="2613"/>
      <c r="Q122" s="2613"/>
      <c r="R122" s="2613"/>
      <c r="S122" s="2613"/>
      <c r="T122" s="2613"/>
      <c r="U122" s="2613"/>
      <c r="V122" s="2613"/>
      <c r="W122" s="2613"/>
      <c r="X122" s="2613"/>
      <c r="Y122" s="2613"/>
      <c r="Z122" s="2613"/>
      <c r="AA122" s="2613"/>
      <c r="AB122" s="2613"/>
      <c r="AC122" s="2613"/>
      <c r="AD122" s="2613"/>
      <c r="AE122" s="2613"/>
      <c r="AF122" s="2613"/>
      <c r="AG122" s="2613"/>
      <c r="AH122" s="2613"/>
      <c r="AI122" s="2613"/>
      <c r="AJ122" s="2613"/>
      <c r="AK122" s="2613"/>
      <c r="AL122" s="2613"/>
      <c r="AP122" s="2613"/>
      <c r="AQ122" s="2613"/>
      <c r="AR122" s="2613"/>
      <c r="AS122" s="2613"/>
      <c r="AT122" s="2613"/>
      <c r="AU122" s="2613"/>
      <c r="AV122" s="2613"/>
      <c r="AW122" s="2613"/>
      <c r="AX122" s="2613"/>
      <c r="AY122" s="2613"/>
      <c r="AZ122" s="2613"/>
      <c r="BA122" s="2613"/>
      <c r="BB122" s="2613"/>
      <c r="BC122" s="2613"/>
      <c r="BD122" s="2613"/>
      <c r="BE122" s="2613"/>
      <c r="BF122" s="2613"/>
      <c r="BG122" s="2613"/>
      <c r="BH122" s="2613"/>
      <c r="BI122" s="2613"/>
      <c r="BJ122" s="2613"/>
      <c r="BK122" s="2613"/>
      <c r="BL122" s="2613"/>
      <c r="BM122" s="2613"/>
      <c r="BN122" s="2613"/>
      <c r="BO122" s="2613"/>
      <c r="BP122" s="2613"/>
      <c r="BQ122" s="2613"/>
      <c r="BR122" s="2613"/>
      <c r="BS122" s="2613"/>
      <c r="BT122" s="2613"/>
      <c r="BU122" s="2613"/>
      <c r="BV122" s="2613"/>
      <c r="BW122" s="2613"/>
      <c r="BX122" s="2613"/>
      <c r="BY122" s="2613"/>
      <c r="BZ122" s="2613"/>
      <c r="CA122" s="2611"/>
      <c r="CB122" s="2611"/>
      <c r="CC122" s="2611"/>
      <c r="CD122" s="2611"/>
      <c r="CE122" s="2611"/>
      <c r="CF122" s="2611"/>
      <c r="CG122" s="2611"/>
      <c r="CH122" s="2611"/>
    </row>
    <row r="123" spans="2:86" ht="15.4" customHeight="1">
      <c r="B123" s="2613"/>
      <c r="C123" s="2652" t="s">
        <v>257</v>
      </c>
      <c r="D123" s="2613"/>
      <c r="E123" s="2613"/>
      <c r="F123" s="2613"/>
      <c r="G123" s="2613"/>
      <c r="H123" s="2613"/>
      <c r="I123" s="2613"/>
      <c r="J123" s="2613"/>
      <c r="K123" s="2613"/>
      <c r="L123" s="2613"/>
      <c r="M123" s="2613"/>
      <c r="N123" s="2613"/>
      <c r="O123" s="2613"/>
      <c r="P123" s="2613"/>
      <c r="Q123" s="2613"/>
      <c r="R123" s="2613"/>
      <c r="S123" s="2613"/>
      <c r="T123" s="2613"/>
      <c r="U123" s="2613"/>
      <c r="V123" s="2613"/>
      <c r="W123" s="2613"/>
      <c r="X123" s="2613"/>
      <c r="Y123" s="2613"/>
      <c r="Z123" s="2613"/>
      <c r="AA123" s="2613"/>
      <c r="AB123" s="2613"/>
      <c r="AC123" s="2613"/>
      <c r="AD123" s="2613"/>
      <c r="AE123" s="2613"/>
      <c r="AF123" s="2613"/>
      <c r="AG123" s="2613"/>
      <c r="AH123" s="2613"/>
      <c r="AI123" s="2613"/>
      <c r="AJ123" s="2613"/>
      <c r="AK123" s="2613"/>
      <c r="AL123" s="2613"/>
      <c r="AP123" s="2613"/>
      <c r="AQ123" s="2652" t="s">
        <v>257</v>
      </c>
      <c r="AR123" s="2613"/>
      <c r="AS123" s="2613"/>
      <c r="AT123" s="2613"/>
      <c r="AU123" s="2613"/>
      <c r="AV123" s="2613"/>
      <c r="AW123" s="2613"/>
      <c r="AX123" s="2613"/>
      <c r="AY123" s="2613"/>
      <c r="AZ123" s="2613"/>
      <c r="BA123" s="2613"/>
      <c r="BB123" s="2613"/>
      <c r="BC123" s="2613"/>
      <c r="BD123" s="2613"/>
      <c r="BE123" s="2613"/>
      <c r="BF123" s="2613"/>
      <c r="BG123" s="2613"/>
      <c r="BH123" s="2613"/>
      <c r="BI123" s="2613"/>
      <c r="BJ123" s="2613"/>
      <c r="BK123" s="2613"/>
      <c r="BL123" s="2613"/>
      <c r="BM123" s="2613"/>
      <c r="BN123" s="2613"/>
      <c r="BO123" s="2613"/>
      <c r="BP123" s="2613"/>
      <c r="BQ123" s="2613"/>
      <c r="BR123" s="2613"/>
      <c r="BS123" s="2613"/>
      <c r="BT123" s="2613"/>
      <c r="BU123" s="2613"/>
      <c r="BV123" s="2613"/>
      <c r="BW123" s="2613"/>
      <c r="BX123" s="2613"/>
      <c r="BY123" s="2613"/>
      <c r="BZ123" s="2613"/>
      <c r="CA123" s="2611"/>
      <c r="CB123" s="2611"/>
      <c r="CC123" s="2611"/>
      <c r="CD123" s="2611"/>
      <c r="CE123" s="2611"/>
      <c r="CF123" s="2611"/>
      <c r="CG123" s="2611"/>
      <c r="CH123" s="2611"/>
    </row>
    <row r="124" spans="2:86" ht="17.25" customHeight="1">
      <c r="B124" s="2613"/>
      <c r="C124" s="2613"/>
      <c r="D124" s="2800" t="s">
        <v>239</v>
      </c>
      <c r="E124" s="2646" t="s">
        <v>258</v>
      </c>
      <c r="F124" s="2646"/>
      <c r="G124" s="2646"/>
      <c r="H124" s="2646"/>
      <c r="I124" s="2646"/>
      <c r="J124" s="2646"/>
      <c r="K124" s="2646"/>
      <c r="L124" s="2646"/>
      <c r="M124" s="2646"/>
      <c r="N124" s="2646"/>
      <c r="O124" s="2646"/>
      <c r="P124" s="2646"/>
      <c r="Q124" s="2646"/>
      <c r="R124" s="2646"/>
      <c r="S124" s="2646"/>
      <c r="T124" s="2646"/>
      <c r="U124" s="2646"/>
      <c r="V124" s="2646"/>
      <c r="W124" s="2646"/>
      <c r="X124" s="2646"/>
      <c r="Y124" s="2646"/>
      <c r="Z124" s="2646"/>
      <c r="AA124" s="2646"/>
      <c r="AB124" s="2646"/>
      <c r="AC124" s="2646"/>
      <c r="AD124" s="2646"/>
      <c r="AE124" s="2646"/>
      <c r="AF124" s="2646"/>
      <c r="AG124" s="2646"/>
      <c r="AH124" s="2646"/>
      <c r="AI124" s="2646"/>
      <c r="AJ124" s="2646"/>
      <c r="AK124" s="2646"/>
      <c r="AL124" s="2646"/>
      <c r="AP124" s="2613"/>
      <c r="AQ124" s="2613"/>
      <c r="AR124" s="2800" t="s">
        <v>239</v>
      </c>
      <c r="AS124" s="2646" t="s">
        <v>259</v>
      </c>
      <c r="AT124" s="2646"/>
      <c r="AU124" s="2646"/>
      <c r="AV124" s="2646"/>
      <c r="AW124" s="2646"/>
      <c r="AX124" s="2646"/>
      <c r="AY124" s="2646"/>
      <c r="AZ124" s="2646"/>
      <c r="BA124" s="2646"/>
      <c r="BB124" s="2646"/>
      <c r="BC124" s="2646"/>
      <c r="BD124" s="2646"/>
      <c r="BE124" s="2646"/>
      <c r="BF124" s="2646"/>
      <c r="BG124" s="2646"/>
      <c r="BH124" s="2646"/>
      <c r="BI124" s="2646"/>
      <c r="BJ124" s="2646"/>
      <c r="BK124" s="2646"/>
      <c r="BL124" s="2646"/>
      <c r="BM124" s="2646"/>
      <c r="BN124" s="2646"/>
      <c r="BO124" s="2646"/>
      <c r="BP124" s="2646"/>
      <c r="BQ124" s="2646"/>
      <c r="BR124" s="2646"/>
      <c r="BS124" s="2646"/>
      <c r="BT124" s="2646"/>
      <c r="BU124" s="2646"/>
      <c r="BV124" s="2646"/>
      <c r="BW124" s="2646"/>
      <c r="BX124" s="2646"/>
      <c r="BY124" s="2646"/>
      <c r="BZ124" s="2646"/>
      <c r="CA124" s="2611"/>
      <c r="CB124" s="2611"/>
      <c r="CC124" s="2611"/>
      <c r="CD124" s="2611"/>
      <c r="CE124" s="2611"/>
      <c r="CF124" s="2611"/>
      <c r="CG124" s="2611"/>
      <c r="CH124" s="2611"/>
    </row>
    <row r="125" spans="2:86" ht="17.25" customHeight="1">
      <c r="B125" s="2613"/>
      <c r="C125" s="2613"/>
      <c r="D125" s="2613"/>
      <c r="E125" s="2646"/>
      <c r="F125" s="2646"/>
      <c r="G125" s="2646"/>
      <c r="H125" s="2646"/>
      <c r="I125" s="2646"/>
      <c r="J125" s="2646"/>
      <c r="K125" s="2646"/>
      <c r="L125" s="2646"/>
      <c r="M125" s="2646"/>
      <c r="N125" s="2646"/>
      <c r="O125" s="2646"/>
      <c r="P125" s="2646"/>
      <c r="Q125" s="2646"/>
      <c r="R125" s="2646"/>
      <c r="S125" s="2646"/>
      <c r="T125" s="2646"/>
      <c r="U125" s="2646"/>
      <c r="V125" s="2646"/>
      <c r="W125" s="2646"/>
      <c r="X125" s="2646"/>
      <c r="Y125" s="2646"/>
      <c r="Z125" s="2646"/>
      <c r="AA125" s="2646"/>
      <c r="AB125" s="2646"/>
      <c r="AC125" s="2646"/>
      <c r="AD125" s="2646"/>
      <c r="AE125" s="2646"/>
      <c r="AF125" s="2646"/>
      <c r="AG125" s="2646"/>
      <c r="AH125" s="2646"/>
      <c r="AI125" s="2646"/>
      <c r="AJ125" s="2646"/>
      <c r="AK125" s="2646"/>
      <c r="AL125" s="2646"/>
      <c r="AP125" s="2613"/>
      <c r="AQ125" s="2613"/>
      <c r="AR125" s="2613"/>
      <c r="AS125" s="2646"/>
      <c r="AT125" s="2646"/>
      <c r="AU125" s="2646"/>
      <c r="AV125" s="2646"/>
      <c r="AW125" s="2646"/>
      <c r="AX125" s="2646"/>
      <c r="AY125" s="2646"/>
      <c r="AZ125" s="2646"/>
      <c r="BA125" s="2646"/>
      <c r="BB125" s="2646"/>
      <c r="BC125" s="2646"/>
      <c r="BD125" s="2646"/>
      <c r="BE125" s="2646"/>
      <c r="BF125" s="2646"/>
      <c r="BG125" s="2646"/>
      <c r="BH125" s="2646"/>
      <c r="BI125" s="2646"/>
      <c r="BJ125" s="2646"/>
      <c r="BK125" s="2646"/>
      <c r="BL125" s="2646"/>
      <c r="BM125" s="2646"/>
      <c r="BN125" s="2646"/>
      <c r="BO125" s="2646"/>
      <c r="BP125" s="2646"/>
      <c r="BQ125" s="2646"/>
      <c r="BR125" s="2646"/>
      <c r="BS125" s="2646"/>
      <c r="BT125" s="2646"/>
      <c r="BU125" s="2646"/>
      <c r="BV125" s="2646"/>
      <c r="BW125" s="2646"/>
      <c r="BX125" s="2646"/>
      <c r="BY125" s="2646"/>
      <c r="BZ125" s="2646"/>
      <c r="CA125" s="2611"/>
      <c r="CB125" s="2611"/>
      <c r="CC125" s="2611"/>
      <c r="CD125" s="2611"/>
      <c r="CE125" s="2611"/>
      <c r="CF125" s="2611"/>
      <c r="CG125" s="2611"/>
      <c r="CH125" s="2611"/>
    </row>
    <row r="126" spans="2:86" ht="16.5" customHeight="1">
      <c r="B126" s="2613"/>
      <c r="C126" s="2613"/>
      <c r="D126" s="2800" t="s">
        <v>239</v>
      </c>
      <c r="E126" s="2646" t="s">
        <v>260</v>
      </c>
      <c r="F126" s="2646"/>
      <c r="G126" s="2646"/>
      <c r="H126" s="2646"/>
      <c r="I126" s="2646"/>
      <c r="J126" s="2646"/>
      <c r="K126" s="2646"/>
      <c r="L126" s="2646"/>
      <c r="M126" s="2646"/>
      <c r="N126" s="2646"/>
      <c r="O126" s="2646"/>
      <c r="P126" s="2646"/>
      <c r="Q126" s="2646"/>
      <c r="R126" s="2646"/>
      <c r="S126" s="2646"/>
      <c r="T126" s="2646"/>
      <c r="U126" s="2646"/>
      <c r="V126" s="2646"/>
      <c r="W126" s="2646"/>
      <c r="X126" s="2646"/>
      <c r="Y126" s="2646"/>
      <c r="Z126" s="2646"/>
      <c r="AA126" s="2646"/>
      <c r="AB126" s="2646"/>
      <c r="AC126" s="2646"/>
      <c r="AD126" s="2646"/>
      <c r="AE126" s="2646"/>
      <c r="AF126" s="2646"/>
      <c r="AG126" s="2646"/>
      <c r="AH126" s="2646"/>
      <c r="AI126" s="2646"/>
      <c r="AJ126" s="2646"/>
      <c r="AK126" s="2646"/>
      <c r="AL126" s="2646"/>
      <c r="AP126" s="2613"/>
      <c r="AQ126" s="2613"/>
      <c r="AR126" s="2800" t="s">
        <v>239</v>
      </c>
      <c r="AS126" s="2646" t="s">
        <v>1217</v>
      </c>
      <c r="AT126" s="2646"/>
      <c r="AU126" s="2646"/>
      <c r="AV126" s="2646"/>
      <c r="AW126" s="2646"/>
      <c r="AX126" s="2646"/>
      <c r="AY126" s="2646"/>
      <c r="AZ126" s="2646"/>
      <c r="BA126" s="2646"/>
      <c r="BB126" s="2646"/>
      <c r="BC126" s="2646"/>
      <c r="BD126" s="2646"/>
      <c r="BE126" s="2646"/>
      <c r="BF126" s="2646"/>
      <c r="BG126" s="2646"/>
      <c r="BH126" s="2646"/>
      <c r="BI126" s="2646"/>
      <c r="BJ126" s="2646"/>
      <c r="BK126" s="2646"/>
      <c r="BL126" s="2646"/>
      <c r="BM126" s="2646"/>
      <c r="BN126" s="2646"/>
      <c r="BO126" s="2646"/>
      <c r="BP126" s="2646"/>
      <c r="BQ126" s="2646"/>
      <c r="BR126" s="2646"/>
      <c r="BS126" s="2646"/>
      <c r="BT126" s="2646"/>
      <c r="BU126" s="2646"/>
      <c r="BV126" s="2646"/>
      <c r="BW126" s="2646"/>
      <c r="BX126" s="2646"/>
      <c r="BY126" s="2646"/>
      <c r="BZ126" s="2646"/>
      <c r="CA126" s="2611"/>
      <c r="CB126" s="2611"/>
      <c r="CC126" s="2611"/>
      <c r="CD126" s="2611"/>
      <c r="CE126" s="2611"/>
      <c r="CF126" s="2611"/>
      <c r="CG126" s="2611"/>
      <c r="CH126" s="2611"/>
    </row>
    <row r="127" spans="2:86" ht="16.5" customHeight="1">
      <c r="B127" s="2613"/>
      <c r="C127" s="2613"/>
      <c r="D127" s="2613"/>
      <c r="E127" s="2646"/>
      <c r="F127" s="2646"/>
      <c r="G127" s="2646"/>
      <c r="H127" s="2646"/>
      <c r="I127" s="2646"/>
      <c r="J127" s="2646"/>
      <c r="K127" s="2646"/>
      <c r="L127" s="2646"/>
      <c r="M127" s="2646"/>
      <c r="N127" s="2646"/>
      <c r="O127" s="2646"/>
      <c r="P127" s="2646"/>
      <c r="Q127" s="2646"/>
      <c r="R127" s="2646"/>
      <c r="S127" s="2646"/>
      <c r="T127" s="2646"/>
      <c r="U127" s="2646"/>
      <c r="V127" s="2646"/>
      <c r="W127" s="2646"/>
      <c r="X127" s="2646"/>
      <c r="Y127" s="2646"/>
      <c r="Z127" s="2646"/>
      <c r="AA127" s="2646"/>
      <c r="AB127" s="2646"/>
      <c r="AC127" s="2646"/>
      <c r="AD127" s="2646"/>
      <c r="AE127" s="2646"/>
      <c r="AF127" s="2646"/>
      <c r="AG127" s="2646"/>
      <c r="AH127" s="2646"/>
      <c r="AI127" s="2646"/>
      <c r="AJ127" s="2646"/>
      <c r="AK127" s="2646"/>
      <c r="AL127" s="2646"/>
      <c r="AP127" s="2613"/>
      <c r="AQ127" s="2613"/>
      <c r="AR127" s="2613"/>
      <c r="AS127" s="2646"/>
      <c r="AT127" s="2646"/>
      <c r="AU127" s="2646"/>
      <c r="AV127" s="2646"/>
      <c r="AW127" s="2646"/>
      <c r="AX127" s="2646"/>
      <c r="AY127" s="2646"/>
      <c r="AZ127" s="2646"/>
      <c r="BA127" s="2646"/>
      <c r="BB127" s="2646"/>
      <c r="BC127" s="2646"/>
      <c r="BD127" s="2646"/>
      <c r="BE127" s="2646"/>
      <c r="BF127" s="2646"/>
      <c r="BG127" s="2646"/>
      <c r="BH127" s="2646"/>
      <c r="BI127" s="2646"/>
      <c r="BJ127" s="2646"/>
      <c r="BK127" s="2646"/>
      <c r="BL127" s="2646"/>
      <c r="BM127" s="2646"/>
      <c r="BN127" s="2646"/>
      <c r="BO127" s="2646"/>
      <c r="BP127" s="2646"/>
      <c r="BQ127" s="2646"/>
      <c r="BR127" s="2646"/>
      <c r="BS127" s="2646"/>
      <c r="BT127" s="2646"/>
      <c r="BU127" s="2646"/>
      <c r="BV127" s="2646"/>
      <c r="BW127" s="2646"/>
      <c r="BX127" s="2646"/>
      <c r="BY127" s="2646"/>
      <c r="BZ127" s="2646"/>
      <c r="CA127" s="2611"/>
      <c r="CB127" s="2611"/>
      <c r="CC127" s="2611"/>
      <c r="CD127" s="2611"/>
      <c r="CE127" s="2611"/>
      <c r="CF127" s="2611"/>
      <c r="CG127" s="2611"/>
      <c r="CH127" s="2611"/>
    </row>
    <row r="128" spans="2:86" ht="15.4" customHeight="1">
      <c r="B128" s="2613"/>
      <c r="C128" s="2613"/>
      <c r="D128" s="2656" t="s">
        <v>242</v>
      </c>
      <c r="E128" s="2657"/>
      <c r="F128" s="2657"/>
      <c r="G128" s="2657"/>
      <c r="H128" s="2657"/>
      <c r="I128" s="2657"/>
      <c r="J128" s="2657"/>
      <c r="K128" s="2657"/>
      <c r="L128" s="2657"/>
      <c r="M128" s="2658"/>
      <c r="N128" s="1771"/>
      <c r="O128" s="1772"/>
      <c r="P128" s="1772"/>
      <c r="Q128" s="1772"/>
      <c r="R128" s="1772"/>
      <c r="S128" s="1772"/>
      <c r="T128" s="1772"/>
      <c r="U128" s="1772"/>
      <c r="V128" s="1772"/>
      <c r="W128" s="1772"/>
      <c r="X128" s="1772"/>
      <c r="Y128" s="1772"/>
      <c r="Z128" s="1772"/>
      <c r="AA128" s="1772"/>
      <c r="AB128" s="1772"/>
      <c r="AC128" s="1772"/>
      <c r="AD128" s="1772"/>
      <c r="AE128" s="1772"/>
      <c r="AF128" s="1772"/>
      <c r="AG128" s="1772"/>
      <c r="AH128" s="1772"/>
      <c r="AI128" s="1772"/>
      <c r="AJ128" s="1773"/>
      <c r="AK128" s="2613"/>
      <c r="AL128" s="2613"/>
      <c r="AP128" s="2613"/>
      <c r="AQ128" s="2613"/>
      <c r="AR128" s="2656" t="s">
        <v>242</v>
      </c>
      <c r="AS128" s="2657"/>
      <c r="AT128" s="2657"/>
      <c r="AU128" s="2657"/>
      <c r="AV128" s="2657"/>
      <c r="AW128" s="2657"/>
      <c r="AX128" s="2657"/>
      <c r="AY128" s="2657"/>
      <c r="AZ128" s="2657"/>
      <c r="BA128" s="2658"/>
      <c r="BB128" s="2754"/>
      <c r="BC128" s="2755"/>
      <c r="BD128" s="2755"/>
      <c r="BE128" s="2755"/>
      <c r="BF128" s="2755"/>
      <c r="BG128" s="2755"/>
      <c r="BH128" s="2755"/>
      <c r="BI128" s="2755"/>
      <c r="BJ128" s="2755"/>
      <c r="BK128" s="2755"/>
      <c r="BL128" s="2755"/>
      <c r="BM128" s="2755"/>
      <c r="BN128" s="2755"/>
      <c r="BO128" s="2755"/>
      <c r="BP128" s="2755"/>
      <c r="BQ128" s="2755"/>
      <c r="BR128" s="2755"/>
      <c r="BS128" s="2755"/>
      <c r="BT128" s="2755"/>
      <c r="BU128" s="2755"/>
      <c r="BV128" s="2755"/>
      <c r="BW128" s="2755"/>
      <c r="BX128" s="2756"/>
      <c r="BY128" s="2613"/>
      <c r="BZ128" s="2719" t="s">
        <v>151</v>
      </c>
      <c r="CA128" s="2610" t="s">
        <v>261</v>
      </c>
      <c r="CB128" s="2611"/>
      <c r="CC128" s="2611"/>
      <c r="CD128" s="2611"/>
      <c r="CE128" s="2611"/>
      <c r="CF128" s="2611"/>
      <c r="CG128" s="2611"/>
      <c r="CH128" s="2611"/>
    </row>
    <row r="129" spans="2:86" ht="15.4" customHeight="1">
      <c r="B129" s="2613"/>
      <c r="C129" s="2613"/>
      <c r="D129" s="2768" t="s">
        <v>244</v>
      </c>
      <c r="E129" s="2769"/>
      <c r="F129" s="2770" t="s">
        <v>245</v>
      </c>
      <c r="G129" s="2771"/>
      <c r="H129" s="2771"/>
      <c r="I129" s="2771"/>
      <c r="J129" s="2771"/>
      <c r="K129" s="2771"/>
      <c r="L129" s="2771"/>
      <c r="M129" s="2772"/>
      <c r="N129" s="1771"/>
      <c r="O129" s="1772"/>
      <c r="P129" s="1772"/>
      <c r="Q129" s="1772"/>
      <c r="R129" s="1772"/>
      <c r="S129" s="1772"/>
      <c r="T129" s="1772"/>
      <c r="U129" s="1772"/>
      <c r="V129" s="1772"/>
      <c r="W129" s="1772"/>
      <c r="X129" s="1772"/>
      <c r="Y129" s="1772"/>
      <c r="Z129" s="1772"/>
      <c r="AA129" s="1772"/>
      <c r="AB129" s="1772"/>
      <c r="AC129" s="1772"/>
      <c r="AD129" s="1772"/>
      <c r="AE129" s="1772"/>
      <c r="AF129" s="1772"/>
      <c r="AG129" s="1772"/>
      <c r="AH129" s="1772"/>
      <c r="AI129" s="1772"/>
      <c r="AJ129" s="1773"/>
      <c r="AK129" s="2613"/>
      <c r="AL129" s="2613"/>
      <c r="AP129" s="2613"/>
      <c r="AQ129" s="2613"/>
      <c r="AR129" s="2768" t="s">
        <v>244</v>
      </c>
      <c r="AS129" s="2769"/>
      <c r="AT129" s="2770" t="s">
        <v>245</v>
      </c>
      <c r="AU129" s="2771"/>
      <c r="AV129" s="2771"/>
      <c r="AW129" s="2771"/>
      <c r="AX129" s="2771"/>
      <c r="AY129" s="2771"/>
      <c r="AZ129" s="2771"/>
      <c r="BA129" s="2772"/>
      <c r="BB129" s="2754"/>
      <c r="BC129" s="2755"/>
      <c r="BD129" s="2755"/>
      <c r="BE129" s="2755"/>
      <c r="BF129" s="2755"/>
      <c r="BG129" s="2755"/>
      <c r="BH129" s="2755"/>
      <c r="BI129" s="2755"/>
      <c r="BJ129" s="2755"/>
      <c r="BK129" s="2755"/>
      <c r="BL129" s="2755"/>
      <c r="BM129" s="2755"/>
      <c r="BN129" s="2755"/>
      <c r="BO129" s="2755"/>
      <c r="BP129" s="2755"/>
      <c r="BQ129" s="2755"/>
      <c r="BR129" s="2755"/>
      <c r="BS129" s="2755"/>
      <c r="BT129" s="2755"/>
      <c r="BU129" s="2755"/>
      <c r="BV129" s="2755"/>
      <c r="BW129" s="2755"/>
      <c r="BX129" s="2756"/>
      <c r="BY129" s="2613"/>
      <c r="BZ129" s="2613"/>
      <c r="CA129" s="2611"/>
      <c r="CB129" s="2611"/>
      <c r="CC129" s="2611"/>
      <c r="CD129" s="2611"/>
      <c r="CE129" s="2611"/>
      <c r="CF129" s="2611"/>
      <c r="CG129" s="2611"/>
      <c r="CH129" s="2611"/>
    </row>
    <row r="130" spans="2:86" ht="15.4" customHeight="1">
      <c r="B130" s="2613"/>
      <c r="C130" s="2613"/>
      <c r="D130" s="2773" t="s">
        <v>246</v>
      </c>
      <c r="E130" s="2774"/>
      <c r="F130" s="2775" t="s">
        <v>247</v>
      </c>
      <c r="G130" s="2776"/>
      <c r="H130" s="2776"/>
      <c r="I130" s="2776"/>
      <c r="J130" s="2776"/>
      <c r="K130" s="2776"/>
      <c r="L130" s="2776"/>
      <c r="M130" s="2777"/>
      <c r="N130" s="1774"/>
      <c r="O130" s="1775"/>
      <c r="P130" s="1775"/>
      <c r="Q130" s="1775"/>
      <c r="R130" s="1775"/>
      <c r="S130" s="1775"/>
      <c r="T130" s="1775"/>
      <c r="U130" s="1775"/>
      <c r="V130" s="1775"/>
      <c r="W130" s="1775"/>
      <c r="X130" s="1775"/>
      <c r="Y130" s="1775"/>
      <c r="Z130" s="1775"/>
      <c r="AA130" s="1775"/>
      <c r="AB130" s="1775"/>
      <c r="AC130" s="1775"/>
      <c r="AD130" s="1775"/>
      <c r="AE130" s="1775"/>
      <c r="AF130" s="1775"/>
      <c r="AG130" s="1775"/>
      <c r="AH130" s="1775"/>
      <c r="AI130" s="1775"/>
      <c r="AJ130" s="1776"/>
      <c r="AK130" s="2613"/>
      <c r="AL130" s="2613"/>
      <c r="AP130" s="2613"/>
      <c r="AQ130" s="2613"/>
      <c r="AR130" s="2773" t="s">
        <v>246</v>
      </c>
      <c r="AS130" s="2774"/>
      <c r="AT130" s="2775" t="s">
        <v>247</v>
      </c>
      <c r="AU130" s="2776"/>
      <c r="AV130" s="2776"/>
      <c r="AW130" s="2776"/>
      <c r="AX130" s="2776"/>
      <c r="AY130" s="2776"/>
      <c r="AZ130" s="2776"/>
      <c r="BA130" s="2777"/>
      <c r="BB130" s="2778"/>
      <c r="BC130" s="2779"/>
      <c r="BD130" s="2779"/>
      <c r="BE130" s="2779"/>
      <c r="BF130" s="2779"/>
      <c r="BG130" s="2779"/>
      <c r="BH130" s="2779"/>
      <c r="BI130" s="2779"/>
      <c r="BJ130" s="2779"/>
      <c r="BK130" s="2779"/>
      <c r="BL130" s="2779"/>
      <c r="BM130" s="2779"/>
      <c r="BN130" s="2779"/>
      <c r="BO130" s="2779"/>
      <c r="BP130" s="2779"/>
      <c r="BQ130" s="2779"/>
      <c r="BR130" s="2779"/>
      <c r="BS130" s="2779"/>
      <c r="BT130" s="2779"/>
      <c r="BU130" s="2779"/>
      <c r="BV130" s="2779"/>
      <c r="BW130" s="2779"/>
      <c r="BX130" s="2780"/>
      <c r="BY130" s="2613"/>
      <c r="BZ130" s="2613"/>
      <c r="CA130" s="2611"/>
      <c r="CB130" s="2611"/>
      <c r="CC130" s="2611"/>
      <c r="CD130" s="2611"/>
      <c r="CE130" s="2611"/>
      <c r="CF130" s="2611"/>
      <c r="CG130" s="2611"/>
      <c r="CH130" s="2611"/>
    </row>
    <row r="131" spans="2:86" ht="15.4" customHeight="1">
      <c r="B131" s="2613"/>
      <c r="C131" s="2613"/>
      <c r="D131" s="2781" t="s">
        <v>248</v>
      </c>
      <c r="E131" s="2782"/>
      <c r="F131" s="2783"/>
      <c r="G131" s="2784"/>
      <c r="H131" s="2784"/>
      <c r="I131" s="2784"/>
      <c r="J131" s="2784"/>
      <c r="K131" s="2784"/>
      <c r="L131" s="2784"/>
      <c r="M131" s="2785"/>
      <c r="N131" s="1777"/>
      <c r="O131" s="1778"/>
      <c r="P131" s="1778"/>
      <c r="Q131" s="1778"/>
      <c r="R131" s="1778"/>
      <c r="S131" s="1778"/>
      <c r="T131" s="1778"/>
      <c r="U131" s="1778"/>
      <c r="V131" s="1778"/>
      <c r="W131" s="1778"/>
      <c r="X131" s="1778"/>
      <c r="Y131" s="1778"/>
      <c r="Z131" s="1778"/>
      <c r="AA131" s="1778"/>
      <c r="AB131" s="1778"/>
      <c r="AC131" s="1778"/>
      <c r="AD131" s="1778"/>
      <c r="AE131" s="1778"/>
      <c r="AF131" s="1778"/>
      <c r="AG131" s="1778"/>
      <c r="AH131" s="1778"/>
      <c r="AI131" s="1778"/>
      <c r="AJ131" s="1779"/>
      <c r="AK131" s="2613"/>
      <c r="AL131" s="2613"/>
      <c r="AP131" s="2613"/>
      <c r="AQ131" s="2613"/>
      <c r="AR131" s="2781" t="s">
        <v>248</v>
      </c>
      <c r="AS131" s="2782"/>
      <c r="AT131" s="2783"/>
      <c r="AU131" s="2784"/>
      <c r="AV131" s="2784"/>
      <c r="AW131" s="2784"/>
      <c r="AX131" s="2784"/>
      <c r="AY131" s="2784"/>
      <c r="AZ131" s="2784"/>
      <c r="BA131" s="2785"/>
      <c r="BB131" s="2786"/>
      <c r="BC131" s="2787"/>
      <c r="BD131" s="2787"/>
      <c r="BE131" s="2787"/>
      <c r="BF131" s="2787"/>
      <c r="BG131" s="2787"/>
      <c r="BH131" s="2787"/>
      <c r="BI131" s="2787"/>
      <c r="BJ131" s="2787"/>
      <c r="BK131" s="2787"/>
      <c r="BL131" s="2787"/>
      <c r="BM131" s="2787"/>
      <c r="BN131" s="2787"/>
      <c r="BO131" s="2787"/>
      <c r="BP131" s="2787"/>
      <c r="BQ131" s="2787"/>
      <c r="BR131" s="2787"/>
      <c r="BS131" s="2787"/>
      <c r="BT131" s="2787"/>
      <c r="BU131" s="2787"/>
      <c r="BV131" s="2787"/>
      <c r="BW131" s="2787"/>
      <c r="BX131" s="2788"/>
      <c r="BY131" s="2613"/>
      <c r="BZ131" s="2613"/>
      <c r="CA131" s="2611"/>
      <c r="CB131" s="2611"/>
      <c r="CC131" s="2611"/>
      <c r="CD131" s="2611"/>
      <c r="CE131" s="2611"/>
      <c r="CF131" s="2611"/>
      <c r="CG131" s="2611"/>
      <c r="CH131" s="2611"/>
    </row>
    <row r="132" spans="2:86" ht="15.4" customHeight="1">
      <c r="B132" s="2613"/>
      <c r="C132" s="2613"/>
      <c r="D132" s="2789"/>
      <c r="E132" s="2790"/>
      <c r="F132" s="2770" t="s">
        <v>249</v>
      </c>
      <c r="G132" s="2771"/>
      <c r="H132" s="2771"/>
      <c r="I132" s="2771"/>
      <c r="J132" s="2771"/>
      <c r="K132" s="2771"/>
      <c r="L132" s="2771"/>
      <c r="M132" s="2772"/>
      <c r="N132" s="1771"/>
      <c r="O132" s="1772"/>
      <c r="P132" s="1772"/>
      <c r="Q132" s="1772"/>
      <c r="R132" s="1772"/>
      <c r="S132" s="1772"/>
      <c r="T132" s="1772"/>
      <c r="U132" s="1772"/>
      <c r="V132" s="1772"/>
      <c r="W132" s="1772"/>
      <c r="X132" s="1772"/>
      <c r="Y132" s="1772"/>
      <c r="Z132" s="1772"/>
      <c r="AA132" s="1772"/>
      <c r="AB132" s="1772"/>
      <c r="AC132" s="1772"/>
      <c r="AD132" s="1772"/>
      <c r="AE132" s="1772"/>
      <c r="AF132" s="1772"/>
      <c r="AG132" s="1772"/>
      <c r="AH132" s="1772"/>
      <c r="AI132" s="1772"/>
      <c r="AJ132" s="1773"/>
      <c r="AK132" s="2613"/>
      <c r="AL132" s="2613"/>
      <c r="AP132" s="2613"/>
      <c r="AQ132" s="2613"/>
      <c r="AR132" s="2789"/>
      <c r="AS132" s="2790"/>
      <c r="AT132" s="2770" t="s">
        <v>249</v>
      </c>
      <c r="AU132" s="2771"/>
      <c r="AV132" s="2771"/>
      <c r="AW132" s="2771"/>
      <c r="AX132" s="2771"/>
      <c r="AY132" s="2771"/>
      <c r="AZ132" s="2771"/>
      <c r="BA132" s="2772"/>
      <c r="BB132" s="2754"/>
      <c r="BC132" s="2755"/>
      <c r="BD132" s="2755"/>
      <c r="BE132" s="2755"/>
      <c r="BF132" s="2755"/>
      <c r="BG132" s="2755"/>
      <c r="BH132" s="2755"/>
      <c r="BI132" s="2755"/>
      <c r="BJ132" s="2755"/>
      <c r="BK132" s="2755"/>
      <c r="BL132" s="2755"/>
      <c r="BM132" s="2755"/>
      <c r="BN132" s="2755"/>
      <c r="BO132" s="2755"/>
      <c r="BP132" s="2755"/>
      <c r="BQ132" s="2755"/>
      <c r="BR132" s="2755"/>
      <c r="BS132" s="2755"/>
      <c r="BT132" s="2755"/>
      <c r="BU132" s="2755"/>
      <c r="BV132" s="2755"/>
      <c r="BW132" s="2755"/>
      <c r="BX132" s="2756"/>
      <c r="BY132" s="2613"/>
      <c r="BZ132" s="2613"/>
      <c r="CA132" s="2611"/>
      <c r="CB132" s="2611"/>
      <c r="CC132" s="2611"/>
      <c r="CD132" s="2611"/>
      <c r="CE132" s="2611"/>
      <c r="CF132" s="2611"/>
      <c r="CG132" s="2611"/>
      <c r="CH132" s="2611"/>
    </row>
    <row r="133" spans="2:86" ht="15.4" customHeight="1">
      <c r="B133" s="2613"/>
      <c r="C133" s="2613"/>
      <c r="D133" s="2773" t="s">
        <v>250</v>
      </c>
      <c r="E133" s="2774"/>
      <c r="F133" s="2770" t="s">
        <v>251</v>
      </c>
      <c r="G133" s="2771"/>
      <c r="H133" s="2771"/>
      <c r="I133" s="2771"/>
      <c r="J133" s="2771"/>
      <c r="K133" s="2771"/>
      <c r="L133" s="2771"/>
      <c r="M133" s="2772"/>
      <c r="N133" s="1771"/>
      <c r="O133" s="1772"/>
      <c r="P133" s="1772"/>
      <c r="Q133" s="1772"/>
      <c r="R133" s="1772"/>
      <c r="S133" s="1772"/>
      <c r="T133" s="1772"/>
      <c r="U133" s="1772"/>
      <c r="V133" s="1772"/>
      <c r="W133" s="1772"/>
      <c r="X133" s="1772"/>
      <c r="Y133" s="1772"/>
      <c r="Z133" s="1772"/>
      <c r="AA133" s="1772"/>
      <c r="AB133" s="1772"/>
      <c r="AC133" s="1772"/>
      <c r="AD133" s="1772"/>
      <c r="AE133" s="1772"/>
      <c r="AF133" s="1772"/>
      <c r="AG133" s="1772"/>
      <c r="AH133" s="1772"/>
      <c r="AI133" s="1772"/>
      <c r="AJ133" s="1773"/>
      <c r="AK133" s="2613"/>
      <c r="AL133" s="2613"/>
      <c r="AP133" s="2613"/>
      <c r="AQ133" s="2613"/>
      <c r="AR133" s="2773" t="s">
        <v>250</v>
      </c>
      <c r="AS133" s="2774"/>
      <c r="AT133" s="2770" t="s">
        <v>251</v>
      </c>
      <c r="AU133" s="2771"/>
      <c r="AV133" s="2771"/>
      <c r="AW133" s="2771"/>
      <c r="AX133" s="2771"/>
      <c r="AY133" s="2771"/>
      <c r="AZ133" s="2771"/>
      <c r="BA133" s="2772"/>
      <c r="BB133" s="2754" t="s">
        <v>262</v>
      </c>
      <c r="BC133" s="2755"/>
      <c r="BD133" s="2755"/>
      <c r="BE133" s="2755"/>
      <c r="BF133" s="2755"/>
      <c r="BG133" s="2755"/>
      <c r="BH133" s="2755"/>
      <c r="BI133" s="2755"/>
      <c r="BJ133" s="2755"/>
      <c r="BK133" s="2755"/>
      <c r="BL133" s="2755"/>
      <c r="BM133" s="2755"/>
      <c r="BN133" s="2755"/>
      <c r="BO133" s="2755"/>
      <c r="BP133" s="2755"/>
      <c r="BQ133" s="2755"/>
      <c r="BR133" s="2755"/>
      <c r="BS133" s="2755"/>
      <c r="BT133" s="2755"/>
      <c r="BU133" s="2755"/>
      <c r="BV133" s="2755"/>
      <c r="BW133" s="2755"/>
      <c r="BX133" s="2756"/>
      <c r="BY133" s="2613"/>
      <c r="BZ133" s="2613"/>
      <c r="CA133" s="2611"/>
      <c r="CB133" s="2611"/>
      <c r="CC133" s="2611"/>
      <c r="CD133" s="2611"/>
      <c r="CE133" s="2611"/>
      <c r="CF133" s="2611"/>
      <c r="CG133" s="2611"/>
      <c r="CH133" s="2611"/>
    </row>
    <row r="134" spans="2:86" ht="15.4" customHeight="1">
      <c r="B134" s="2613"/>
      <c r="C134" s="2613"/>
      <c r="D134" s="2773" t="s">
        <v>252</v>
      </c>
      <c r="E134" s="2774"/>
      <c r="F134" s="2775" t="s">
        <v>6</v>
      </c>
      <c r="G134" s="2776"/>
      <c r="H134" s="2776"/>
      <c r="I134" s="2776"/>
      <c r="J134" s="2776"/>
      <c r="K134" s="2776"/>
      <c r="L134" s="2776"/>
      <c r="M134" s="2777"/>
      <c r="N134" s="1780"/>
      <c r="O134" s="1723"/>
      <c r="P134" s="1723"/>
      <c r="Q134" s="1723"/>
      <c r="R134" s="1723"/>
      <c r="S134" s="1723"/>
      <c r="T134" s="1723"/>
      <c r="U134" s="1723"/>
      <c r="V134" s="1723"/>
      <c r="W134" s="1723"/>
      <c r="X134" s="1723"/>
      <c r="Y134" s="1723"/>
      <c r="Z134" s="1723"/>
      <c r="AA134" s="1723"/>
      <c r="AB134" s="1723"/>
      <c r="AC134" s="1723"/>
      <c r="AD134" s="1723"/>
      <c r="AE134" s="1723"/>
      <c r="AF134" s="1723"/>
      <c r="AG134" s="1723"/>
      <c r="AH134" s="1723"/>
      <c r="AI134" s="1723"/>
      <c r="AJ134" s="1724"/>
      <c r="AK134" s="2613"/>
      <c r="AL134" s="2613"/>
      <c r="AP134" s="2613"/>
      <c r="AQ134" s="2613"/>
      <c r="AR134" s="2773" t="s">
        <v>252</v>
      </c>
      <c r="AS134" s="2774"/>
      <c r="AT134" s="2775" t="s">
        <v>6</v>
      </c>
      <c r="AU134" s="2776"/>
      <c r="AV134" s="2776"/>
      <c r="AW134" s="2776"/>
      <c r="AX134" s="2776"/>
      <c r="AY134" s="2776"/>
      <c r="AZ134" s="2776"/>
      <c r="BA134" s="2777"/>
      <c r="BB134" s="2791" t="s">
        <v>263</v>
      </c>
      <c r="BC134" s="2792"/>
      <c r="BD134" s="2792"/>
      <c r="BE134" s="2792"/>
      <c r="BF134" s="2792"/>
      <c r="BG134" s="2792"/>
      <c r="BH134" s="2792"/>
      <c r="BI134" s="2792"/>
      <c r="BJ134" s="2792"/>
      <c r="BK134" s="2792"/>
      <c r="BL134" s="2792"/>
      <c r="BM134" s="2792"/>
      <c r="BN134" s="2792"/>
      <c r="BO134" s="2792"/>
      <c r="BP134" s="2792"/>
      <c r="BQ134" s="2792"/>
      <c r="BR134" s="2792"/>
      <c r="BS134" s="2792"/>
      <c r="BT134" s="2792"/>
      <c r="BU134" s="2792"/>
      <c r="BV134" s="2792"/>
      <c r="BW134" s="2792"/>
      <c r="BX134" s="2793"/>
      <c r="BY134" s="2613"/>
      <c r="BZ134" s="2613"/>
      <c r="CA134" s="2611"/>
      <c r="CB134" s="2611"/>
      <c r="CC134" s="2611"/>
      <c r="CD134" s="2611"/>
      <c r="CE134" s="2611"/>
      <c r="CF134" s="2611"/>
      <c r="CG134" s="2611"/>
      <c r="CH134" s="2611"/>
    </row>
    <row r="135" spans="2:86" ht="15.4" customHeight="1">
      <c r="B135" s="2613"/>
      <c r="C135" s="2613"/>
      <c r="D135" s="2773" t="s">
        <v>254</v>
      </c>
      <c r="E135" s="2774"/>
      <c r="F135" s="2783"/>
      <c r="G135" s="2784"/>
      <c r="H135" s="2784"/>
      <c r="I135" s="2784"/>
      <c r="J135" s="2784"/>
      <c r="K135" s="2784"/>
      <c r="L135" s="2784"/>
      <c r="M135" s="2785"/>
      <c r="N135" s="1725"/>
      <c r="O135" s="1726"/>
      <c r="P135" s="1726"/>
      <c r="Q135" s="1726"/>
      <c r="R135" s="1726"/>
      <c r="S135" s="1726"/>
      <c r="T135" s="1726"/>
      <c r="U135" s="1726"/>
      <c r="V135" s="1726"/>
      <c r="W135" s="1726"/>
      <c r="X135" s="1726"/>
      <c r="Y135" s="1726"/>
      <c r="Z135" s="1726"/>
      <c r="AA135" s="1726"/>
      <c r="AB135" s="1726"/>
      <c r="AC135" s="1726"/>
      <c r="AD135" s="1726"/>
      <c r="AE135" s="1726"/>
      <c r="AF135" s="1726"/>
      <c r="AG135" s="1726"/>
      <c r="AH135" s="1726"/>
      <c r="AI135" s="1726"/>
      <c r="AJ135" s="1727"/>
      <c r="AK135" s="2613"/>
      <c r="AL135" s="2613"/>
      <c r="AP135" s="2613"/>
      <c r="AQ135" s="2613"/>
      <c r="AR135" s="2773" t="s">
        <v>254</v>
      </c>
      <c r="AS135" s="2774"/>
      <c r="AT135" s="2783"/>
      <c r="AU135" s="2784"/>
      <c r="AV135" s="2784"/>
      <c r="AW135" s="2784"/>
      <c r="AX135" s="2784"/>
      <c r="AY135" s="2784"/>
      <c r="AZ135" s="2784"/>
      <c r="BA135" s="2785"/>
      <c r="BB135" s="2794"/>
      <c r="BC135" s="2795"/>
      <c r="BD135" s="2795"/>
      <c r="BE135" s="2795"/>
      <c r="BF135" s="2795"/>
      <c r="BG135" s="2795"/>
      <c r="BH135" s="2795"/>
      <c r="BI135" s="2795"/>
      <c r="BJ135" s="2795"/>
      <c r="BK135" s="2795"/>
      <c r="BL135" s="2795"/>
      <c r="BM135" s="2795"/>
      <c r="BN135" s="2795"/>
      <c r="BO135" s="2795"/>
      <c r="BP135" s="2795"/>
      <c r="BQ135" s="2795"/>
      <c r="BR135" s="2795"/>
      <c r="BS135" s="2795"/>
      <c r="BT135" s="2795"/>
      <c r="BU135" s="2795"/>
      <c r="BV135" s="2795"/>
      <c r="BW135" s="2795"/>
      <c r="BX135" s="2796"/>
      <c r="BY135" s="2613"/>
      <c r="BZ135" s="2613"/>
      <c r="CA135" s="2695"/>
      <c r="CB135" s="2611"/>
      <c r="CC135" s="2611"/>
      <c r="CD135" s="2611"/>
      <c r="CE135" s="2611"/>
      <c r="CF135" s="2611"/>
      <c r="CG135" s="2611"/>
      <c r="CH135" s="2611"/>
    </row>
    <row r="136" spans="2:86" ht="15.4" customHeight="1">
      <c r="B136" s="2613"/>
      <c r="C136" s="2613"/>
      <c r="D136" s="2773" t="s">
        <v>255</v>
      </c>
      <c r="E136" s="2774"/>
      <c r="F136" s="2770" t="s">
        <v>256</v>
      </c>
      <c r="G136" s="2771"/>
      <c r="H136" s="2771"/>
      <c r="I136" s="2771"/>
      <c r="J136" s="2771"/>
      <c r="K136" s="2771"/>
      <c r="L136" s="2771"/>
      <c r="M136" s="2772"/>
      <c r="N136" s="1787"/>
      <c r="O136" s="1781"/>
      <c r="P136" s="1781"/>
      <c r="Q136" s="1781"/>
      <c r="R136" s="2757" t="s">
        <v>234</v>
      </c>
      <c r="S136" s="1781"/>
      <c r="T136" s="1781"/>
      <c r="U136" s="1781"/>
      <c r="V136" s="1781"/>
      <c r="W136" s="2757" t="s">
        <v>234</v>
      </c>
      <c r="X136" s="1781"/>
      <c r="Y136" s="1781"/>
      <c r="Z136" s="1781"/>
      <c r="AA136" s="1781"/>
      <c r="AB136" s="2758"/>
      <c r="AC136" s="2758"/>
      <c r="AD136" s="2758"/>
      <c r="AE136" s="2758"/>
      <c r="AF136" s="2758"/>
      <c r="AG136" s="2758"/>
      <c r="AH136" s="2758"/>
      <c r="AI136" s="2758"/>
      <c r="AJ136" s="2759"/>
      <c r="AK136" s="2613"/>
      <c r="AL136" s="2613"/>
      <c r="AP136" s="2613"/>
      <c r="AQ136" s="2613"/>
      <c r="AR136" s="2773" t="s">
        <v>255</v>
      </c>
      <c r="AS136" s="2774"/>
      <c r="AT136" s="2770" t="s">
        <v>256</v>
      </c>
      <c r="AU136" s="2771"/>
      <c r="AV136" s="2771"/>
      <c r="AW136" s="2771"/>
      <c r="AX136" s="2771"/>
      <c r="AY136" s="2771"/>
      <c r="AZ136" s="2771"/>
      <c r="BA136" s="2772"/>
      <c r="BB136" s="2760" t="s">
        <v>172</v>
      </c>
      <c r="BC136" s="2761"/>
      <c r="BD136" s="2761"/>
      <c r="BE136" s="2761"/>
      <c r="BF136" s="2762" t="s">
        <v>234</v>
      </c>
      <c r="BG136" s="2761" t="s">
        <v>172</v>
      </c>
      <c r="BH136" s="2761"/>
      <c r="BI136" s="2761"/>
      <c r="BJ136" s="2761"/>
      <c r="BK136" s="2762" t="s">
        <v>234</v>
      </c>
      <c r="BL136" s="2761" t="s">
        <v>172</v>
      </c>
      <c r="BM136" s="2761"/>
      <c r="BN136" s="2761"/>
      <c r="BO136" s="2761"/>
      <c r="BP136" s="2763"/>
      <c r="BQ136" s="2763"/>
      <c r="BR136" s="2763"/>
      <c r="BS136" s="2763"/>
      <c r="BT136" s="2763"/>
      <c r="BU136" s="2763"/>
      <c r="BV136" s="2763"/>
      <c r="BW136" s="2763"/>
      <c r="BX136" s="2764"/>
      <c r="BY136" s="2613"/>
      <c r="BZ136" s="2613"/>
      <c r="CA136" s="2611"/>
      <c r="CB136" s="2611"/>
      <c r="CC136" s="2611"/>
      <c r="CD136" s="2611"/>
      <c r="CE136" s="2611"/>
      <c r="CF136" s="2611"/>
      <c r="CG136" s="2611"/>
      <c r="CH136" s="2611"/>
    </row>
    <row r="137" spans="2:86" ht="15.4" customHeight="1">
      <c r="B137" s="2613"/>
      <c r="C137" s="2613"/>
      <c r="D137" s="2797"/>
      <c r="E137" s="2798"/>
      <c r="F137" s="2770" t="s">
        <v>175</v>
      </c>
      <c r="G137" s="2771"/>
      <c r="H137" s="2771"/>
      <c r="I137" s="2771"/>
      <c r="J137" s="2771"/>
      <c r="K137" s="2771"/>
      <c r="L137" s="2771"/>
      <c r="M137" s="2772"/>
      <c r="N137" s="1771"/>
      <c r="O137" s="1772"/>
      <c r="P137" s="1772"/>
      <c r="Q137" s="1772"/>
      <c r="R137" s="1772"/>
      <c r="S137" s="1772"/>
      <c r="T137" s="1772"/>
      <c r="U137" s="1772"/>
      <c r="V137" s="1772"/>
      <c r="W137" s="1772"/>
      <c r="X137" s="1772"/>
      <c r="Y137" s="1772"/>
      <c r="Z137" s="1772"/>
      <c r="AA137" s="1772"/>
      <c r="AB137" s="1772"/>
      <c r="AC137" s="1772"/>
      <c r="AD137" s="1772"/>
      <c r="AE137" s="1772"/>
      <c r="AF137" s="1772"/>
      <c r="AG137" s="1772"/>
      <c r="AH137" s="1772"/>
      <c r="AI137" s="1772"/>
      <c r="AJ137" s="1773"/>
      <c r="AK137" s="2613"/>
      <c r="AL137" s="2613"/>
      <c r="AP137" s="2613"/>
      <c r="AQ137" s="2613"/>
      <c r="AR137" s="2797"/>
      <c r="AS137" s="2798"/>
      <c r="AT137" s="2770" t="s">
        <v>175</v>
      </c>
      <c r="AU137" s="2771"/>
      <c r="AV137" s="2771"/>
      <c r="AW137" s="2771"/>
      <c r="AX137" s="2771"/>
      <c r="AY137" s="2771"/>
      <c r="AZ137" s="2771"/>
      <c r="BA137" s="2772"/>
      <c r="BB137" s="2754" t="s">
        <v>264</v>
      </c>
      <c r="BC137" s="2755"/>
      <c r="BD137" s="2755"/>
      <c r="BE137" s="2755"/>
      <c r="BF137" s="2755"/>
      <c r="BG137" s="2755"/>
      <c r="BH137" s="2755"/>
      <c r="BI137" s="2755"/>
      <c r="BJ137" s="2755"/>
      <c r="BK137" s="2755"/>
      <c r="BL137" s="2755"/>
      <c r="BM137" s="2755"/>
      <c r="BN137" s="2755"/>
      <c r="BO137" s="2755"/>
      <c r="BP137" s="2755"/>
      <c r="BQ137" s="2755"/>
      <c r="BR137" s="2755"/>
      <c r="BS137" s="2755"/>
      <c r="BT137" s="2755"/>
      <c r="BU137" s="2755"/>
      <c r="BV137" s="2755"/>
      <c r="BW137" s="2755"/>
      <c r="BX137" s="2756"/>
      <c r="BY137" s="2719" t="s">
        <v>151</v>
      </c>
      <c r="BZ137" s="2610" t="s">
        <v>177</v>
      </c>
      <c r="CA137" s="2611"/>
      <c r="CB137" s="2611"/>
      <c r="CC137" s="2611"/>
      <c r="CD137" s="2611"/>
      <c r="CE137" s="2611"/>
      <c r="CF137" s="2611"/>
      <c r="CG137" s="2611"/>
      <c r="CH137" s="2611"/>
    </row>
    <row r="138" spans="2:86" ht="15.4" customHeight="1">
      <c r="B138" s="2613"/>
      <c r="C138" s="2613"/>
      <c r="D138" s="2613"/>
      <c r="E138" s="2613"/>
      <c r="F138" s="2613"/>
      <c r="G138" s="2613"/>
      <c r="H138" s="2613"/>
      <c r="I138" s="2613"/>
      <c r="J138" s="2613"/>
      <c r="K138" s="2613"/>
      <c r="L138" s="2613"/>
      <c r="M138" s="2613"/>
      <c r="N138" s="2613"/>
      <c r="O138" s="2613"/>
      <c r="P138" s="2613"/>
      <c r="Q138" s="2613"/>
      <c r="R138" s="2613"/>
      <c r="S138" s="2613"/>
      <c r="T138" s="2613"/>
      <c r="U138" s="2613"/>
      <c r="V138" s="2613"/>
      <c r="W138" s="2613"/>
      <c r="X138" s="2613"/>
      <c r="Y138" s="2613"/>
      <c r="Z138" s="2613"/>
      <c r="AA138" s="2613"/>
      <c r="AB138" s="2613"/>
      <c r="AC138" s="2613"/>
      <c r="AD138" s="2613"/>
      <c r="AE138" s="2613"/>
      <c r="AF138" s="2613"/>
      <c r="AG138" s="2613"/>
      <c r="AH138" s="2613"/>
      <c r="AI138" s="2613"/>
      <c r="AJ138" s="2613"/>
      <c r="AK138" s="2613"/>
      <c r="AL138" s="2613"/>
      <c r="AP138" s="2613"/>
      <c r="AQ138" s="2613"/>
      <c r="AR138" s="2613"/>
      <c r="AS138" s="2613"/>
      <c r="AT138" s="2613"/>
      <c r="AU138" s="2613"/>
      <c r="AV138" s="2613"/>
      <c r="AW138" s="2613"/>
      <c r="AX138" s="2613"/>
      <c r="AY138" s="2613"/>
      <c r="AZ138" s="2613"/>
      <c r="BA138" s="2613"/>
      <c r="BB138" s="2613"/>
      <c r="BC138" s="2613"/>
      <c r="BD138" s="2613"/>
      <c r="BE138" s="2613"/>
      <c r="BF138" s="2613"/>
      <c r="BG138" s="2613"/>
      <c r="BH138" s="2613"/>
      <c r="BI138" s="2613"/>
      <c r="BJ138" s="2613"/>
      <c r="BK138" s="2613"/>
      <c r="BL138" s="2613"/>
      <c r="BM138" s="2613"/>
      <c r="BN138" s="2613"/>
      <c r="BO138" s="2613"/>
      <c r="BP138" s="2613"/>
      <c r="BQ138" s="2613"/>
      <c r="BR138" s="2613"/>
      <c r="BS138" s="2613"/>
      <c r="BT138" s="2613"/>
      <c r="BU138" s="2613"/>
      <c r="BV138" s="2613"/>
      <c r="BW138" s="2613"/>
      <c r="BX138" s="2613"/>
      <c r="BY138" s="2613"/>
      <c r="BZ138" s="2613"/>
    </row>
    <row r="139" spans="2:86" ht="15.4" customHeight="1">
      <c r="B139" s="2613"/>
      <c r="C139" s="2613"/>
      <c r="D139" s="2613"/>
      <c r="E139" s="2613"/>
      <c r="F139" s="2613"/>
      <c r="G139" s="2613"/>
      <c r="H139" s="2613"/>
      <c r="I139" s="2613"/>
      <c r="J139" s="2613"/>
      <c r="K139" s="2613"/>
      <c r="L139" s="2613"/>
      <c r="M139" s="2613"/>
      <c r="N139" s="2613"/>
      <c r="O139" s="2613"/>
      <c r="P139" s="2613"/>
      <c r="Q139" s="2613"/>
      <c r="R139" s="2613"/>
      <c r="S139" s="2613"/>
      <c r="T139" s="2613"/>
      <c r="U139" s="2613"/>
      <c r="V139" s="2613"/>
      <c r="W139" s="2613"/>
      <c r="X139" s="2613"/>
      <c r="Y139" s="2613"/>
      <c r="Z139" s="2613"/>
      <c r="AA139" s="2613"/>
      <c r="AB139" s="2613"/>
      <c r="AC139" s="2613"/>
      <c r="AD139" s="2613"/>
      <c r="AE139" s="2613"/>
      <c r="AF139" s="2613"/>
      <c r="AG139" s="2613"/>
      <c r="AH139" s="2613"/>
      <c r="AI139" s="2613"/>
      <c r="AJ139" s="2613"/>
      <c r="AK139" s="2613"/>
      <c r="AL139" s="2613"/>
      <c r="AP139" s="2613"/>
      <c r="AQ139" s="2613"/>
      <c r="AR139" s="2613"/>
      <c r="AS139" s="2613"/>
      <c r="AT139" s="2613"/>
      <c r="AU139" s="2613"/>
      <c r="AV139" s="2613"/>
      <c r="AW139" s="2613"/>
      <c r="AX139" s="2613"/>
      <c r="AY139" s="2613"/>
      <c r="AZ139" s="2613"/>
      <c r="BA139" s="2613"/>
      <c r="BB139" s="2613"/>
      <c r="BC139" s="2613"/>
      <c r="BD139" s="2613"/>
      <c r="BE139" s="2613"/>
      <c r="BF139" s="2613"/>
      <c r="BG139" s="2613"/>
      <c r="BH139" s="2613"/>
      <c r="BI139" s="2613"/>
      <c r="BJ139" s="2613"/>
      <c r="BK139" s="2613"/>
      <c r="BL139" s="2613"/>
      <c r="BM139" s="2613"/>
      <c r="BN139" s="2613"/>
      <c r="BO139" s="2613"/>
      <c r="BP139" s="2613"/>
      <c r="BQ139" s="2613"/>
      <c r="BR139" s="2613"/>
      <c r="BS139" s="2613"/>
      <c r="BT139" s="2613"/>
      <c r="BU139" s="2613"/>
      <c r="BV139" s="2613"/>
      <c r="BW139" s="2613"/>
      <c r="BX139" s="2613"/>
      <c r="BY139" s="2613"/>
      <c r="BZ139" s="2613"/>
    </row>
    <row r="140" spans="2:86" ht="15.4" customHeight="1">
      <c r="B140" s="2613"/>
      <c r="C140" s="2613"/>
      <c r="D140" s="2613"/>
      <c r="E140" s="2613"/>
      <c r="F140" s="2613"/>
      <c r="G140" s="2613"/>
      <c r="H140" s="2613"/>
      <c r="I140" s="2613"/>
      <c r="J140" s="2613"/>
      <c r="K140" s="2613"/>
      <c r="L140" s="2613"/>
      <c r="M140" s="2613"/>
      <c r="N140" s="2613"/>
      <c r="O140" s="2613"/>
      <c r="P140" s="2613"/>
      <c r="Q140" s="2613"/>
      <c r="R140" s="2613"/>
      <c r="S140" s="2613"/>
      <c r="T140" s="2613"/>
      <c r="U140" s="2613"/>
      <c r="V140" s="2613"/>
      <c r="W140" s="2613"/>
      <c r="X140" s="2613"/>
      <c r="Y140" s="2613"/>
      <c r="Z140" s="2613"/>
      <c r="AA140" s="2613"/>
      <c r="AB140" s="2613"/>
      <c r="AC140" s="2613"/>
      <c r="AD140" s="2613"/>
      <c r="AE140" s="2613"/>
      <c r="AF140" s="2613"/>
      <c r="AG140" s="2613"/>
      <c r="AH140" s="2613"/>
      <c r="AI140" s="2613"/>
      <c r="AJ140" s="2613"/>
      <c r="AK140" s="2613"/>
      <c r="AL140" s="2613"/>
      <c r="AP140" s="2613"/>
      <c r="AQ140" s="2613"/>
      <c r="AR140" s="2613"/>
      <c r="AS140" s="2613"/>
      <c r="AT140" s="2613"/>
      <c r="AU140" s="2613"/>
      <c r="AV140" s="2613"/>
      <c r="AW140" s="2613"/>
      <c r="AX140" s="2613"/>
      <c r="AY140" s="2613"/>
      <c r="AZ140" s="2613"/>
      <c r="BA140" s="2613"/>
      <c r="BB140" s="2613"/>
      <c r="BC140" s="2613"/>
      <c r="BD140" s="2613"/>
      <c r="BE140" s="2613"/>
      <c r="BF140" s="2613"/>
      <c r="BG140" s="2613"/>
      <c r="BH140" s="2613"/>
      <c r="BI140" s="2613"/>
      <c r="BJ140" s="2613"/>
      <c r="BK140" s="2613"/>
      <c r="BL140" s="2613"/>
      <c r="BM140" s="2613"/>
      <c r="BN140" s="2613"/>
      <c r="BO140" s="2613"/>
      <c r="BP140" s="2613"/>
      <c r="BQ140" s="2613"/>
      <c r="BR140" s="2613"/>
      <c r="BS140" s="2613"/>
      <c r="BT140" s="2613"/>
      <c r="BU140" s="2613"/>
      <c r="BV140" s="2613"/>
      <c r="BW140" s="2613"/>
      <c r="BX140" s="2613"/>
      <c r="BY140" s="2613"/>
      <c r="BZ140" s="2613"/>
    </row>
    <row r="141" spans="2:86" ht="15.4" customHeight="1">
      <c r="B141" s="2613"/>
      <c r="C141" s="2613"/>
      <c r="D141" s="2613"/>
      <c r="E141" s="2613"/>
      <c r="F141" s="2613"/>
      <c r="G141" s="2613"/>
      <c r="H141" s="2613"/>
      <c r="I141" s="2613"/>
      <c r="J141" s="2613"/>
      <c r="K141" s="2613"/>
      <c r="L141" s="2613"/>
      <c r="M141" s="2613"/>
      <c r="N141" s="2613"/>
      <c r="O141" s="2613"/>
      <c r="P141" s="2613"/>
      <c r="Q141" s="2613"/>
      <c r="R141" s="2613"/>
      <c r="S141" s="2613"/>
      <c r="T141" s="2613"/>
      <c r="U141" s="2613"/>
      <c r="V141" s="2613"/>
      <c r="W141" s="2613"/>
      <c r="X141" s="2613"/>
      <c r="Y141" s="2613"/>
      <c r="Z141" s="2613"/>
      <c r="AA141" s="2613"/>
      <c r="AB141" s="2613"/>
      <c r="AC141" s="2613"/>
      <c r="AD141" s="2613"/>
      <c r="AE141" s="2613"/>
      <c r="AF141" s="2613"/>
      <c r="AG141" s="2613"/>
      <c r="AH141" s="2613"/>
      <c r="AI141" s="2613"/>
      <c r="AJ141" s="2613"/>
      <c r="AK141" s="2613"/>
      <c r="AL141" s="2613"/>
      <c r="AP141" s="2613"/>
      <c r="AQ141" s="2613"/>
      <c r="AR141" s="2613"/>
      <c r="AS141" s="2613"/>
      <c r="AT141" s="2613"/>
      <c r="AU141" s="2613"/>
      <c r="AV141" s="2613"/>
      <c r="AW141" s="2613"/>
      <c r="AX141" s="2613"/>
      <c r="AY141" s="2613"/>
      <c r="AZ141" s="2613"/>
      <c r="BA141" s="2613"/>
      <c r="BB141" s="2613"/>
      <c r="BC141" s="2613"/>
      <c r="BD141" s="2613"/>
      <c r="BE141" s="2613"/>
      <c r="BF141" s="2613"/>
      <c r="BG141" s="2613"/>
      <c r="BH141" s="2613"/>
      <c r="BI141" s="2613"/>
      <c r="BJ141" s="2613"/>
      <c r="BK141" s="2613"/>
      <c r="BL141" s="2613"/>
      <c r="BM141" s="2613"/>
      <c r="BN141" s="2613"/>
      <c r="BO141" s="2613"/>
      <c r="BP141" s="2613"/>
      <c r="BQ141" s="2613"/>
      <c r="BR141" s="2613"/>
      <c r="BS141" s="2613"/>
      <c r="BT141" s="2613"/>
      <c r="BU141" s="2613"/>
      <c r="BV141" s="2613"/>
      <c r="BW141" s="2613"/>
      <c r="BX141" s="2613"/>
      <c r="BY141" s="2613"/>
      <c r="BZ141" s="2613"/>
    </row>
    <row r="142" spans="2:86" ht="15.4" customHeight="1">
      <c r="B142" s="2613"/>
      <c r="C142" s="2613"/>
      <c r="D142" s="2613"/>
      <c r="E142" s="2613"/>
      <c r="F142" s="2613"/>
      <c r="G142" s="2613"/>
      <c r="H142" s="2613"/>
      <c r="I142" s="2613"/>
      <c r="J142" s="2613"/>
      <c r="K142" s="2613"/>
      <c r="L142" s="2613"/>
      <c r="M142" s="2613"/>
      <c r="N142" s="2613"/>
      <c r="O142" s="2613"/>
      <c r="P142" s="2613"/>
      <c r="Q142" s="2613"/>
      <c r="R142" s="2613"/>
      <c r="S142" s="2613"/>
      <c r="T142" s="2613"/>
      <c r="U142" s="2613"/>
      <c r="V142" s="2613"/>
      <c r="W142" s="2613"/>
      <c r="X142" s="2613"/>
      <c r="Y142" s="2613"/>
      <c r="Z142" s="2613"/>
      <c r="AA142" s="2613"/>
      <c r="AB142" s="2613"/>
      <c r="AC142" s="2613"/>
      <c r="AD142" s="2613"/>
      <c r="AE142" s="2613"/>
      <c r="AF142" s="2613"/>
      <c r="AG142" s="2613"/>
      <c r="AH142" s="2613"/>
      <c r="AI142" s="2613"/>
      <c r="AJ142" s="2613"/>
      <c r="AK142" s="2613"/>
      <c r="AL142" s="2613"/>
      <c r="AP142" s="2613"/>
      <c r="AQ142" s="2613"/>
      <c r="AR142" s="2613"/>
      <c r="AS142" s="2613"/>
      <c r="AT142" s="2613"/>
      <c r="AU142" s="2613"/>
      <c r="AV142" s="2613"/>
      <c r="AW142" s="2613"/>
      <c r="AX142" s="2613"/>
      <c r="AY142" s="2613"/>
      <c r="AZ142" s="2613"/>
      <c r="BA142" s="2613"/>
      <c r="BB142" s="2613"/>
      <c r="BC142" s="2613"/>
      <c r="BD142" s="2613"/>
      <c r="BE142" s="2613"/>
      <c r="BF142" s="2613"/>
      <c r="BG142" s="2613"/>
      <c r="BH142" s="2613"/>
      <c r="BI142" s="2613"/>
      <c r="BJ142" s="2613"/>
      <c r="BK142" s="2613"/>
      <c r="BL142" s="2613"/>
      <c r="BM142" s="2613"/>
      <c r="BN142" s="2613"/>
      <c r="BO142" s="2613"/>
      <c r="BP142" s="2613"/>
      <c r="BQ142" s="2613"/>
      <c r="BR142" s="2613"/>
      <c r="BS142" s="2613"/>
      <c r="BT142" s="2613"/>
      <c r="BU142" s="2613"/>
      <c r="BV142" s="2613"/>
      <c r="BW142" s="2613"/>
      <c r="BX142" s="2613"/>
      <c r="BY142" s="2613"/>
      <c r="BZ142" s="2613"/>
    </row>
    <row r="143" spans="2:86" ht="15.4" customHeight="1">
      <c r="B143" s="2613"/>
      <c r="C143" s="2613"/>
      <c r="D143" s="2613"/>
      <c r="E143" s="2613"/>
      <c r="F143" s="2613"/>
      <c r="G143" s="2613"/>
      <c r="H143" s="2613"/>
      <c r="I143" s="2613"/>
      <c r="J143" s="2613"/>
      <c r="K143" s="2613"/>
      <c r="L143" s="2613"/>
      <c r="M143" s="2613"/>
      <c r="N143" s="2613"/>
      <c r="O143" s="2613"/>
      <c r="P143" s="2613"/>
      <c r="Q143" s="2613"/>
      <c r="R143" s="2613"/>
      <c r="S143" s="2613"/>
      <c r="T143" s="2613"/>
      <c r="U143" s="2613"/>
      <c r="V143" s="2613"/>
      <c r="W143" s="2613"/>
      <c r="X143" s="2613"/>
      <c r="Y143" s="2613"/>
      <c r="Z143" s="2613"/>
      <c r="AA143" s="2613"/>
      <c r="AB143" s="2613"/>
      <c r="AC143" s="2613"/>
      <c r="AD143" s="2613"/>
      <c r="AE143" s="2613"/>
      <c r="AF143" s="2613"/>
      <c r="AG143" s="2613"/>
      <c r="AH143" s="2613"/>
      <c r="AI143" s="2613"/>
      <c r="AJ143" s="2613"/>
      <c r="AK143" s="2613"/>
      <c r="AL143" s="2613"/>
      <c r="AP143" s="2613"/>
      <c r="AQ143" s="2613"/>
      <c r="AR143" s="2613"/>
      <c r="AS143" s="2613"/>
      <c r="AT143" s="2613"/>
      <c r="AU143" s="2613"/>
      <c r="AV143" s="2613"/>
      <c r="AW143" s="2613"/>
      <c r="AX143" s="2613"/>
      <c r="AY143" s="2613"/>
      <c r="AZ143" s="2613"/>
      <c r="BA143" s="2613"/>
      <c r="BB143" s="2613"/>
      <c r="BC143" s="2613"/>
      <c r="BD143" s="2613"/>
      <c r="BE143" s="2613"/>
      <c r="BF143" s="2613"/>
      <c r="BG143" s="2613"/>
      <c r="BH143" s="2613"/>
      <c r="BI143" s="2613"/>
      <c r="BJ143" s="2613"/>
      <c r="BK143" s="2613"/>
      <c r="BL143" s="2613"/>
      <c r="BM143" s="2613"/>
      <c r="BN143" s="2613"/>
      <c r="BO143" s="2613"/>
      <c r="BP143" s="2613"/>
      <c r="BQ143" s="2613"/>
      <c r="BR143" s="2613"/>
      <c r="BS143" s="2613"/>
      <c r="BT143" s="2613"/>
      <c r="BU143" s="2613"/>
      <c r="BV143" s="2613"/>
      <c r="BW143" s="2613"/>
      <c r="BX143" s="2613"/>
      <c r="BY143" s="2613"/>
      <c r="BZ143" s="2613"/>
    </row>
    <row r="144" spans="2:86" ht="15.4" customHeight="1">
      <c r="B144" s="2613"/>
      <c r="C144" s="2613"/>
      <c r="D144" s="2613"/>
      <c r="E144" s="2613"/>
      <c r="F144" s="2613"/>
      <c r="G144" s="2613"/>
      <c r="H144" s="2613"/>
      <c r="I144" s="2613"/>
      <c r="J144" s="2613"/>
      <c r="K144" s="2613"/>
      <c r="L144" s="2613"/>
      <c r="M144" s="2613"/>
      <c r="N144" s="2613"/>
      <c r="O144" s="2613"/>
      <c r="P144" s="2613"/>
      <c r="Q144" s="2613"/>
      <c r="R144" s="2613"/>
      <c r="S144" s="2613"/>
      <c r="T144" s="2613"/>
      <c r="U144" s="2613"/>
      <c r="V144" s="2613"/>
      <c r="W144" s="2613"/>
      <c r="X144" s="2613"/>
      <c r="Y144" s="2613"/>
      <c r="Z144" s="2613"/>
      <c r="AA144" s="2613"/>
      <c r="AB144" s="2613"/>
      <c r="AC144" s="2613"/>
      <c r="AD144" s="2613"/>
      <c r="AE144" s="2613"/>
      <c r="AF144" s="2613"/>
      <c r="AG144" s="2613"/>
      <c r="AH144" s="2613"/>
      <c r="AI144" s="2613"/>
      <c r="AJ144" s="2613"/>
      <c r="AK144" s="2613"/>
      <c r="AL144" s="2613"/>
      <c r="AP144" s="2613"/>
      <c r="AQ144" s="2613"/>
      <c r="AR144" s="2613"/>
      <c r="AS144" s="2613"/>
      <c r="AT144" s="2613"/>
      <c r="AU144" s="2613"/>
      <c r="AV144" s="2613"/>
      <c r="AW144" s="2613"/>
      <c r="AX144" s="2613"/>
      <c r="AY144" s="2613"/>
      <c r="AZ144" s="2613"/>
      <c r="BA144" s="2613"/>
      <c r="BB144" s="2613"/>
      <c r="BC144" s="2613"/>
      <c r="BD144" s="2613"/>
      <c r="BE144" s="2613"/>
      <c r="BF144" s="2613"/>
      <c r="BG144" s="2613"/>
      <c r="BH144" s="2613"/>
      <c r="BI144" s="2613"/>
      <c r="BJ144" s="2613"/>
      <c r="BK144" s="2613"/>
      <c r="BL144" s="2613"/>
      <c r="BM144" s="2613"/>
      <c r="BN144" s="2613"/>
      <c r="BO144" s="2613"/>
      <c r="BP144" s="2613"/>
      <c r="BQ144" s="2613"/>
      <c r="BR144" s="2613"/>
      <c r="BS144" s="2613"/>
      <c r="BT144" s="2613"/>
      <c r="BU144" s="2613"/>
      <c r="BV144" s="2613"/>
      <c r="BW144" s="2613"/>
      <c r="BX144" s="2613"/>
      <c r="BY144" s="2613"/>
      <c r="BZ144" s="2613"/>
    </row>
    <row r="145" spans="2:78" ht="15.4" customHeight="1">
      <c r="B145" s="2613"/>
      <c r="C145" s="2613"/>
      <c r="D145" s="2613"/>
      <c r="E145" s="2613"/>
      <c r="F145" s="2613"/>
      <c r="G145" s="2613"/>
      <c r="H145" s="2613"/>
      <c r="I145" s="2613"/>
      <c r="J145" s="2613"/>
      <c r="K145" s="2613"/>
      <c r="L145" s="2613"/>
      <c r="M145" s="2613"/>
      <c r="N145" s="2613"/>
      <c r="O145" s="2613"/>
      <c r="P145" s="2613"/>
      <c r="Q145" s="2613"/>
      <c r="R145" s="2613"/>
      <c r="S145" s="2613"/>
      <c r="T145" s="2613"/>
      <c r="U145" s="2613"/>
      <c r="V145" s="2613"/>
      <c r="W145" s="2613"/>
      <c r="X145" s="2613"/>
      <c r="Y145" s="2613"/>
      <c r="Z145" s="2613"/>
      <c r="AA145" s="2613"/>
      <c r="AB145" s="2613"/>
      <c r="AC145" s="2613"/>
      <c r="AD145" s="2613"/>
      <c r="AE145" s="2613"/>
      <c r="AF145" s="2613"/>
      <c r="AG145" s="2613"/>
      <c r="AH145" s="2613"/>
      <c r="AI145" s="2613"/>
      <c r="AJ145" s="2613"/>
      <c r="AK145" s="2613"/>
      <c r="AL145" s="2613"/>
      <c r="AP145" s="2613"/>
      <c r="AQ145" s="2613"/>
      <c r="AR145" s="2613"/>
      <c r="AS145" s="2613"/>
      <c r="AT145" s="2613"/>
      <c r="AU145" s="2613"/>
      <c r="AV145" s="2613"/>
      <c r="AW145" s="2613"/>
      <c r="AX145" s="2613"/>
      <c r="AY145" s="2613"/>
      <c r="AZ145" s="2613"/>
      <c r="BA145" s="2613"/>
      <c r="BB145" s="2613"/>
      <c r="BC145" s="2613"/>
      <c r="BD145" s="2613"/>
      <c r="BE145" s="2613"/>
      <c r="BF145" s="2613"/>
      <c r="BG145" s="2613"/>
      <c r="BH145" s="2613"/>
      <c r="BI145" s="2613"/>
      <c r="BJ145" s="2613"/>
      <c r="BK145" s="2613"/>
      <c r="BL145" s="2613"/>
      <c r="BM145" s="2613"/>
      <c r="BN145" s="2613"/>
      <c r="BO145" s="2613"/>
      <c r="BP145" s="2613"/>
      <c r="BQ145" s="2613"/>
      <c r="BR145" s="2613"/>
      <c r="BS145" s="2613"/>
      <c r="BT145" s="2613"/>
      <c r="BU145" s="2613"/>
      <c r="BV145" s="2613"/>
      <c r="BW145" s="2613"/>
      <c r="BX145" s="2613"/>
      <c r="BY145" s="2613"/>
      <c r="BZ145" s="2613"/>
    </row>
    <row r="146" spans="2:78" ht="15.4" customHeight="1">
      <c r="B146" s="2613"/>
      <c r="C146" s="2613"/>
      <c r="D146" s="2613"/>
      <c r="E146" s="2613"/>
      <c r="F146" s="2613"/>
      <c r="G146" s="2613"/>
      <c r="H146" s="2613"/>
      <c r="I146" s="2613"/>
      <c r="J146" s="2613"/>
      <c r="K146" s="2613"/>
      <c r="L146" s="2613"/>
      <c r="M146" s="2613"/>
      <c r="N146" s="2613"/>
      <c r="O146" s="2613"/>
      <c r="P146" s="2613"/>
      <c r="Q146" s="2613"/>
      <c r="R146" s="2613"/>
      <c r="S146" s="2613"/>
      <c r="T146" s="2613"/>
      <c r="U146" s="2613"/>
      <c r="V146" s="2613"/>
      <c r="W146" s="2613"/>
      <c r="X146" s="2613"/>
      <c r="Y146" s="2613"/>
      <c r="Z146" s="2613"/>
      <c r="AA146" s="2613"/>
      <c r="AB146" s="2613"/>
      <c r="AC146" s="2613"/>
      <c r="AD146" s="2613"/>
      <c r="AE146" s="2613"/>
      <c r="AF146" s="2613"/>
      <c r="AG146" s="2613"/>
      <c r="AH146" s="2613"/>
      <c r="AI146" s="2613"/>
      <c r="AJ146" s="2613"/>
      <c r="AK146" s="2613"/>
      <c r="AL146" s="2613"/>
      <c r="AP146" s="2613"/>
      <c r="AQ146" s="2613"/>
      <c r="AR146" s="2613"/>
      <c r="AS146" s="2613"/>
      <c r="AT146" s="2613"/>
      <c r="AU146" s="2613"/>
      <c r="AV146" s="2613"/>
      <c r="AW146" s="2613"/>
      <c r="AX146" s="2613"/>
      <c r="AY146" s="2613"/>
      <c r="AZ146" s="2613"/>
      <c r="BA146" s="2613"/>
      <c r="BB146" s="2613"/>
      <c r="BC146" s="2613"/>
      <c r="BD146" s="2613"/>
      <c r="BE146" s="2613"/>
      <c r="BF146" s="2613"/>
      <c r="BG146" s="2613"/>
      <c r="BH146" s="2613"/>
      <c r="BI146" s="2613"/>
      <c r="BJ146" s="2613"/>
      <c r="BK146" s="2613"/>
      <c r="BL146" s="2613"/>
      <c r="BM146" s="2613"/>
      <c r="BN146" s="2613"/>
      <c r="BO146" s="2613"/>
      <c r="BP146" s="2613"/>
      <c r="BQ146" s="2613"/>
      <c r="BR146" s="2613"/>
      <c r="BS146" s="2613"/>
      <c r="BT146" s="2613"/>
      <c r="BU146" s="2613"/>
      <c r="BV146" s="2613"/>
      <c r="BW146" s="2613"/>
      <c r="BX146" s="2613"/>
      <c r="BY146" s="2613"/>
      <c r="BZ146" s="2613"/>
    </row>
    <row r="147" spans="2:78" ht="15.4" customHeight="1">
      <c r="B147" s="2613"/>
      <c r="C147" s="2613"/>
      <c r="D147" s="2613"/>
      <c r="E147" s="2613"/>
      <c r="F147" s="2613"/>
      <c r="G147" s="2613"/>
      <c r="H147" s="2613"/>
      <c r="I147" s="2613"/>
      <c r="J147" s="2613"/>
      <c r="K147" s="2613"/>
      <c r="L147" s="2613"/>
      <c r="M147" s="2613"/>
      <c r="N147" s="2613"/>
      <c r="O147" s="2613"/>
      <c r="P147" s="2613"/>
      <c r="Q147" s="2613"/>
      <c r="R147" s="2613"/>
      <c r="S147" s="2613"/>
      <c r="T147" s="2613"/>
      <c r="U147" s="2613"/>
      <c r="V147" s="2613"/>
      <c r="W147" s="2613"/>
      <c r="X147" s="2613"/>
      <c r="Y147" s="2613"/>
      <c r="Z147" s="2613"/>
      <c r="AA147" s="2613"/>
      <c r="AB147" s="2613"/>
      <c r="AC147" s="2613"/>
      <c r="AD147" s="2613"/>
      <c r="AE147" s="2613"/>
      <c r="AF147" s="2613"/>
      <c r="AG147" s="2613"/>
      <c r="AH147" s="2613"/>
      <c r="AI147" s="2613"/>
      <c r="AJ147" s="2613"/>
      <c r="AK147" s="2613"/>
      <c r="AL147" s="2613"/>
      <c r="AP147" s="2613"/>
      <c r="AQ147" s="2613"/>
      <c r="AR147" s="2613"/>
      <c r="AS147" s="2613"/>
      <c r="AT147" s="2613"/>
      <c r="AU147" s="2613"/>
      <c r="AV147" s="2613"/>
      <c r="AW147" s="2613"/>
      <c r="AX147" s="2613"/>
      <c r="AY147" s="2613"/>
      <c r="AZ147" s="2613"/>
      <c r="BA147" s="2613"/>
      <c r="BB147" s="2613"/>
      <c r="BC147" s="2613"/>
      <c r="BD147" s="2613"/>
      <c r="BE147" s="2613"/>
      <c r="BF147" s="2613"/>
      <c r="BG147" s="2613"/>
      <c r="BH147" s="2613"/>
      <c r="BI147" s="2613"/>
      <c r="BJ147" s="2613"/>
      <c r="BK147" s="2613"/>
      <c r="BL147" s="2613"/>
      <c r="BM147" s="2613"/>
      <c r="BN147" s="2613"/>
      <c r="BO147" s="2613"/>
      <c r="BP147" s="2613"/>
      <c r="BQ147" s="2613"/>
      <c r="BR147" s="2613"/>
      <c r="BS147" s="2613"/>
      <c r="BT147" s="2613"/>
      <c r="BU147" s="2613"/>
      <c r="BV147" s="2613"/>
      <c r="BW147" s="2613"/>
      <c r="BX147" s="2613"/>
      <c r="BY147" s="2613"/>
      <c r="BZ147" s="2613"/>
    </row>
    <row r="148" spans="2:78" ht="15.4" customHeight="1">
      <c r="B148" s="2613"/>
      <c r="C148" s="2613"/>
      <c r="D148" s="2613"/>
      <c r="E148" s="2613"/>
      <c r="F148" s="2613"/>
      <c r="G148" s="2613"/>
      <c r="H148" s="2613"/>
      <c r="I148" s="2613"/>
      <c r="J148" s="2613"/>
      <c r="K148" s="2613"/>
      <c r="L148" s="2613"/>
      <c r="M148" s="2613"/>
      <c r="N148" s="2613"/>
      <c r="O148" s="2613"/>
      <c r="P148" s="2613"/>
      <c r="Q148" s="2613"/>
      <c r="R148" s="2613"/>
      <c r="S148" s="2613"/>
      <c r="T148" s="2613"/>
      <c r="U148" s="2613"/>
      <c r="V148" s="2613"/>
      <c r="W148" s="2613"/>
      <c r="X148" s="2613"/>
      <c r="Y148" s="2613"/>
      <c r="Z148" s="2613"/>
      <c r="AA148" s="2613"/>
      <c r="AB148" s="2613"/>
      <c r="AC148" s="2613"/>
      <c r="AD148" s="2613"/>
      <c r="AE148" s="2613"/>
      <c r="AF148" s="2613"/>
      <c r="AG148" s="2613"/>
      <c r="AH148" s="2613"/>
      <c r="AI148" s="2613"/>
      <c r="AJ148" s="2613"/>
      <c r="AK148" s="2613"/>
      <c r="AL148" s="2613"/>
      <c r="AP148" s="2613"/>
      <c r="AQ148" s="2613"/>
      <c r="AR148" s="2613"/>
      <c r="AS148" s="2613"/>
      <c r="AT148" s="2613"/>
      <c r="AU148" s="2613"/>
      <c r="AV148" s="2613"/>
      <c r="AW148" s="2613"/>
      <c r="AX148" s="2613"/>
      <c r="AY148" s="2613"/>
      <c r="AZ148" s="2613"/>
      <c r="BA148" s="2613"/>
      <c r="BB148" s="2613"/>
      <c r="BC148" s="2613"/>
      <c r="BD148" s="2613"/>
      <c r="BE148" s="2613"/>
      <c r="BF148" s="2613"/>
      <c r="BG148" s="2613"/>
      <c r="BH148" s="2613"/>
      <c r="BI148" s="2613"/>
      <c r="BJ148" s="2613"/>
      <c r="BK148" s="2613"/>
      <c r="BL148" s="2613"/>
      <c r="BM148" s="2613"/>
      <c r="BN148" s="2613"/>
      <c r="BO148" s="2613"/>
      <c r="BP148" s="2613"/>
      <c r="BQ148" s="2613"/>
      <c r="BR148" s="2613"/>
      <c r="BS148" s="2613"/>
      <c r="BT148" s="2613"/>
      <c r="BU148" s="2613"/>
      <c r="BV148" s="2613"/>
      <c r="BW148" s="2613"/>
      <c r="BX148" s="2613"/>
      <c r="BY148" s="2613"/>
      <c r="BZ148" s="2613"/>
    </row>
    <row r="149" spans="2:78" ht="15.4" customHeight="1">
      <c r="B149" s="2613"/>
      <c r="C149" s="2613"/>
      <c r="D149" s="2613"/>
      <c r="E149" s="2613"/>
      <c r="F149" s="2613"/>
      <c r="G149" s="2613"/>
      <c r="H149" s="2613"/>
      <c r="I149" s="2613"/>
      <c r="J149" s="2613"/>
      <c r="K149" s="2613"/>
      <c r="L149" s="2613"/>
      <c r="M149" s="2613"/>
      <c r="N149" s="2613"/>
      <c r="O149" s="2613"/>
      <c r="P149" s="2613"/>
      <c r="Q149" s="2613"/>
      <c r="R149" s="2613"/>
      <c r="S149" s="2613"/>
      <c r="T149" s="2613"/>
      <c r="U149" s="2613"/>
      <c r="V149" s="2613"/>
      <c r="W149" s="2613"/>
      <c r="X149" s="2613"/>
      <c r="Y149" s="2613"/>
      <c r="Z149" s="2613"/>
      <c r="AA149" s="2613"/>
      <c r="AB149" s="2613"/>
      <c r="AC149" s="2613"/>
      <c r="AD149" s="2613"/>
      <c r="AE149" s="2613"/>
      <c r="AF149" s="2613"/>
      <c r="AG149" s="2613"/>
      <c r="AH149" s="2613"/>
      <c r="AI149" s="2613"/>
      <c r="AJ149" s="2613"/>
      <c r="AK149" s="2613"/>
      <c r="AL149" s="2613"/>
      <c r="AP149" s="2613"/>
      <c r="AQ149" s="2613"/>
      <c r="AR149" s="2613"/>
      <c r="AS149" s="2613"/>
      <c r="AT149" s="2613"/>
      <c r="AU149" s="2613"/>
      <c r="AV149" s="2613"/>
      <c r="AW149" s="2613"/>
      <c r="AX149" s="2613"/>
      <c r="AY149" s="2613"/>
      <c r="AZ149" s="2613"/>
      <c r="BA149" s="2613"/>
      <c r="BB149" s="2613"/>
      <c r="BC149" s="2613"/>
      <c r="BD149" s="2613"/>
      <c r="BE149" s="2613"/>
      <c r="BF149" s="2613"/>
      <c r="BG149" s="2613"/>
      <c r="BH149" s="2613"/>
      <c r="BI149" s="2613"/>
      <c r="BJ149" s="2613"/>
      <c r="BK149" s="2613"/>
      <c r="BL149" s="2613"/>
      <c r="BM149" s="2613"/>
      <c r="BN149" s="2613"/>
      <c r="BO149" s="2613"/>
      <c r="BP149" s="2613"/>
      <c r="BQ149" s="2613"/>
      <c r="BR149" s="2613"/>
      <c r="BS149" s="2613"/>
      <c r="BT149" s="2613"/>
      <c r="BU149" s="2613"/>
      <c r="BV149" s="2613"/>
      <c r="BW149" s="2613"/>
      <c r="BX149" s="2613"/>
      <c r="BY149" s="2613"/>
      <c r="BZ149" s="2613"/>
    </row>
    <row r="150" spans="2:78" ht="15.4" customHeight="1">
      <c r="B150" s="2613"/>
      <c r="C150" s="2613"/>
      <c r="D150" s="2613"/>
      <c r="E150" s="2613"/>
      <c r="F150" s="2613"/>
      <c r="G150" s="2613"/>
      <c r="H150" s="2613"/>
      <c r="I150" s="2613"/>
      <c r="J150" s="2613"/>
      <c r="K150" s="2613"/>
      <c r="L150" s="2613"/>
      <c r="M150" s="2613"/>
      <c r="N150" s="2613"/>
      <c r="O150" s="2613"/>
      <c r="P150" s="2613"/>
      <c r="Q150" s="2613"/>
      <c r="R150" s="2613"/>
      <c r="S150" s="2613"/>
      <c r="T150" s="2613"/>
      <c r="U150" s="2613"/>
      <c r="V150" s="2613"/>
      <c r="W150" s="2613"/>
      <c r="X150" s="2613"/>
      <c r="Y150" s="2613"/>
      <c r="Z150" s="2613"/>
      <c r="AA150" s="2613"/>
      <c r="AB150" s="2613"/>
      <c r="AC150" s="2613"/>
      <c r="AD150" s="2613"/>
      <c r="AE150" s="2613"/>
      <c r="AF150" s="2613"/>
      <c r="AG150" s="2613"/>
      <c r="AH150" s="2613"/>
      <c r="AI150" s="2613"/>
      <c r="AJ150" s="2613"/>
      <c r="AK150" s="2613"/>
      <c r="AL150" s="2613"/>
      <c r="AP150" s="2613"/>
      <c r="AQ150" s="2613"/>
      <c r="AR150" s="2613"/>
      <c r="AS150" s="2613"/>
      <c r="AT150" s="2613"/>
      <c r="AU150" s="2613"/>
      <c r="AV150" s="2613"/>
      <c r="AW150" s="2613"/>
      <c r="AX150" s="2613"/>
      <c r="AY150" s="2613"/>
      <c r="AZ150" s="2613"/>
      <c r="BA150" s="2613"/>
      <c r="BB150" s="2613"/>
      <c r="BC150" s="2613"/>
      <c r="BD150" s="2613"/>
      <c r="BE150" s="2613"/>
      <c r="BF150" s="2613"/>
      <c r="BG150" s="2613"/>
      <c r="BH150" s="2613"/>
      <c r="BI150" s="2613"/>
      <c r="BJ150" s="2613"/>
      <c r="BK150" s="2613"/>
      <c r="BL150" s="2613"/>
      <c r="BM150" s="2613"/>
      <c r="BN150" s="2613"/>
      <c r="BO150" s="2613"/>
      <c r="BP150" s="2613"/>
      <c r="BQ150" s="2613"/>
      <c r="BR150" s="2613"/>
      <c r="BS150" s="2613"/>
      <c r="BT150" s="2613"/>
      <c r="BU150" s="2613"/>
      <c r="BV150" s="2613"/>
      <c r="BW150" s="2613"/>
      <c r="BX150" s="2613"/>
      <c r="BY150" s="2613"/>
      <c r="BZ150" s="2613"/>
    </row>
    <row r="151" spans="2:78" ht="15.4" customHeight="1">
      <c r="B151" s="2613"/>
      <c r="C151" s="2613"/>
      <c r="D151" s="2613"/>
      <c r="E151" s="2613"/>
      <c r="F151" s="2613"/>
      <c r="G151" s="2613"/>
      <c r="H151" s="2613"/>
      <c r="I151" s="2613"/>
      <c r="J151" s="2613"/>
      <c r="K151" s="2613"/>
      <c r="L151" s="2613"/>
      <c r="M151" s="2613"/>
      <c r="N151" s="2613"/>
      <c r="O151" s="2613"/>
      <c r="P151" s="2613"/>
      <c r="Q151" s="2613"/>
      <c r="R151" s="2613"/>
      <c r="S151" s="2613"/>
      <c r="T151" s="2613"/>
      <c r="U151" s="2613"/>
      <c r="V151" s="2613"/>
      <c r="W151" s="2613"/>
      <c r="X151" s="2613"/>
      <c r="Y151" s="2613"/>
      <c r="Z151" s="2613"/>
      <c r="AA151" s="2613"/>
      <c r="AB151" s="2613"/>
      <c r="AC151" s="2613"/>
      <c r="AD151" s="2613"/>
      <c r="AE151" s="2613"/>
      <c r="AF151" s="2613"/>
      <c r="AG151" s="2613"/>
      <c r="AH151" s="2613"/>
      <c r="AI151" s="2613"/>
      <c r="AJ151" s="2613"/>
      <c r="AK151" s="2613"/>
      <c r="AL151" s="2613"/>
      <c r="AP151" s="2613"/>
      <c r="AQ151" s="2613"/>
      <c r="AR151" s="2613"/>
      <c r="AS151" s="2613"/>
      <c r="AT151" s="2613"/>
      <c r="AU151" s="2613"/>
      <c r="AV151" s="2613"/>
      <c r="AW151" s="2613"/>
      <c r="AX151" s="2613"/>
      <c r="AY151" s="2613"/>
      <c r="AZ151" s="2613"/>
      <c r="BA151" s="2613"/>
      <c r="BB151" s="2613"/>
      <c r="BC151" s="2613"/>
      <c r="BD151" s="2613"/>
      <c r="BE151" s="2613"/>
      <c r="BF151" s="2613"/>
      <c r="BG151" s="2613"/>
      <c r="BH151" s="2613"/>
      <c r="BI151" s="2613"/>
      <c r="BJ151" s="2613"/>
      <c r="BK151" s="2613"/>
      <c r="BL151" s="2613"/>
      <c r="BM151" s="2613"/>
      <c r="BN151" s="2613"/>
      <c r="BO151" s="2613"/>
      <c r="BP151" s="2613"/>
      <c r="BQ151" s="2613"/>
      <c r="BR151" s="2613"/>
      <c r="BS151" s="2613"/>
      <c r="BT151" s="2613"/>
      <c r="BU151" s="2613"/>
      <c r="BV151" s="2613"/>
      <c r="BW151" s="2613"/>
      <c r="BX151" s="2613"/>
      <c r="BY151" s="2613"/>
      <c r="BZ151" s="2613"/>
    </row>
    <row r="152" spans="2:78" ht="15.4" customHeight="1">
      <c r="B152" s="2613"/>
      <c r="C152" s="2613"/>
      <c r="D152" s="2613"/>
      <c r="E152" s="2613"/>
      <c r="F152" s="2613"/>
      <c r="G152" s="2613"/>
      <c r="H152" s="2613"/>
      <c r="I152" s="2613"/>
      <c r="J152" s="2613"/>
      <c r="K152" s="2613"/>
      <c r="L152" s="2613"/>
      <c r="M152" s="2613"/>
      <c r="N152" s="2613"/>
      <c r="O152" s="2613"/>
      <c r="P152" s="2613"/>
      <c r="Q152" s="2613"/>
      <c r="R152" s="2613"/>
      <c r="S152" s="2613"/>
      <c r="T152" s="2613"/>
      <c r="U152" s="2613"/>
      <c r="V152" s="2613"/>
      <c r="W152" s="2613"/>
      <c r="X152" s="2613"/>
      <c r="Y152" s="2613"/>
      <c r="Z152" s="2613"/>
      <c r="AA152" s="2613"/>
      <c r="AB152" s="2613"/>
      <c r="AC152" s="2613"/>
      <c r="AD152" s="2613"/>
      <c r="AE152" s="2613"/>
      <c r="AF152" s="2613"/>
      <c r="AG152" s="2613"/>
      <c r="AH152" s="2613"/>
      <c r="AI152" s="2613"/>
      <c r="AJ152" s="2613"/>
      <c r="AK152" s="2613"/>
      <c r="AL152" s="2613"/>
      <c r="AP152" s="2613"/>
      <c r="AQ152" s="2613"/>
      <c r="AR152" s="2613"/>
      <c r="AS152" s="2613"/>
      <c r="AT152" s="2613"/>
      <c r="AU152" s="2613"/>
      <c r="AV152" s="2613"/>
      <c r="AW152" s="2613"/>
      <c r="AX152" s="2613"/>
      <c r="AY152" s="2613"/>
      <c r="AZ152" s="2613"/>
      <c r="BA152" s="2613"/>
      <c r="BB152" s="2613"/>
      <c r="BC152" s="2613"/>
      <c r="BD152" s="2613"/>
      <c r="BE152" s="2613"/>
      <c r="BF152" s="2613"/>
      <c r="BG152" s="2613"/>
      <c r="BH152" s="2613"/>
      <c r="BI152" s="2613"/>
      <c r="BJ152" s="2613"/>
      <c r="BK152" s="2613"/>
      <c r="BL152" s="2613"/>
      <c r="BM152" s="2613"/>
      <c r="BN152" s="2613"/>
      <c r="BO152" s="2613"/>
      <c r="BP152" s="2613"/>
      <c r="BQ152" s="2613"/>
      <c r="BR152" s="2613"/>
      <c r="BS152" s="2613"/>
      <c r="BT152" s="2613"/>
      <c r="BU152" s="2613"/>
      <c r="BV152" s="2613"/>
      <c r="BW152" s="2613"/>
      <c r="BX152" s="2613"/>
      <c r="BY152" s="2613"/>
      <c r="BZ152" s="2613"/>
    </row>
    <row r="153" spans="2:78" ht="15.4" customHeight="1">
      <c r="B153" s="2613"/>
      <c r="C153" s="2613"/>
      <c r="D153" s="2613"/>
      <c r="E153" s="2613"/>
      <c r="F153" s="2613"/>
      <c r="G153" s="2613"/>
      <c r="H153" s="2613"/>
      <c r="I153" s="2613"/>
      <c r="J153" s="2613"/>
      <c r="K153" s="2613"/>
      <c r="L153" s="2613"/>
      <c r="M153" s="2613"/>
      <c r="N153" s="2613"/>
      <c r="O153" s="2613"/>
      <c r="P153" s="2613"/>
      <c r="Q153" s="2613"/>
      <c r="R153" s="2613"/>
      <c r="S153" s="2613"/>
      <c r="T153" s="2613"/>
      <c r="U153" s="2613"/>
      <c r="V153" s="2613"/>
      <c r="W153" s="2613"/>
      <c r="X153" s="2613"/>
      <c r="Y153" s="2613"/>
      <c r="Z153" s="2613"/>
      <c r="AA153" s="2613"/>
      <c r="AB153" s="2613"/>
      <c r="AC153" s="2613"/>
      <c r="AD153" s="2613"/>
      <c r="AE153" s="2613"/>
      <c r="AF153" s="2613"/>
      <c r="AG153" s="2613"/>
      <c r="AH153" s="2613"/>
      <c r="AI153" s="2613"/>
      <c r="AJ153" s="2613"/>
      <c r="AK153" s="2613"/>
      <c r="AL153" s="2613"/>
      <c r="AP153" s="2613"/>
      <c r="AQ153" s="2613"/>
      <c r="AR153" s="2613"/>
      <c r="AS153" s="2613"/>
      <c r="AT153" s="2613"/>
      <c r="AU153" s="2613"/>
      <c r="AV153" s="2613"/>
      <c r="AW153" s="2613"/>
      <c r="AX153" s="2613"/>
      <c r="AY153" s="2613"/>
      <c r="AZ153" s="2613"/>
      <c r="BA153" s="2613"/>
      <c r="BB153" s="2613"/>
      <c r="BC153" s="2613"/>
      <c r="BD153" s="2613"/>
      <c r="BE153" s="2613"/>
      <c r="BF153" s="2613"/>
      <c r="BG153" s="2613"/>
      <c r="BH153" s="2613"/>
      <c r="BI153" s="2613"/>
      <c r="BJ153" s="2613"/>
      <c r="BK153" s="2613"/>
      <c r="BL153" s="2613"/>
      <c r="BM153" s="2613"/>
      <c r="BN153" s="2613"/>
      <c r="BO153" s="2613"/>
      <c r="BP153" s="2613"/>
      <c r="BQ153" s="2613"/>
      <c r="BR153" s="2613"/>
      <c r="BS153" s="2613"/>
      <c r="BT153" s="2613"/>
      <c r="BU153" s="2613"/>
      <c r="BV153" s="2613"/>
      <c r="BW153" s="2613"/>
      <c r="BX153" s="2613"/>
      <c r="BY153" s="2613"/>
      <c r="BZ153" s="2613"/>
    </row>
    <row r="154" spans="2:78" ht="15.4" customHeight="1">
      <c r="AK154" s="2613"/>
      <c r="AL154" s="2613"/>
      <c r="BY154" s="2613"/>
      <c r="BZ154" s="2613"/>
    </row>
    <row r="155" spans="2:78" ht="15.4" customHeight="1">
      <c r="AK155" s="2613"/>
      <c r="AL155" s="2613"/>
      <c r="AN155" s="2681"/>
      <c r="BY155" s="2613"/>
      <c r="BZ155" s="2613"/>
    </row>
    <row r="156" spans="2:78" ht="15.4" customHeight="1">
      <c r="AK156" s="2613"/>
      <c r="AL156" s="2613"/>
      <c r="AN156" s="2688"/>
      <c r="BY156" s="2613"/>
      <c r="BZ156" s="2613"/>
    </row>
    <row r="157" spans="2:78" ht="15.4" customHeight="1">
      <c r="AK157" s="2613"/>
      <c r="AL157" s="2613"/>
      <c r="AN157" s="2688"/>
      <c r="BY157" s="2613"/>
      <c r="BZ157" s="2613"/>
    </row>
    <row r="158" spans="2:78" ht="15.4" customHeight="1">
      <c r="AK158" s="2613"/>
      <c r="AL158" s="2613"/>
      <c r="AN158" s="2688"/>
      <c r="BY158" s="2613"/>
      <c r="BZ158" s="2613"/>
    </row>
    <row r="159" spans="2:78" ht="15.4" customHeight="1">
      <c r="AK159" s="2613"/>
      <c r="AL159" s="2613"/>
      <c r="AN159" s="2688"/>
      <c r="BY159" s="2613"/>
      <c r="BZ159" s="2613"/>
    </row>
    <row r="160" spans="2:78" ht="15.4" customHeight="1">
      <c r="AK160" s="2613"/>
      <c r="AL160" s="2613"/>
      <c r="AN160" s="2688"/>
      <c r="BY160" s="2613"/>
      <c r="BZ160" s="2613"/>
    </row>
    <row r="161" spans="37:78" ht="15.4" customHeight="1">
      <c r="AK161" s="2613"/>
      <c r="AL161" s="2613"/>
      <c r="AN161" s="2688"/>
      <c r="BY161" s="2613"/>
      <c r="BZ161" s="2613"/>
    </row>
    <row r="162" spans="37:78" ht="15.4" customHeight="1">
      <c r="AK162" s="2613"/>
      <c r="AL162" s="2613"/>
      <c r="AN162" s="2688"/>
      <c r="BY162" s="2613"/>
      <c r="BZ162" s="2613"/>
    </row>
    <row r="163" spans="37:78" ht="15.4" customHeight="1">
      <c r="AK163" s="2613"/>
      <c r="AL163" s="2613"/>
      <c r="AN163" s="2688"/>
      <c r="BY163" s="2613"/>
      <c r="BZ163" s="2613"/>
    </row>
    <row r="164" spans="37:78" ht="15.4" customHeight="1">
      <c r="AK164" s="2613"/>
      <c r="AL164" s="2613"/>
      <c r="AN164" s="2688"/>
      <c r="BY164" s="2613"/>
      <c r="BZ164" s="2613"/>
    </row>
    <row r="165" spans="37:78" ht="15.4" customHeight="1">
      <c r="AK165" s="2613"/>
      <c r="AL165" s="2613"/>
      <c r="AN165" s="2688"/>
      <c r="BY165" s="2613"/>
      <c r="BZ165" s="2613"/>
    </row>
    <row r="166" spans="37:78" ht="15.4" customHeight="1">
      <c r="AK166" s="2613"/>
      <c r="AL166" s="2613"/>
      <c r="AN166" s="2688"/>
      <c r="BY166" s="2613"/>
      <c r="BZ166" s="2613"/>
    </row>
    <row r="167" spans="37:78" ht="15.4" customHeight="1">
      <c r="AK167" s="2613"/>
      <c r="AL167" s="2613"/>
      <c r="BY167" s="2613"/>
      <c r="BZ167" s="2613"/>
    </row>
    <row r="168" spans="37:78" ht="15.4" customHeight="1">
      <c r="AK168" s="2613"/>
      <c r="AL168" s="2613"/>
      <c r="BY168" s="2613"/>
      <c r="BZ168" s="2613"/>
    </row>
    <row r="169" spans="37:78" ht="15.4" customHeight="1">
      <c r="AK169" s="2613"/>
      <c r="AL169" s="2613"/>
      <c r="BY169" s="2613"/>
      <c r="BZ169" s="2613"/>
    </row>
  </sheetData>
  <sheetProtection algorithmName="SHA-512" hashValue="q/pfaDADaZDCQYoW+0JvdPYFNQ1Db7WgnBza0GN5J4JJwPNHRlVJbxWEb0h5J9bKaX5LAGq+Vxe8CS2Y/e+y9A==" saltValue="JZafqXG76gACMMOm4Sk8HQ==" spinCount="100000" sheet="1" objects="1" scenarios="1"/>
  <protectedRanges>
    <protectedRange sqref="B7:T16 Z5:AL5 X8:AL11 X13:AL14 AA15:AC15 AE15:AG15 AI15:AL15 AA16:AE16 AG16:AL16 C34:AL38 C42:C44 C46 C49 C52 C58 C62 D69:AL73 C74 J78:AJ79 C84:AJ90 J96:AJ98 J99:M99 Q31:AL32" name="範囲1"/>
  </protectedRanges>
  <dataConsolidate link="1"/>
  <mergeCells count="299">
    <mergeCell ref="X10:AC10"/>
    <mergeCell ref="AD10:AL10"/>
    <mergeCell ref="X14:AL14"/>
    <mergeCell ref="CA84:CG85"/>
    <mergeCell ref="AT137:BA137"/>
    <mergeCell ref="BB137:BX137"/>
    <mergeCell ref="BL9:BX9"/>
    <mergeCell ref="BL10:BQ10"/>
    <mergeCell ref="BS10:BY10"/>
    <mergeCell ref="CB32:CH32"/>
    <mergeCell ref="AR134:AS134"/>
    <mergeCell ref="AT134:BA135"/>
    <mergeCell ref="BB134:BX135"/>
    <mergeCell ref="AR135:AS135"/>
    <mergeCell ref="AR136:AS136"/>
    <mergeCell ref="AT136:BA136"/>
    <mergeCell ref="BB136:BE136"/>
    <mergeCell ref="BG136:BJ136"/>
    <mergeCell ref="BL136:BO136"/>
    <mergeCell ref="BP136:BX136"/>
    <mergeCell ref="AR130:AS130"/>
    <mergeCell ref="AT130:BA131"/>
    <mergeCell ref="BB130:BX131"/>
    <mergeCell ref="AR131:AS131"/>
    <mergeCell ref="AT132:BA132"/>
    <mergeCell ref="BB132:BX132"/>
    <mergeCell ref="AR133:AS133"/>
    <mergeCell ref="AT133:BA133"/>
    <mergeCell ref="AR120:AS120"/>
    <mergeCell ref="AT120:BA120"/>
    <mergeCell ref="BB120:BE120"/>
    <mergeCell ref="BG120:BJ120"/>
    <mergeCell ref="BL120:BO120"/>
    <mergeCell ref="BP120:BX120"/>
    <mergeCell ref="BB133:BX133"/>
    <mergeCell ref="AT121:BA121"/>
    <mergeCell ref="BB121:BX121"/>
    <mergeCell ref="AS124:BZ125"/>
    <mergeCell ref="AS126:BZ127"/>
    <mergeCell ref="AR128:BA128"/>
    <mergeCell ref="BB128:BX128"/>
    <mergeCell ref="AR129:AS129"/>
    <mergeCell ref="AT129:BA129"/>
    <mergeCell ref="BB129:BX129"/>
    <mergeCell ref="AT116:BA116"/>
    <mergeCell ref="BB116:BX116"/>
    <mergeCell ref="AR117:AS117"/>
    <mergeCell ref="AT117:BA117"/>
    <mergeCell ref="BB117:BX117"/>
    <mergeCell ref="AR118:AS118"/>
    <mergeCell ref="AT118:BA119"/>
    <mergeCell ref="BB118:BX119"/>
    <mergeCell ref="AR119:AS119"/>
    <mergeCell ref="AR102:BZ104"/>
    <mergeCell ref="AS108:BZ109"/>
    <mergeCell ref="AS110:BZ111"/>
    <mergeCell ref="AR112:BA112"/>
    <mergeCell ref="BB112:BX112"/>
    <mergeCell ref="AR113:AS113"/>
    <mergeCell ref="AT113:BA113"/>
    <mergeCell ref="BB113:BX113"/>
    <mergeCell ref="AR114:AS114"/>
    <mergeCell ref="AT114:BA115"/>
    <mergeCell ref="BB114:BX115"/>
    <mergeCell ref="AR115:AS115"/>
    <mergeCell ref="AQ99:AW99"/>
    <mergeCell ref="AX99:BA99"/>
    <mergeCell ref="BC99:BF99"/>
    <mergeCell ref="BH99:BK99"/>
    <mergeCell ref="BL99:BX99"/>
    <mergeCell ref="AQ100:AW100"/>
    <mergeCell ref="AX100:BJ100"/>
    <mergeCell ref="BL100:BX100"/>
    <mergeCell ref="AQ101:AW101"/>
    <mergeCell ref="AX101:BX101"/>
    <mergeCell ref="AR80:BZ81"/>
    <mergeCell ref="AQ84:BX90"/>
    <mergeCell ref="AR91:BY91"/>
    <mergeCell ref="AQ94:BZ95"/>
    <mergeCell ref="AQ96:AW96"/>
    <mergeCell ref="AX96:BX96"/>
    <mergeCell ref="AQ97:AW97"/>
    <mergeCell ref="AX97:BX97"/>
    <mergeCell ref="AQ98:AW98"/>
    <mergeCell ref="AX98:BX98"/>
    <mergeCell ref="AQ38:BD38"/>
    <mergeCell ref="BE38:BO38"/>
    <mergeCell ref="BP38:BZ38"/>
    <mergeCell ref="AR42:BZ42"/>
    <mergeCell ref="AR43:BZ43"/>
    <mergeCell ref="AR44:BZ45"/>
    <mergeCell ref="AR46:BZ48"/>
    <mergeCell ref="AR49:BZ51"/>
    <mergeCell ref="AR52:BZ56"/>
    <mergeCell ref="AQ35:BD35"/>
    <mergeCell ref="BE35:BO35"/>
    <mergeCell ref="BP35:BZ35"/>
    <mergeCell ref="AQ36:BD36"/>
    <mergeCell ref="BE36:BO36"/>
    <mergeCell ref="BP36:BZ36"/>
    <mergeCell ref="AQ37:BD37"/>
    <mergeCell ref="BE37:BO37"/>
    <mergeCell ref="BP37:BZ37"/>
    <mergeCell ref="AQ31:BD31"/>
    <mergeCell ref="BE31:BO32"/>
    <mergeCell ref="BP31:BZ32"/>
    <mergeCell ref="AQ32:BD32"/>
    <mergeCell ref="AQ33:BD33"/>
    <mergeCell ref="BE33:BO33"/>
    <mergeCell ref="BP33:BZ33"/>
    <mergeCell ref="AQ34:BD34"/>
    <mergeCell ref="BE34:BO34"/>
    <mergeCell ref="BP34:BZ34"/>
    <mergeCell ref="BU16:BZ16"/>
    <mergeCell ref="AP18:BZ19"/>
    <mergeCell ref="BN21:BY21"/>
    <mergeCell ref="AP24:BZ24"/>
    <mergeCell ref="AS25:BY25"/>
    <mergeCell ref="AS26:BY27"/>
    <mergeCell ref="AQ30:BD30"/>
    <mergeCell ref="BE30:BO30"/>
    <mergeCell ref="BP30:BZ30"/>
    <mergeCell ref="AP3:BZ3"/>
    <mergeCell ref="AP5:BH5"/>
    <mergeCell ref="BI5:BM5"/>
    <mergeCell ref="BN5:BZ5"/>
    <mergeCell ref="BM6:BZ6"/>
    <mergeCell ref="AP7:BH16"/>
    <mergeCell ref="BI7:BZ7"/>
    <mergeCell ref="BI8:BK8"/>
    <mergeCell ref="BL8:BZ8"/>
    <mergeCell ref="BI9:BK9"/>
    <mergeCell ref="BI10:BK10"/>
    <mergeCell ref="BI11:BK11"/>
    <mergeCell ref="BL11:BQ11"/>
    <mergeCell ref="BR11:BZ11"/>
    <mergeCell ref="BI12:BZ12"/>
    <mergeCell ref="BI13:BK13"/>
    <mergeCell ref="BL13:BZ13"/>
    <mergeCell ref="BI14:BK14"/>
    <mergeCell ref="BI15:BN15"/>
    <mergeCell ref="BO15:BQ15"/>
    <mergeCell ref="BS15:BU15"/>
    <mergeCell ref="BW15:BZ15"/>
    <mergeCell ref="BI16:BN16"/>
    <mergeCell ref="BO16:BS16"/>
    <mergeCell ref="C94:AL95"/>
    <mergeCell ref="U9:W9"/>
    <mergeCell ref="U11:W11"/>
    <mergeCell ref="X11:AC11"/>
    <mergeCell ref="AD11:AL11"/>
    <mergeCell ref="D114:E114"/>
    <mergeCell ref="C101:I101"/>
    <mergeCell ref="C100:I100"/>
    <mergeCell ref="C99:I99"/>
    <mergeCell ref="F114:M115"/>
    <mergeCell ref="N114:AJ115"/>
    <mergeCell ref="J101:AJ101"/>
    <mergeCell ref="F113:M113"/>
    <mergeCell ref="N113:AJ113"/>
    <mergeCell ref="D102:AL104"/>
    <mergeCell ref="J100:V100"/>
    <mergeCell ref="X100:AJ100"/>
    <mergeCell ref="D115:E115"/>
    <mergeCell ref="X99:AJ99"/>
    <mergeCell ref="D112:M112"/>
    <mergeCell ref="N112:AJ112"/>
    <mergeCell ref="D113:E113"/>
    <mergeCell ref="E110:AL111"/>
    <mergeCell ref="J99:M99"/>
    <mergeCell ref="J96:AJ96"/>
    <mergeCell ref="O99:R99"/>
    <mergeCell ref="E126:AL127"/>
    <mergeCell ref="D118:E118"/>
    <mergeCell ref="F118:M119"/>
    <mergeCell ref="N118:AJ119"/>
    <mergeCell ref="D119:E119"/>
    <mergeCell ref="N116:AJ116"/>
    <mergeCell ref="D117:E117"/>
    <mergeCell ref="F121:M121"/>
    <mergeCell ref="N121:AJ121"/>
    <mergeCell ref="F116:M116"/>
    <mergeCell ref="D120:E120"/>
    <mergeCell ref="F117:M117"/>
    <mergeCell ref="F120:M120"/>
    <mergeCell ref="N117:AJ117"/>
    <mergeCell ref="F137:M137"/>
    <mergeCell ref="N137:AJ137"/>
    <mergeCell ref="D136:E136"/>
    <mergeCell ref="F136:M136"/>
    <mergeCell ref="AB120:AJ120"/>
    <mergeCell ref="N136:Q136"/>
    <mergeCell ref="S136:V136"/>
    <mergeCell ref="X136:AA136"/>
    <mergeCell ref="AB136:AJ136"/>
    <mergeCell ref="D134:E134"/>
    <mergeCell ref="D128:M128"/>
    <mergeCell ref="N128:AJ128"/>
    <mergeCell ref="N120:Q120"/>
    <mergeCell ref="S120:V120"/>
    <mergeCell ref="X120:AA120"/>
    <mergeCell ref="F134:M135"/>
    <mergeCell ref="E124:AL125"/>
    <mergeCell ref="N134:AJ135"/>
    <mergeCell ref="D135:E135"/>
    <mergeCell ref="D129:E129"/>
    <mergeCell ref="F129:M129"/>
    <mergeCell ref="N129:AJ129"/>
    <mergeCell ref="D130:E130"/>
    <mergeCell ref="F130:M131"/>
    <mergeCell ref="D133:E133"/>
    <mergeCell ref="F133:M133"/>
    <mergeCell ref="N133:AJ133"/>
    <mergeCell ref="N130:AJ131"/>
    <mergeCell ref="D131:E131"/>
    <mergeCell ref="F132:M132"/>
    <mergeCell ref="N132:AJ132"/>
    <mergeCell ref="Q37:AA37"/>
    <mergeCell ref="AB37:AL37"/>
    <mergeCell ref="J78:AJ79"/>
    <mergeCell ref="Q38:AA38"/>
    <mergeCell ref="AB38:AL38"/>
    <mergeCell ref="D43:AL43"/>
    <mergeCell ref="D44:AL45"/>
    <mergeCell ref="D42:AL42"/>
    <mergeCell ref="D46:AL48"/>
    <mergeCell ref="D49:AL51"/>
    <mergeCell ref="T99:W99"/>
    <mergeCell ref="E108:AL109"/>
    <mergeCell ref="J98:AJ98"/>
    <mergeCell ref="J97:AJ97"/>
    <mergeCell ref="C98:I98"/>
    <mergeCell ref="C97:I97"/>
    <mergeCell ref="C96:I96"/>
    <mergeCell ref="D91:AK91"/>
    <mergeCell ref="D80:AL81"/>
    <mergeCell ref="C84:AJ90"/>
    <mergeCell ref="C35:P35"/>
    <mergeCell ref="C36:P36"/>
    <mergeCell ref="C37:P37"/>
    <mergeCell ref="C38:P38"/>
    <mergeCell ref="AB36:AL36"/>
    <mergeCell ref="Q36:AA36"/>
    <mergeCell ref="Q35:AA35"/>
    <mergeCell ref="AB35:AL35"/>
    <mergeCell ref="D58:AL61"/>
    <mergeCell ref="C78:I79"/>
    <mergeCell ref="D52:AL56"/>
    <mergeCell ref="D74:AL75"/>
    <mergeCell ref="B3:AL3"/>
    <mergeCell ref="B18:AL19"/>
    <mergeCell ref="B24:AL24"/>
    <mergeCell ref="B5:T5"/>
    <mergeCell ref="B7:T16"/>
    <mergeCell ref="U15:Z15"/>
    <mergeCell ref="U5:Y5"/>
    <mergeCell ref="Z5:AL5"/>
    <mergeCell ref="Y6:AL6"/>
    <mergeCell ref="AG16:AL16"/>
    <mergeCell ref="U7:AL7"/>
    <mergeCell ref="AA15:AC15"/>
    <mergeCell ref="AE15:AG15"/>
    <mergeCell ref="Z21:AK21"/>
    <mergeCell ref="AI15:AL15"/>
    <mergeCell ref="U16:Z16"/>
    <mergeCell ref="AA16:AE16"/>
    <mergeCell ref="U8:W8"/>
    <mergeCell ref="X8:AL8"/>
    <mergeCell ref="U10:W10"/>
    <mergeCell ref="U12:AL12"/>
    <mergeCell ref="U13:W13"/>
    <mergeCell ref="X13:AL13"/>
    <mergeCell ref="X9:AL9"/>
    <mergeCell ref="AR74:BZ75"/>
    <mergeCell ref="AR69:BZ73"/>
    <mergeCell ref="D62:AL65"/>
    <mergeCell ref="AR62:BZ65"/>
    <mergeCell ref="D66:AL67"/>
    <mergeCell ref="AR66:BZ67"/>
    <mergeCell ref="D69:AL73"/>
    <mergeCell ref="AR58:BZ61"/>
    <mergeCell ref="AQ78:AW79"/>
    <mergeCell ref="AX78:BX79"/>
    <mergeCell ref="C33:P33"/>
    <mergeCell ref="C34:P34"/>
    <mergeCell ref="AB30:AL30"/>
    <mergeCell ref="U14:W14"/>
    <mergeCell ref="E25:AK25"/>
    <mergeCell ref="E26:AK27"/>
    <mergeCell ref="C32:P32"/>
    <mergeCell ref="AB34:AL34"/>
    <mergeCell ref="Q34:AA34"/>
    <mergeCell ref="Q33:AA33"/>
    <mergeCell ref="AB33:AL33"/>
    <mergeCell ref="Q30:AA30"/>
    <mergeCell ref="C31:P31"/>
    <mergeCell ref="C30:P30"/>
    <mergeCell ref="Q31:AA32"/>
    <mergeCell ref="AB31:AL32"/>
  </mergeCells>
  <phoneticPr fontId="4"/>
  <dataValidations xWindow="703" yWindow="529" count="5">
    <dataValidation type="list" allowBlank="1" showInputMessage="1" showErrorMessage="1" sqref="C42:C44 C46 C49 C52 C58 AQ42:AQ44 AQ46 AQ49 AQ52 AQ58 C62 AQ62 AQ66 AQ72 AQ74" xr:uid="{A49BBE86-4692-4F0B-96D0-98A4A01F9CAE}">
      <formula1>"□,■"</formula1>
    </dataValidation>
    <dataValidation type="list" allowBlank="1" showInputMessage="1" showErrorMessage="1" sqref="AQ34:BD37" xr:uid="{34EB9CC5-BDDF-46C3-879E-D5657C12C205}">
      <formula1>"太陽光発電設備,蓄電池,ZEH,ZEH＋,既存住宅断熱改修,高効率空調機器,高機能換気設備,高効率照明機器,高効率給湯機器,コージェネレーションシステム,効果促進事業"</formula1>
    </dataValidation>
    <dataValidation type="custom" allowBlank="1" showInputMessage="1" showErrorMessage="1" sqref="AA16:AE16 AG16:AL16 X100:AJ100 J100:V100 N137:AJ137 N121:AJ121" xr:uid="{C0E267EC-E880-49C2-8C38-F016DE275E97}">
      <formula1>AND(LEN(J16)=LENB(J16),ISERROR(FIND(" ",J16)))</formula1>
    </dataValidation>
    <dataValidation type="list" allowBlank="1" showInputMessage="1" showErrorMessage="1" sqref="C34:P38" xr:uid="{C947238E-7C6A-4379-9E43-4B9CC688055C}">
      <formula1>"太陽光発電設備,蓄電池,エネルギーマネジメントシステム,充放電設備,ZEH,ZEH＋,ZEH-M,既存住宅断熱改修,高効率空調機器,高機能換気設備,高効率照明機器,高効率給湯機器,コージェネレーションシステム,効果促進事業"</formula1>
    </dataValidation>
    <dataValidation type="list" allowBlank="1" showInputMessage="1" showErrorMessage="1" sqref="C74" xr:uid="{67D4F969-1993-4B69-A0A2-ADD870950477}">
      <formula1>"□,■,該当しない"</formula1>
    </dataValidation>
  </dataValidations>
  <pageMargins left="0.70866141732283472" right="0.70866141732283472" top="0.74803149606299213" bottom="0.74803149606299213" header="0.31496062992125984" footer="0.31496062992125984"/>
  <pageSetup paperSize="9" scale="94" orientation="portrait" cellComments="asDisplayed" r:id="rId1"/>
  <rowBreaks count="2" manualBreakCount="2">
    <brk id="39" max="38" man="1"/>
    <brk id="92" max="38"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F90E4-4011-4E77-85C0-8C707449E273}">
  <sheetPr>
    <pageSetUpPr fitToPage="1"/>
  </sheetPr>
  <dimension ref="A1:AC21"/>
  <sheetViews>
    <sheetView view="pageBreakPreview" zoomScale="85" zoomScaleNormal="85" zoomScaleSheetLayoutView="85" workbookViewId="0">
      <selection sqref="A1:C2"/>
    </sheetView>
  </sheetViews>
  <sheetFormatPr defaultColWidth="9.625" defaultRowHeight="18.75"/>
  <cols>
    <col min="1" max="1" width="5" style="667" bestFit="1" customWidth="1"/>
    <col min="2" max="2" width="19.125" style="664" customWidth="1"/>
    <col min="3" max="3" width="5.625" style="664" bestFit="1" customWidth="1"/>
    <col min="4" max="28" width="9.5" style="984" customWidth="1"/>
    <col min="29" max="29" width="9.5" style="985" customWidth="1"/>
    <col min="30" max="30" width="3.625" style="667" customWidth="1"/>
    <col min="31" max="16384" width="9.625" style="667"/>
  </cols>
  <sheetData>
    <row r="1" spans="1:29" ht="19.5" thickBot="1">
      <c r="A1" s="2470"/>
      <c r="B1" s="2470"/>
      <c r="C1" s="2471"/>
      <c r="D1" s="2474" t="s">
        <v>979</v>
      </c>
      <c r="E1" s="2475"/>
      <c r="F1" s="2475"/>
      <c r="G1" s="2475"/>
      <c r="H1" s="2475"/>
      <c r="I1" s="2475"/>
      <c r="J1" s="2475"/>
      <c r="K1" s="2475"/>
      <c r="L1" s="2475"/>
      <c r="M1" s="2475"/>
      <c r="N1" s="2475"/>
      <c r="O1" s="2475"/>
      <c r="P1" s="2476"/>
      <c r="Q1" s="2477" t="s">
        <v>980</v>
      </c>
      <c r="R1" s="2478"/>
      <c r="S1" s="2478"/>
      <c r="T1" s="2478"/>
      <c r="U1" s="2478"/>
      <c r="V1" s="2478"/>
      <c r="W1" s="2478"/>
      <c r="X1" s="2478"/>
      <c r="Y1" s="2478"/>
      <c r="Z1" s="2478"/>
      <c r="AA1" s="2478"/>
      <c r="AB1" s="2478"/>
      <c r="AC1" s="2478"/>
    </row>
    <row r="2" spans="1:29" ht="19.5" customHeight="1" thickTop="1" thickBot="1">
      <c r="A2" s="2472"/>
      <c r="B2" s="2472"/>
      <c r="C2" s="2473"/>
      <c r="D2" s="943" t="s">
        <v>997</v>
      </c>
      <c r="E2" s="944" t="s">
        <v>998</v>
      </c>
      <c r="F2" s="944" t="s">
        <v>999</v>
      </c>
      <c r="G2" s="944" t="s">
        <v>1000</v>
      </c>
      <c r="H2" s="944" t="s">
        <v>1001</v>
      </c>
      <c r="I2" s="944" t="s">
        <v>1002</v>
      </c>
      <c r="J2" s="944" t="s">
        <v>1003</v>
      </c>
      <c r="K2" s="944" t="s">
        <v>1004</v>
      </c>
      <c r="L2" s="944" t="s">
        <v>1005</v>
      </c>
      <c r="M2" s="944" t="s">
        <v>1006</v>
      </c>
      <c r="N2" s="944" t="s">
        <v>1007</v>
      </c>
      <c r="O2" s="945" t="s">
        <v>1008</v>
      </c>
      <c r="P2" s="2479" t="s">
        <v>1009</v>
      </c>
      <c r="Q2" s="946" t="s">
        <v>997</v>
      </c>
      <c r="R2" s="947" t="s">
        <v>998</v>
      </c>
      <c r="S2" s="947" t="s">
        <v>999</v>
      </c>
      <c r="T2" s="947" t="s">
        <v>1000</v>
      </c>
      <c r="U2" s="947" t="s">
        <v>1001</v>
      </c>
      <c r="V2" s="947" t="s">
        <v>1002</v>
      </c>
      <c r="W2" s="947" t="s">
        <v>1003</v>
      </c>
      <c r="X2" s="947" t="s">
        <v>1004</v>
      </c>
      <c r="Y2" s="947" t="s">
        <v>1005</v>
      </c>
      <c r="Z2" s="947" t="s">
        <v>1006</v>
      </c>
      <c r="AA2" s="947" t="s">
        <v>1007</v>
      </c>
      <c r="AB2" s="948" t="s">
        <v>1008</v>
      </c>
      <c r="AC2" s="2482" t="s">
        <v>1009</v>
      </c>
    </row>
    <row r="3" spans="1:29" ht="19.5" thickBot="1">
      <c r="A3" s="2485" t="s">
        <v>1010</v>
      </c>
      <c r="B3" s="2485"/>
      <c r="C3" s="2485"/>
      <c r="D3" s="949">
        <f t="array" ref="D3:O3">TRANSPOSE(空調!$C$14:$C$25)</f>
        <v>0</v>
      </c>
      <c r="E3" s="950">
        <v>0</v>
      </c>
      <c r="F3" s="950">
        <v>0</v>
      </c>
      <c r="G3" s="950">
        <v>0</v>
      </c>
      <c r="H3" s="950">
        <v>0</v>
      </c>
      <c r="I3" s="950">
        <v>0</v>
      </c>
      <c r="J3" s="950">
        <v>0</v>
      </c>
      <c r="K3" s="950">
        <v>0</v>
      </c>
      <c r="L3" s="950">
        <v>0</v>
      </c>
      <c r="M3" s="950">
        <v>0</v>
      </c>
      <c r="N3" s="950">
        <v>0</v>
      </c>
      <c r="O3" s="951">
        <v>0</v>
      </c>
      <c r="P3" s="2480"/>
      <c r="Q3" s="952">
        <f t="array" ref="Q3:AB3">TRANSPOSE(空調!$D$14:$D$25)</f>
        <v>0</v>
      </c>
      <c r="R3" s="950">
        <v>0</v>
      </c>
      <c r="S3" s="950">
        <v>0</v>
      </c>
      <c r="T3" s="950">
        <v>0</v>
      </c>
      <c r="U3" s="950">
        <v>0</v>
      </c>
      <c r="V3" s="950">
        <v>0</v>
      </c>
      <c r="W3" s="950">
        <v>0</v>
      </c>
      <c r="X3" s="950">
        <v>0</v>
      </c>
      <c r="Y3" s="950">
        <v>0</v>
      </c>
      <c r="Z3" s="950">
        <v>0</v>
      </c>
      <c r="AA3" s="950">
        <v>0</v>
      </c>
      <c r="AB3" s="951">
        <v>0</v>
      </c>
      <c r="AC3" s="2483"/>
    </row>
    <row r="4" spans="1:29" ht="19.5" thickBot="1">
      <c r="A4" s="2486" t="s">
        <v>1011</v>
      </c>
      <c r="B4" s="2485"/>
      <c r="C4" s="2485"/>
      <c r="D4" s="953">
        <v>15.5</v>
      </c>
      <c r="E4" s="954">
        <v>21.7</v>
      </c>
      <c r="F4" s="954">
        <v>30.6</v>
      </c>
      <c r="G4" s="954">
        <v>52.5</v>
      </c>
      <c r="H4" s="954">
        <v>59</v>
      </c>
      <c r="I4" s="954">
        <v>40.5</v>
      </c>
      <c r="J4" s="954">
        <v>21.6</v>
      </c>
      <c r="K4" s="954">
        <v>0</v>
      </c>
      <c r="L4" s="954">
        <v>0</v>
      </c>
      <c r="M4" s="954">
        <v>0</v>
      </c>
      <c r="N4" s="954">
        <v>0</v>
      </c>
      <c r="O4" s="955">
        <v>0</v>
      </c>
      <c r="P4" s="2480"/>
      <c r="Q4" s="956">
        <v>20.100000000000001</v>
      </c>
      <c r="R4" s="957">
        <v>6.8</v>
      </c>
      <c r="S4" s="957">
        <v>0</v>
      </c>
      <c r="T4" s="957">
        <v>0</v>
      </c>
      <c r="U4" s="957">
        <v>0</v>
      </c>
      <c r="V4" s="957">
        <v>0</v>
      </c>
      <c r="W4" s="957">
        <v>8.1</v>
      </c>
      <c r="X4" s="957">
        <v>18.3</v>
      </c>
      <c r="Y4" s="957">
        <v>39.799999999999997</v>
      </c>
      <c r="Z4" s="957">
        <v>53.3</v>
      </c>
      <c r="AA4" s="957">
        <v>49.6</v>
      </c>
      <c r="AB4" s="958">
        <v>30.3</v>
      </c>
      <c r="AC4" s="2483"/>
    </row>
    <row r="5" spans="1:29" ht="19.5" thickBot="1">
      <c r="A5" s="959" t="s">
        <v>1012</v>
      </c>
      <c r="B5" s="959" t="s">
        <v>1013</v>
      </c>
      <c r="C5" s="959" t="s">
        <v>1014</v>
      </c>
      <c r="D5" s="2487" t="s">
        <v>1015</v>
      </c>
      <c r="E5" s="2487"/>
      <c r="F5" s="2487"/>
      <c r="G5" s="2487"/>
      <c r="H5" s="2487"/>
      <c r="I5" s="2487"/>
      <c r="J5" s="2487"/>
      <c r="K5" s="2487"/>
      <c r="L5" s="2487"/>
      <c r="M5" s="2487"/>
      <c r="N5" s="2487"/>
      <c r="O5" s="2488"/>
      <c r="P5" s="2481"/>
      <c r="Q5" s="2489" t="s">
        <v>1016</v>
      </c>
      <c r="R5" s="2490"/>
      <c r="S5" s="2490"/>
      <c r="T5" s="2490"/>
      <c r="U5" s="2490"/>
      <c r="V5" s="2490"/>
      <c r="W5" s="2490"/>
      <c r="X5" s="2490"/>
      <c r="Y5" s="2490"/>
      <c r="Z5" s="2490"/>
      <c r="AA5" s="2490"/>
      <c r="AB5" s="2491"/>
      <c r="AC5" s="2484"/>
    </row>
    <row r="6" spans="1:29" ht="18.75" customHeight="1">
      <c r="A6" s="960" t="str">
        <f>空調!F13</f>
        <v>例</v>
      </c>
      <c r="B6" s="961" t="str">
        <f>空調!G13</f>
        <v>会議室</v>
      </c>
      <c r="C6" s="962">
        <f>空調!H13</f>
        <v>1</v>
      </c>
      <c r="D6" s="963">
        <f>D$3*$C6*D$4*0.01</f>
        <v>0</v>
      </c>
      <c r="E6" s="964">
        <f>E$3*$C6*E$4*0.01</f>
        <v>0</v>
      </c>
      <c r="F6" s="964">
        <f t="shared" ref="F6:O21" si="0">F$3*$C6*F$4*0.01</f>
        <v>0</v>
      </c>
      <c r="G6" s="964">
        <f t="shared" si="0"/>
        <v>0</v>
      </c>
      <c r="H6" s="964">
        <f t="shared" si="0"/>
        <v>0</v>
      </c>
      <c r="I6" s="964">
        <f t="shared" si="0"/>
        <v>0</v>
      </c>
      <c r="J6" s="964">
        <f t="shared" si="0"/>
        <v>0</v>
      </c>
      <c r="K6" s="964">
        <f t="shared" si="0"/>
        <v>0</v>
      </c>
      <c r="L6" s="964">
        <f t="shared" si="0"/>
        <v>0</v>
      </c>
      <c r="M6" s="964">
        <f t="shared" si="0"/>
        <v>0</v>
      </c>
      <c r="N6" s="964">
        <f t="shared" si="0"/>
        <v>0</v>
      </c>
      <c r="O6" s="965">
        <f t="shared" si="0"/>
        <v>0</v>
      </c>
      <c r="P6" s="966">
        <f t="shared" ref="P6:P21" si="1">SUM(D6:O6)</f>
        <v>0</v>
      </c>
      <c r="Q6" s="967">
        <f>Q$3*$C6*Q$4*0.01</f>
        <v>0</v>
      </c>
      <c r="R6" s="964">
        <f t="shared" ref="R6:AB21" si="2">R$3*$C6*R$4*0.01</f>
        <v>0</v>
      </c>
      <c r="S6" s="964">
        <f t="shared" si="2"/>
        <v>0</v>
      </c>
      <c r="T6" s="964">
        <f t="shared" si="2"/>
        <v>0</v>
      </c>
      <c r="U6" s="964">
        <f t="shared" si="2"/>
        <v>0</v>
      </c>
      <c r="V6" s="964">
        <f t="shared" si="2"/>
        <v>0</v>
      </c>
      <c r="W6" s="964">
        <f t="shared" si="2"/>
        <v>0</v>
      </c>
      <c r="X6" s="964">
        <f t="shared" si="2"/>
        <v>0</v>
      </c>
      <c r="Y6" s="964">
        <f t="shared" si="2"/>
        <v>0</v>
      </c>
      <c r="Z6" s="964">
        <f t="shared" si="2"/>
        <v>0</v>
      </c>
      <c r="AA6" s="964">
        <f t="shared" si="2"/>
        <v>0</v>
      </c>
      <c r="AB6" s="965">
        <f t="shared" si="2"/>
        <v>0</v>
      </c>
      <c r="AC6" s="966">
        <f>SUM(Q6:AB6)</f>
        <v>0</v>
      </c>
    </row>
    <row r="7" spans="1:29" ht="18.75" customHeight="1">
      <c r="A7" s="968">
        <f>空調!F14</f>
        <v>1</v>
      </c>
      <c r="B7" s="969">
        <f>空調!G14</f>
        <v>0</v>
      </c>
      <c r="C7" s="970">
        <f>空調!H14</f>
        <v>0</v>
      </c>
      <c r="D7" s="971">
        <f>D$3*$C7*D$4*0.01</f>
        <v>0</v>
      </c>
      <c r="E7" s="972">
        <f>E$3*$C7*E$4*0.01</f>
        <v>0</v>
      </c>
      <c r="F7" s="972">
        <f t="shared" si="0"/>
        <v>0</v>
      </c>
      <c r="G7" s="972">
        <f t="shared" si="0"/>
        <v>0</v>
      </c>
      <c r="H7" s="972">
        <f t="shared" si="0"/>
        <v>0</v>
      </c>
      <c r="I7" s="972">
        <f t="shared" si="0"/>
        <v>0</v>
      </c>
      <c r="J7" s="972">
        <f t="shared" si="0"/>
        <v>0</v>
      </c>
      <c r="K7" s="972">
        <f t="shared" si="0"/>
        <v>0</v>
      </c>
      <c r="L7" s="972">
        <f t="shared" si="0"/>
        <v>0</v>
      </c>
      <c r="M7" s="972">
        <f t="shared" si="0"/>
        <v>0</v>
      </c>
      <c r="N7" s="972">
        <f t="shared" si="0"/>
        <v>0</v>
      </c>
      <c r="O7" s="973">
        <f t="shared" si="0"/>
        <v>0</v>
      </c>
      <c r="P7" s="974">
        <f t="shared" si="1"/>
        <v>0</v>
      </c>
      <c r="Q7" s="975">
        <f>Q$3*$C7*Q$4*0.01</f>
        <v>0</v>
      </c>
      <c r="R7" s="972">
        <f t="shared" si="2"/>
        <v>0</v>
      </c>
      <c r="S7" s="972">
        <f t="shared" si="2"/>
        <v>0</v>
      </c>
      <c r="T7" s="972">
        <f t="shared" si="2"/>
        <v>0</v>
      </c>
      <c r="U7" s="972">
        <f t="shared" si="2"/>
        <v>0</v>
      </c>
      <c r="V7" s="972">
        <f t="shared" si="2"/>
        <v>0</v>
      </c>
      <c r="W7" s="972">
        <f t="shared" si="2"/>
        <v>0</v>
      </c>
      <c r="X7" s="972">
        <f t="shared" si="2"/>
        <v>0</v>
      </c>
      <c r="Y7" s="972">
        <f t="shared" si="2"/>
        <v>0</v>
      </c>
      <c r="Z7" s="972">
        <f t="shared" si="2"/>
        <v>0</v>
      </c>
      <c r="AA7" s="972">
        <f t="shared" si="2"/>
        <v>0</v>
      </c>
      <c r="AB7" s="973">
        <f t="shared" si="2"/>
        <v>0</v>
      </c>
      <c r="AC7" s="974">
        <f>SUM(Q7:AB7)</f>
        <v>0</v>
      </c>
    </row>
    <row r="8" spans="1:29">
      <c r="A8" s="976">
        <f>空調!F15</f>
        <v>2</v>
      </c>
      <c r="B8" s="977">
        <f>空調!G15</f>
        <v>0</v>
      </c>
      <c r="C8" s="978">
        <f>空調!H15</f>
        <v>0</v>
      </c>
      <c r="D8" s="979">
        <f t="shared" ref="D8:E21" si="3">D$3*$C8*D$4*0.01</f>
        <v>0</v>
      </c>
      <c r="E8" s="980">
        <f t="shared" si="3"/>
        <v>0</v>
      </c>
      <c r="F8" s="980">
        <f t="shared" si="0"/>
        <v>0</v>
      </c>
      <c r="G8" s="980">
        <f t="shared" si="0"/>
        <v>0</v>
      </c>
      <c r="H8" s="980">
        <f t="shared" si="0"/>
        <v>0</v>
      </c>
      <c r="I8" s="980">
        <f t="shared" si="0"/>
        <v>0</v>
      </c>
      <c r="J8" s="980">
        <f t="shared" si="0"/>
        <v>0</v>
      </c>
      <c r="K8" s="980">
        <f t="shared" si="0"/>
        <v>0</v>
      </c>
      <c r="L8" s="980">
        <f t="shared" si="0"/>
        <v>0</v>
      </c>
      <c r="M8" s="980">
        <f t="shared" si="0"/>
        <v>0</v>
      </c>
      <c r="N8" s="980">
        <f t="shared" si="0"/>
        <v>0</v>
      </c>
      <c r="O8" s="981">
        <f t="shared" si="0"/>
        <v>0</v>
      </c>
      <c r="P8" s="982">
        <f t="shared" si="1"/>
        <v>0</v>
      </c>
      <c r="Q8" s="983">
        <f t="shared" ref="Q8:Q21" si="4">Q$3*$C8*Q$4*0.01</f>
        <v>0</v>
      </c>
      <c r="R8" s="980">
        <f t="shared" si="2"/>
        <v>0</v>
      </c>
      <c r="S8" s="980">
        <f t="shared" si="2"/>
        <v>0</v>
      </c>
      <c r="T8" s="980">
        <f t="shared" si="2"/>
        <v>0</v>
      </c>
      <c r="U8" s="980">
        <f t="shared" si="2"/>
        <v>0</v>
      </c>
      <c r="V8" s="980">
        <f t="shared" si="2"/>
        <v>0</v>
      </c>
      <c r="W8" s="980">
        <f t="shared" si="2"/>
        <v>0</v>
      </c>
      <c r="X8" s="980">
        <f t="shared" si="2"/>
        <v>0</v>
      </c>
      <c r="Y8" s="980">
        <f t="shared" si="2"/>
        <v>0</v>
      </c>
      <c r="Z8" s="980">
        <f t="shared" si="2"/>
        <v>0</v>
      </c>
      <c r="AA8" s="980">
        <f t="shared" si="2"/>
        <v>0</v>
      </c>
      <c r="AB8" s="981">
        <f t="shared" si="2"/>
        <v>0</v>
      </c>
      <c r="AC8" s="982">
        <f>SUM(Q8:AB8)</f>
        <v>0</v>
      </c>
    </row>
    <row r="9" spans="1:29">
      <c r="A9" s="976">
        <f>空調!F16</f>
        <v>3</v>
      </c>
      <c r="B9" s="977">
        <f>空調!G16</f>
        <v>0</v>
      </c>
      <c r="C9" s="978">
        <f>空調!H16</f>
        <v>0</v>
      </c>
      <c r="D9" s="979">
        <f t="shared" si="3"/>
        <v>0</v>
      </c>
      <c r="E9" s="980">
        <f t="shared" si="3"/>
        <v>0</v>
      </c>
      <c r="F9" s="980">
        <f t="shared" si="0"/>
        <v>0</v>
      </c>
      <c r="G9" s="980">
        <f t="shared" si="0"/>
        <v>0</v>
      </c>
      <c r="H9" s="980">
        <f t="shared" si="0"/>
        <v>0</v>
      </c>
      <c r="I9" s="980">
        <f t="shared" si="0"/>
        <v>0</v>
      </c>
      <c r="J9" s="980">
        <f t="shared" si="0"/>
        <v>0</v>
      </c>
      <c r="K9" s="980">
        <f t="shared" si="0"/>
        <v>0</v>
      </c>
      <c r="L9" s="980">
        <f t="shared" si="0"/>
        <v>0</v>
      </c>
      <c r="M9" s="980">
        <f t="shared" si="0"/>
        <v>0</v>
      </c>
      <c r="N9" s="980">
        <f t="shared" si="0"/>
        <v>0</v>
      </c>
      <c r="O9" s="981">
        <f t="shared" si="0"/>
        <v>0</v>
      </c>
      <c r="P9" s="982">
        <f t="shared" si="1"/>
        <v>0</v>
      </c>
      <c r="Q9" s="983">
        <f t="shared" si="4"/>
        <v>0</v>
      </c>
      <c r="R9" s="980">
        <f t="shared" si="2"/>
        <v>0</v>
      </c>
      <c r="S9" s="980">
        <f t="shared" si="2"/>
        <v>0</v>
      </c>
      <c r="T9" s="980">
        <f t="shared" si="2"/>
        <v>0</v>
      </c>
      <c r="U9" s="980">
        <f t="shared" si="2"/>
        <v>0</v>
      </c>
      <c r="V9" s="980">
        <f t="shared" si="2"/>
        <v>0</v>
      </c>
      <c r="W9" s="980">
        <f t="shared" si="2"/>
        <v>0</v>
      </c>
      <c r="X9" s="980">
        <f t="shared" si="2"/>
        <v>0</v>
      </c>
      <c r="Y9" s="980">
        <f t="shared" si="2"/>
        <v>0</v>
      </c>
      <c r="Z9" s="980">
        <f t="shared" si="2"/>
        <v>0</v>
      </c>
      <c r="AA9" s="980">
        <f t="shared" si="2"/>
        <v>0</v>
      </c>
      <c r="AB9" s="981">
        <f t="shared" si="2"/>
        <v>0</v>
      </c>
      <c r="AC9" s="982">
        <f t="shared" ref="AC9:AC21" si="5">SUM(Q9:AB9)</f>
        <v>0</v>
      </c>
    </row>
    <row r="10" spans="1:29">
      <c r="A10" s="976">
        <f>空調!F17</f>
        <v>4</v>
      </c>
      <c r="B10" s="977">
        <f>空調!G17</f>
        <v>0</v>
      </c>
      <c r="C10" s="978">
        <f>空調!H17</f>
        <v>0</v>
      </c>
      <c r="D10" s="979">
        <f t="shared" si="3"/>
        <v>0</v>
      </c>
      <c r="E10" s="980">
        <f t="shared" si="3"/>
        <v>0</v>
      </c>
      <c r="F10" s="980">
        <f t="shared" si="0"/>
        <v>0</v>
      </c>
      <c r="G10" s="980">
        <f t="shared" si="0"/>
        <v>0</v>
      </c>
      <c r="H10" s="980">
        <f t="shared" si="0"/>
        <v>0</v>
      </c>
      <c r="I10" s="980">
        <f t="shared" si="0"/>
        <v>0</v>
      </c>
      <c r="J10" s="980">
        <f t="shared" si="0"/>
        <v>0</v>
      </c>
      <c r="K10" s="980">
        <f t="shared" si="0"/>
        <v>0</v>
      </c>
      <c r="L10" s="980">
        <f t="shared" si="0"/>
        <v>0</v>
      </c>
      <c r="M10" s="980">
        <f t="shared" si="0"/>
        <v>0</v>
      </c>
      <c r="N10" s="980">
        <f t="shared" si="0"/>
        <v>0</v>
      </c>
      <c r="O10" s="981">
        <f t="shared" si="0"/>
        <v>0</v>
      </c>
      <c r="P10" s="982">
        <f t="shared" si="1"/>
        <v>0</v>
      </c>
      <c r="Q10" s="983">
        <f t="shared" si="4"/>
        <v>0</v>
      </c>
      <c r="R10" s="980">
        <f t="shared" si="2"/>
        <v>0</v>
      </c>
      <c r="S10" s="980">
        <f t="shared" si="2"/>
        <v>0</v>
      </c>
      <c r="T10" s="980">
        <f t="shared" si="2"/>
        <v>0</v>
      </c>
      <c r="U10" s="980">
        <f t="shared" si="2"/>
        <v>0</v>
      </c>
      <c r="V10" s="980">
        <f t="shared" si="2"/>
        <v>0</v>
      </c>
      <c r="W10" s="980">
        <f t="shared" si="2"/>
        <v>0</v>
      </c>
      <c r="X10" s="980">
        <f t="shared" si="2"/>
        <v>0</v>
      </c>
      <c r="Y10" s="980">
        <f t="shared" si="2"/>
        <v>0</v>
      </c>
      <c r="Z10" s="980">
        <f t="shared" si="2"/>
        <v>0</v>
      </c>
      <c r="AA10" s="980">
        <f t="shared" si="2"/>
        <v>0</v>
      </c>
      <c r="AB10" s="981">
        <f t="shared" si="2"/>
        <v>0</v>
      </c>
      <c r="AC10" s="982">
        <f t="shared" si="5"/>
        <v>0</v>
      </c>
    </row>
    <row r="11" spans="1:29">
      <c r="A11" s="976">
        <f>空調!F18</f>
        <v>5</v>
      </c>
      <c r="B11" s="977">
        <f>空調!G18</f>
        <v>0</v>
      </c>
      <c r="C11" s="978">
        <f>空調!H18</f>
        <v>0</v>
      </c>
      <c r="D11" s="979">
        <f t="shared" si="3"/>
        <v>0</v>
      </c>
      <c r="E11" s="980">
        <f t="shared" si="3"/>
        <v>0</v>
      </c>
      <c r="F11" s="980">
        <f t="shared" si="0"/>
        <v>0</v>
      </c>
      <c r="G11" s="980">
        <f t="shared" si="0"/>
        <v>0</v>
      </c>
      <c r="H11" s="980">
        <f t="shared" si="0"/>
        <v>0</v>
      </c>
      <c r="I11" s="980">
        <f t="shared" si="0"/>
        <v>0</v>
      </c>
      <c r="J11" s="980">
        <f t="shared" si="0"/>
        <v>0</v>
      </c>
      <c r="K11" s="980">
        <f t="shared" si="0"/>
        <v>0</v>
      </c>
      <c r="L11" s="980">
        <f t="shared" si="0"/>
        <v>0</v>
      </c>
      <c r="M11" s="980">
        <f t="shared" si="0"/>
        <v>0</v>
      </c>
      <c r="N11" s="980">
        <f t="shared" si="0"/>
        <v>0</v>
      </c>
      <c r="O11" s="981">
        <f t="shared" si="0"/>
        <v>0</v>
      </c>
      <c r="P11" s="982">
        <f t="shared" si="1"/>
        <v>0</v>
      </c>
      <c r="Q11" s="983">
        <f t="shared" si="4"/>
        <v>0</v>
      </c>
      <c r="R11" s="980">
        <f t="shared" si="2"/>
        <v>0</v>
      </c>
      <c r="S11" s="980">
        <f t="shared" si="2"/>
        <v>0</v>
      </c>
      <c r="T11" s="980">
        <f t="shared" si="2"/>
        <v>0</v>
      </c>
      <c r="U11" s="980">
        <f t="shared" si="2"/>
        <v>0</v>
      </c>
      <c r="V11" s="980">
        <f t="shared" si="2"/>
        <v>0</v>
      </c>
      <c r="W11" s="980">
        <f t="shared" si="2"/>
        <v>0</v>
      </c>
      <c r="X11" s="980">
        <f t="shared" si="2"/>
        <v>0</v>
      </c>
      <c r="Y11" s="980">
        <f t="shared" si="2"/>
        <v>0</v>
      </c>
      <c r="Z11" s="980">
        <f t="shared" si="2"/>
        <v>0</v>
      </c>
      <c r="AA11" s="980">
        <f t="shared" si="2"/>
        <v>0</v>
      </c>
      <c r="AB11" s="981">
        <f t="shared" si="2"/>
        <v>0</v>
      </c>
      <c r="AC11" s="982">
        <f t="shared" si="5"/>
        <v>0</v>
      </c>
    </row>
    <row r="12" spans="1:29">
      <c r="A12" s="976">
        <f>空調!F19</f>
        <v>6</v>
      </c>
      <c r="B12" s="977">
        <f>空調!G19</f>
        <v>0</v>
      </c>
      <c r="C12" s="978">
        <f>空調!H19</f>
        <v>0</v>
      </c>
      <c r="D12" s="979">
        <f t="shared" si="3"/>
        <v>0</v>
      </c>
      <c r="E12" s="980">
        <f t="shared" si="3"/>
        <v>0</v>
      </c>
      <c r="F12" s="980">
        <f t="shared" si="0"/>
        <v>0</v>
      </c>
      <c r="G12" s="980">
        <f t="shared" si="0"/>
        <v>0</v>
      </c>
      <c r="H12" s="980">
        <f t="shared" si="0"/>
        <v>0</v>
      </c>
      <c r="I12" s="980">
        <f t="shared" si="0"/>
        <v>0</v>
      </c>
      <c r="J12" s="980">
        <f t="shared" si="0"/>
        <v>0</v>
      </c>
      <c r="K12" s="980">
        <f t="shared" si="0"/>
        <v>0</v>
      </c>
      <c r="L12" s="980">
        <f t="shared" si="0"/>
        <v>0</v>
      </c>
      <c r="M12" s="980">
        <f t="shared" si="0"/>
        <v>0</v>
      </c>
      <c r="N12" s="980">
        <f t="shared" si="0"/>
        <v>0</v>
      </c>
      <c r="O12" s="981">
        <f t="shared" si="0"/>
        <v>0</v>
      </c>
      <c r="P12" s="982">
        <f t="shared" si="1"/>
        <v>0</v>
      </c>
      <c r="Q12" s="983">
        <f t="shared" si="4"/>
        <v>0</v>
      </c>
      <c r="R12" s="980">
        <f t="shared" si="2"/>
        <v>0</v>
      </c>
      <c r="S12" s="980">
        <f t="shared" si="2"/>
        <v>0</v>
      </c>
      <c r="T12" s="980">
        <f t="shared" si="2"/>
        <v>0</v>
      </c>
      <c r="U12" s="980">
        <f t="shared" si="2"/>
        <v>0</v>
      </c>
      <c r="V12" s="980">
        <f t="shared" si="2"/>
        <v>0</v>
      </c>
      <c r="W12" s="980">
        <f t="shared" si="2"/>
        <v>0</v>
      </c>
      <c r="X12" s="980">
        <f t="shared" si="2"/>
        <v>0</v>
      </c>
      <c r="Y12" s="980">
        <f t="shared" si="2"/>
        <v>0</v>
      </c>
      <c r="Z12" s="980">
        <f t="shared" si="2"/>
        <v>0</v>
      </c>
      <c r="AA12" s="980">
        <f t="shared" si="2"/>
        <v>0</v>
      </c>
      <c r="AB12" s="981">
        <f t="shared" si="2"/>
        <v>0</v>
      </c>
      <c r="AC12" s="982">
        <f t="shared" si="5"/>
        <v>0</v>
      </c>
    </row>
    <row r="13" spans="1:29">
      <c r="A13" s="976">
        <f>空調!F20</f>
        <v>7</v>
      </c>
      <c r="B13" s="977">
        <f>空調!G20</f>
        <v>0</v>
      </c>
      <c r="C13" s="978">
        <f>空調!H20</f>
        <v>0</v>
      </c>
      <c r="D13" s="979">
        <f t="shared" si="3"/>
        <v>0</v>
      </c>
      <c r="E13" s="980">
        <f t="shared" si="3"/>
        <v>0</v>
      </c>
      <c r="F13" s="980">
        <f t="shared" si="0"/>
        <v>0</v>
      </c>
      <c r="G13" s="980">
        <f t="shared" si="0"/>
        <v>0</v>
      </c>
      <c r="H13" s="980">
        <f t="shared" si="0"/>
        <v>0</v>
      </c>
      <c r="I13" s="980">
        <f t="shared" si="0"/>
        <v>0</v>
      </c>
      <c r="J13" s="980">
        <f t="shared" si="0"/>
        <v>0</v>
      </c>
      <c r="K13" s="980">
        <f t="shared" si="0"/>
        <v>0</v>
      </c>
      <c r="L13" s="980">
        <f t="shared" si="0"/>
        <v>0</v>
      </c>
      <c r="M13" s="980">
        <f t="shared" si="0"/>
        <v>0</v>
      </c>
      <c r="N13" s="980">
        <f t="shared" si="0"/>
        <v>0</v>
      </c>
      <c r="O13" s="981">
        <f t="shared" si="0"/>
        <v>0</v>
      </c>
      <c r="P13" s="982">
        <f t="shared" si="1"/>
        <v>0</v>
      </c>
      <c r="Q13" s="983">
        <f t="shared" si="4"/>
        <v>0</v>
      </c>
      <c r="R13" s="980">
        <f t="shared" si="2"/>
        <v>0</v>
      </c>
      <c r="S13" s="980">
        <f t="shared" si="2"/>
        <v>0</v>
      </c>
      <c r="T13" s="980">
        <f t="shared" si="2"/>
        <v>0</v>
      </c>
      <c r="U13" s="980">
        <f t="shared" si="2"/>
        <v>0</v>
      </c>
      <c r="V13" s="980">
        <f t="shared" si="2"/>
        <v>0</v>
      </c>
      <c r="W13" s="980">
        <f t="shared" si="2"/>
        <v>0</v>
      </c>
      <c r="X13" s="980">
        <f t="shared" si="2"/>
        <v>0</v>
      </c>
      <c r="Y13" s="980">
        <f t="shared" si="2"/>
        <v>0</v>
      </c>
      <c r="Z13" s="980">
        <f t="shared" si="2"/>
        <v>0</v>
      </c>
      <c r="AA13" s="980">
        <f t="shared" si="2"/>
        <v>0</v>
      </c>
      <c r="AB13" s="981">
        <f t="shared" si="2"/>
        <v>0</v>
      </c>
      <c r="AC13" s="982">
        <f t="shared" si="5"/>
        <v>0</v>
      </c>
    </row>
    <row r="14" spans="1:29">
      <c r="A14" s="976">
        <f>空調!F21</f>
        <v>8</v>
      </c>
      <c r="B14" s="977">
        <f>空調!G21</f>
        <v>0</v>
      </c>
      <c r="C14" s="978">
        <f>空調!H21</f>
        <v>0</v>
      </c>
      <c r="D14" s="979">
        <f t="shared" si="3"/>
        <v>0</v>
      </c>
      <c r="E14" s="980">
        <f t="shared" si="3"/>
        <v>0</v>
      </c>
      <c r="F14" s="980">
        <f t="shared" si="0"/>
        <v>0</v>
      </c>
      <c r="G14" s="980">
        <f t="shared" si="0"/>
        <v>0</v>
      </c>
      <c r="H14" s="980">
        <f t="shared" si="0"/>
        <v>0</v>
      </c>
      <c r="I14" s="980">
        <f t="shared" si="0"/>
        <v>0</v>
      </c>
      <c r="J14" s="980">
        <f t="shared" si="0"/>
        <v>0</v>
      </c>
      <c r="K14" s="980">
        <f t="shared" si="0"/>
        <v>0</v>
      </c>
      <c r="L14" s="980">
        <f t="shared" si="0"/>
        <v>0</v>
      </c>
      <c r="M14" s="980">
        <f t="shared" si="0"/>
        <v>0</v>
      </c>
      <c r="N14" s="980">
        <f t="shared" si="0"/>
        <v>0</v>
      </c>
      <c r="O14" s="981">
        <f t="shared" si="0"/>
        <v>0</v>
      </c>
      <c r="P14" s="982">
        <f t="shared" si="1"/>
        <v>0</v>
      </c>
      <c r="Q14" s="983">
        <f t="shared" si="4"/>
        <v>0</v>
      </c>
      <c r="R14" s="980">
        <f t="shared" si="2"/>
        <v>0</v>
      </c>
      <c r="S14" s="980">
        <f t="shared" si="2"/>
        <v>0</v>
      </c>
      <c r="T14" s="980">
        <f t="shared" si="2"/>
        <v>0</v>
      </c>
      <c r="U14" s="980">
        <f t="shared" si="2"/>
        <v>0</v>
      </c>
      <c r="V14" s="980">
        <f t="shared" si="2"/>
        <v>0</v>
      </c>
      <c r="W14" s="980">
        <f t="shared" si="2"/>
        <v>0</v>
      </c>
      <c r="X14" s="980">
        <f t="shared" si="2"/>
        <v>0</v>
      </c>
      <c r="Y14" s="980">
        <f t="shared" si="2"/>
        <v>0</v>
      </c>
      <c r="Z14" s="980">
        <f t="shared" si="2"/>
        <v>0</v>
      </c>
      <c r="AA14" s="980">
        <f t="shared" si="2"/>
        <v>0</v>
      </c>
      <c r="AB14" s="981">
        <f t="shared" si="2"/>
        <v>0</v>
      </c>
      <c r="AC14" s="982">
        <f t="shared" si="5"/>
        <v>0</v>
      </c>
    </row>
    <row r="15" spans="1:29">
      <c r="A15" s="976">
        <f>空調!F22</f>
        <v>9</v>
      </c>
      <c r="B15" s="977">
        <f>空調!G22</f>
        <v>0</v>
      </c>
      <c r="C15" s="978">
        <f>空調!H22</f>
        <v>0</v>
      </c>
      <c r="D15" s="979">
        <f t="shared" si="3"/>
        <v>0</v>
      </c>
      <c r="E15" s="980">
        <f t="shared" si="3"/>
        <v>0</v>
      </c>
      <c r="F15" s="980">
        <f t="shared" si="0"/>
        <v>0</v>
      </c>
      <c r="G15" s="980">
        <f t="shared" si="0"/>
        <v>0</v>
      </c>
      <c r="H15" s="980">
        <f t="shared" si="0"/>
        <v>0</v>
      </c>
      <c r="I15" s="980">
        <f t="shared" si="0"/>
        <v>0</v>
      </c>
      <c r="J15" s="980">
        <f t="shared" si="0"/>
        <v>0</v>
      </c>
      <c r="K15" s="980">
        <f t="shared" si="0"/>
        <v>0</v>
      </c>
      <c r="L15" s="980">
        <f t="shared" si="0"/>
        <v>0</v>
      </c>
      <c r="M15" s="980">
        <f t="shared" si="0"/>
        <v>0</v>
      </c>
      <c r="N15" s="980">
        <f t="shared" si="0"/>
        <v>0</v>
      </c>
      <c r="O15" s="981">
        <f t="shared" si="0"/>
        <v>0</v>
      </c>
      <c r="P15" s="982">
        <f t="shared" si="1"/>
        <v>0</v>
      </c>
      <c r="Q15" s="983">
        <f t="shared" si="4"/>
        <v>0</v>
      </c>
      <c r="R15" s="980">
        <f t="shared" si="2"/>
        <v>0</v>
      </c>
      <c r="S15" s="980">
        <f t="shared" si="2"/>
        <v>0</v>
      </c>
      <c r="T15" s="980">
        <f t="shared" si="2"/>
        <v>0</v>
      </c>
      <c r="U15" s="980">
        <f t="shared" si="2"/>
        <v>0</v>
      </c>
      <c r="V15" s="980">
        <f t="shared" si="2"/>
        <v>0</v>
      </c>
      <c r="W15" s="980">
        <f t="shared" si="2"/>
        <v>0</v>
      </c>
      <c r="X15" s="980">
        <f t="shared" si="2"/>
        <v>0</v>
      </c>
      <c r="Y15" s="980">
        <f t="shared" si="2"/>
        <v>0</v>
      </c>
      <c r="Z15" s="980">
        <f t="shared" si="2"/>
        <v>0</v>
      </c>
      <c r="AA15" s="980">
        <f t="shared" si="2"/>
        <v>0</v>
      </c>
      <c r="AB15" s="981">
        <f t="shared" si="2"/>
        <v>0</v>
      </c>
      <c r="AC15" s="982">
        <f t="shared" si="5"/>
        <v>0</v>
      </c>
    </row>
    <row r="16" spans="1:29">
      <c r="A16" s="976">
        <f>空調!F23</f>
        <v>10</v>
      </c>
      <c r="B16" s="977">
        <f>空調!G23</f>
        <v>0</v>
      </c>
      <c r="C16" s="978">
        <f>空調!H23</f>
        <v>0</v>
      </c>
      <c r="D16" s="979">
        <f t="shared" si="3"/>
        <v>0</v>
      </c>
      <c r="E16" s="980">
        <f t="shared" si="3"/>
        <v>0</v>
      </c>
      <c r="F16" s="980">
        <f t="shared" si="0"/>
        <v>0</v>
      </c>
      <c r="G16" s="980">
        <f t="shared" si="0"/>
        <v>0</v>
      </c>
      <c r="H16" s="980">
        <f t="shared" si="0"/>
        <v>0</v>
      </c>
      <c r="I16" s="980">
        <f t="shared" si="0"/>
        <v>0</v>
      </c>
      <c r="J16" s="980">
        <f t="shared" si="0"/>
        <v>0</v>
      </c>
      <c r="K16" s="980">
        <f t="shared" si="0"/>
        <v>0</v>
      </c>
      <c r="L16" s="980">
        <f t="shared" si="0"/>
        <v>0</v>
      </c>
      <c r="M16" s="980">
        <f t="shared" si="0"/>
        <v>0</v>
      </c>
      <c r="N16" s="980">
        <f t="shared" si="0"/>
        <v>0</v>
      </c>
      <c r="O16" s="981">
        <f t="shared" si="0"/>
        <v>0</v>
      </c>
      <c r="P16" s="982">
        <f t="shared" si="1"/>
        <v>0</v>
      </c>
      <c r="Q16" s="983">
        <f t="shared" si="4"/>
        <v>0</v>
      </c>
      <c r="R16" s="980">
        <f t="shared" si="2"/>
        <v>0</v>
      </c>
      <c r="S16" s="980">
        <f t="shared" si="2"/>
        <v>0</v>
      </c>
      <c r="T16" s="980">
        <f t="shared" si="2"/>
        <v>0</v>
      </c>
      <c r="U16" s="980">
        <f t="shared" si="2"/>
        <v>0</v>
      </c>
      <c r="V16" s="980">
        <f t="shared" si="2"/>
        <v>0</v>
      </c>
      <c r="W16" s="980">
        <f t="shared" si="2"/>
        <v>0</v>
      </c>
      <c r="X16" s="980">
        <f t="shared" si="2"/>
        <v>0</v>
      </c>
      <c r="Y16" s="980">
        <f t="shared" si="2"/>
        <v>0</v>
      </c>
      <c r="Z16" s="980">
        <f t="shared" si="2"/>
        <v>0</v>
      </c>
      <c r="AA16" s="980">
        <f t="shared" si="2"/>
        <v>0</v>
      </c>
      <c r="AB16" s="981">
        <f t="shared" si="2"/>
        <v>0</v>
      </c>
      <c r="AC16" s="982">
        <f t="shared" si="5"/>
        <v>0</v>
      </c>
    </row>
    <row r="17" spans="1:29">
      <c r="A17" s="976">
        <f>空調!F24</f>
        <v>11</v>
      </c>
      <c r="B17" s="977">
        <f>空調!G24</f>
        <v>0</v>
      </c>
      <c r="C17" s="978">
        <f>空調!H24</f>
        <v>0</v>
      </c>
      <c r="D17" s="979">
        <f t="shared" si="3"/>
        <v>0</v>
      </c>
      <c r="E17" s="980">
        <f t="shared" si="3"/>
        <v>0</v>
      </c>
      <c r="F17" s="980">
        <f t="shared" si="0"/>
        <v>0</v>
      </c>
      <c r="G17" s="980">
        <f t="shared" si="0"/>
        <v>0</v>
      </c>
      <c r="H17" s="980">
        <f t="shared" si="0"/>
        <v>0</v>
      </c>
      <c r="I17" s="980">
        <f t="shared" si="0"/>
        <v>0</v>
      </c>
      <c r="J17" s="980">
        <f t="shared" si="0"/>
        <v>0</v>
      </c>
      <c r="K17" s="980">
        <f t="shared" si="0"/>
        <v>0</v>
      </c>
      <c r="L17" s="980">
        <f t="shared" si="0"/>
        <v>0</v>
      </c>
      <c r="M17" s="980">
        <f t="shared" si="0"/>
        <v>0</v>
      </c>
      <c r="N17" s="980">
        <f t="shared" si="0"/>
        <v>0</v>
      </c>
      <c r="O17" s="981">
        <f t="shared" si="0"/>
        <v>0</v>
      </c>
      <c r="P17" s="982">
        <f t="shared" si="1"/>
        <v>0</v>
      </c>
      <c r="Q17" s="983">
        <f t="shared" si="4"/>
        <v>0</v>
      </c>
      <c r="R17" s="980">
        <f t="shared" si="2"/>
        <v>0</v>
      </c>
      <c r="S17" s="980">
        <f t="shared" si="2"/>
        <v>0</v>
      </c>
      <c r="T17" s="980">
        <f t="shared" si="2"/>
        <v>0</v>
      </c>
      <c r="U17" s="980">
        <f t="shared" si="2"/>
        <v>0</v>
      </c>
      <c r="V17" s="980">
        <f t="shared" si="2"/>
        <v>0</v>
      </c>
      <c r="W17" s="980">
        <f t="shared" si="2"/>
        <v>0</v>
      </c>
      <c r="X17" s="980">
        <f t="shared" si="2"/>
        <v>0</v>
      </c>
      <c r="Y17" s="980">
        <f t="shared" si="2"/>
        <v>0</v>
      </c>
      <c r="Z17" s="980">
        <f t="shared" si="2"/>
        <v>0</v>
      </c>
      <c r="AA17" s="980">
        <f t="shared" si="2"/>
        <v>0</v>
      </c>
      <c r="AB17" s="981">
        <f t="shared" si="2"/>
        <v>0</v>
      </c>
      <c r="AC17" s="982">
        <f t="shared" si="5"/>
        <v>0</v>
      </c>
    </row>
    <row r="18" spans="1:29">
      <c r="A18" s="976">
        <f>空調!F25</f>
        <v>12</v>
      </c>
      <c r="B18" s="977">
        <f>空調!G25</f>
        <v>0</v>
      </c>
      <c r="C18" s="978">
        <f>空調!H25</f>
        <v>0</v>
      </c>
      <c r="D18" s="979">
        <f t="shared" si="3"/>
        <v>0</v>
      </c>
      <c r="E18" s="980">
        <f t="shared" si="3"/>
        <v>0</v>
      </c>
      <c r="F18" s="980">
        <f t="shared" si="0"/>
        <v>0</v>
      </c>
      <c r="G18" s="980">
        <f t="shared" si="0"/>
        <v>0</v>
      </c>
      <c r="H18" s="980">
        <f t="shared" si="0"/>
        <v>0</v>
      </c>
      <c r="I18" s="980">
        <f t="shared" si="0"/>
        <v>0</v>
      </c>
      <c r="J18" s="980">
        <f t="shared" si="0"/>
        <v>0</v>
      </c>
      <c r="K18" s="980">
        <f t="shared" si="0"/>
        <v>0</v>
      </c>
      <c r="L18" s="980">
        <f t="shared" si="0"/>
        <v>0</v>
      </c>
      <c r="M18" s="980">
        <f t="shared" si="0"/>
        <v>0</v>
      </c>
      <c r="N18" s="980">
        <f t="shared" si="0"/>
        <v>0</v>
      </c>
      <c r="O18" s="981">
        <f t="shared" si="0"/>
        <v>0</v>
      </c>
      <c r="P18" s="982">
        <f t="shared" si="1"/>
        <v>0</v>
      </c>
      <c r="Q18" s="983">
        <f t="shared" si="4"/>
        <v>0</v>
      </c>
      <c r="R18" s="980">
        <f t="shared" si="2"/>
        <v>0</v>
      </c>
      <c r="S18" s="980">
        <f t="shared" si="2"/>
        <v>0</v>
      </c>
      <c r="T18" s="980">
        <f t="shared" si="2"/>
        <v>0</v>
      </c>
      <c r="U18" s="980">
        <f t="shared" si="2"/>
        <v>0</v>
      </c>
      <c r="V18" s="980">
        <f t="shared" si="2"/>
        <v>0</v>
      </c>
      <c r="W18" s="980">
        <f t="shared" si="2"/>
        <v>0</v>
      </c>
      <c r="X18" s="980">
        <f t="shared" si="2"/>
        <v>0</v>
      </c>
      <c r="Y18" s="980">
        <f t="shared" si="2"/>
        <v>0</v>
      </c>
      <c r="Z18" s="980">
        <f t="shared" si="2"/>
        <v>0</v>
      </c>
      <c r="AA18" s="980">
        <f t="shared" si="2"/>
        <v>0</v>
      </c>
      <c r="AB18" s="981">
        <f t="shared" si="2"/>
        <v>0</v>
      </c>
      <c r="AC18" s="982">
        <f t="shared" si="5"/>
        <v>0</v>
      </c>
    </row>
    <row r="19" spans="1:29">
      <c r="A19" s="976">
        <f>空調!F26</f>
        <v>13</v>
      </c>
      <c r="B19" s="977">
        <f>空調!G26</f>
        <v>0</v>
      </c>
      <c r="C19" s="978">
        <f>空調!H26</f>
        <v>0</v>
      </c>
      <c r="D19" s="979">
        <f t="shared" si="3"/>
        <v>0</v>
      </c>
      <c r="E19" s="980">
        <f t="shared" si="3"/>
        <v>0</v>
      </c>
      <c r="F19" s="980">
        <f t="shared" si="0"/>
        <v>0</v>
      </c>
      <c r="G19" s="980">
        <f t="shared" si="0"/>
        <v>0</v>
      </c>
      <c r="H19" s="980">
        <f t="shared" si="0"/>
        <v>0</v>
      </c>
      <c r="I19" s="980">
        <f t="shared" si="0"/>
        <v>0</v>
      </c>
      <c r="J19" s="980">
        <f t="shared" si="0"/>
        <v>0</v>
      </c>
      <c r="K19" s="980">
        <f t="shared" si="0"/>
        <v>0</v>
      </c>
      <c r="L19" s="980">
        <f t="shared" si="0"/>
        <v>0</v>
      </c>
      <c r="M19" s="980">
        <f t="shared" si="0"/>
        <v>0</v>
      </c>
      <c r="N19" s="980">
        <f t="shared" si="0"/>
        <v>0</v>
      </c>
      <c r="O19" s="981">
        <f t="shared" si="0"/>
        <v>0</v>
      </c>
      <c r="P19" s="982">
        <f t="shared" si="1"/>
        <v>0</v>
      </c>
      <c r="Q19" s="983">
        <f t="shared" si="4"/>
        <v>0</v>
      </c>
      <c r="R19" s="980">
        <f t="shared" si="2"/>
        <v>0</v>
      </c>
      <c r="S19" s="980">
        <f t="shared" si="2"/>
        <v>0</v>
      </c>
      <c r="T19" s="980">
        <f t="shared" si="2"/>
        <v>0</v>
      </c>
      <c r="U19" s="980">
        <f t="shared" si="2"/>
        <v>0</v>
      </c>
      <c r="V19" s="980">
        <f t="shared" si="2"/>
        <v>0</v>
      </c>
      <c r="W19" s="980">
        <f t="shared" si="2"/>
        <v>0</v>
      </c>
      <c r="X19" s="980">
        <f t="shared" si="2"/>
        <v>0</v>
      </c>
      <c r="Y19" s="980">
        <f t="shared" si="2"/>
        <v>0</v>
      </c>
      <c r="Z19" s="980">
        <f t="shared" si="2"/>
        <v>0</v>
      </c>
      <c r="AA19" s="980">
        <f t="shared" si="2"/>
        <v>0</v>
      </c>
      <c r="AB19" s="981">
        <f t="shared" si="2"/>
        <v>0</v>
      </c>
      <c r="AC19" s="982">
        <f t="shared" si="5"/>
        <v>0</v>
      </c>
    </row>
    <row r="20" spans="1:29">
      <c r="A20" s="976">
        <f>空調!F27</f>
        <v>14</v>
      </c>
      <c r="B20" s="977">
        <f>空調!G27</f>
        <v>0</v>
      </c>
      <c r="C20" s="978">
        <f>空調!H27</f>
        <v>0</v>
      </c>
      <c r="D20" s="979">
        <f t="shared" si="3"/>
        <v>0</v>
      </c>
      <c r="E20" s="980">
        <f t="shared" si="3"/>
        <v>0</v>
      </c>
      <c r="F20" s="980">
        <f t="shared" si="0"/>
        <v>0</v>
      </c>
      <c r="G20" s="980">
        <f t="shared" si="0"/>
        <v>0</v>
      </c>
      <c r="H20" s="980">
        <f t="shared" si="0"/>
        <v>0</v>
      </c>
      <c r="I20" s="980">
        <f t="shared" si="0"/>
        <v>0</v>
      </c>
      <c r="J20" s="980">
        <f t="shared" si="0"/>
        <v>0</v>
      </c>
      <c r="K20" s="980">
        <f t="shared" si="0"/>
        <v>0</v>
      </c>
      <c r="L20" s="980">
        <f t="shared" si="0"/>
        <v>0</v>
      </c>
      <c r="M20" s="980">
        <f t="shared" si="0"/>
        <v>0</v>
      </c>
      <c r="N20" s="980">
        <f t="shared" si="0"/>
        <v>0</v>
      </c>
      <c r="O20" s="981">
        <f t="shared" si="0"/>
        <v>0</v>
      </c>
      <c r="P20" s="982">
        <f t="shared" si="1"/>
        <v>0</v>
      </c>
      <c r="Q20" s="983">
        <f t="shared" si="4"/>
        <v>0</v>
      </c>
      <c r="R20" s="980">
        <f t="shared" si="2"/>
        <v>0</v>
      </c>
      <c r="S20" s="980">
        <f t="shared" si="2"/>
        <v>0</v>
      </c>
      <c r="T20" s="980">
        <f t="shared" si="2"/>
        <v>0</v>
      </c>
      <c r="U20" s="980">
        <f t="shared" si="2"/>
        <v>0</v>
      </c>
      <c r="V20" s="980">
        <f t="shared" si="2"/>
        <v>0</v>
      </c>
      <c r="W20" s="980">
        <f t="shared" si="2"/>
        <v>0</v>
      </c>
      <c r="X20" s="980">
        <f t="shared" si="2"/>
        <v>0</v>
      </c>
      <c r="Y20" s="980">
        <f t="shared" si="2"/>
        <v>0</v>
      </c>
      <c r="Z20" s="980">
        <f t="shared" si="2"/>
        <v>0</v>
      </c>
      <c r="AA20" s="980">
        <f t="shared" si="2"/>
        <v>0</v>
      </c>
      <c r="AB20" s="981">
        <f t="shared" si="2"/>
        <v>0</v>
      </c>
      <c r="AC20" s="982">
        <f t="shared" si="5"/>
        <v>0</v>
      </c>
    </row>
    <row r="21" spans="1:29">
      <c r="A21" s="976">
        <f>空調!F113</f>
        <v>100</v>
      </c>
      <c r="B21" s="977">
        <f>空調!G113</f>
        <v>0</v>
      </c>
      <c r="C21" s="978">
        <f>空調!H113</f>
        <v>0</v>
      </c>
      <c r="D21" s="979">
        <f t="shared" si="3"/>
        <v>0</v>
      </c>
      <c r="E21" s="980">
        <f t="shared" si="3"/>
        <v>0</v>
      </c>
      <c r="F21" s="980">
        <f t="shared" si="0"/>
        <v>0</v>
      </c>
      <c r="G21" s="980">
        <f t="shared" si="0"/>
        <v>0</v>
      </c>
      <c r="H21" s="980">
        <f t="shared" si="0"/>
        <v>0</v>
      </c>
      <c r="I21" s="980">
        <f t="shared" si="0"/>
        <v>0</v>
      </c>
      <c r="J21" s="980">
        <f t="shared" si="0"/>
        <v>0</v>
      </c>
      <c r="K21" s="980">
        <f t="shared" si="0"/>
        <v>0</v>
      </c>
      <c r="L21" s="980">
        <f t="shared" si="0"/>
        <v>0</v>
      </c>
      <c r="M21" s="980">
        <f t="shared" si="0"/>
        <v>0</v>
      </c>
      <c r="N21" s="980">
        <f t="shared" si="0"/>
        <v>0</v>
      </c>
      <c r="O21" s="981">
        <f t="shared" si="0"/>
        <v>0</v>
      </c>
      <c r="P21" s="982">
        <f t="shared" si="1"/>
        <v>0</v>
      </c>
      <c r="Q21" s="983">
        <f t="shared" si="4"/>
        <v>0</v>
      </c>
      <c r="R21" s="980">
        <f t="shared" si="2"/>
        <v>0</v>
      </c>
      <c r="S21" s="980">
        <f t="shared" si="2"/>
        <v>0</v>
      </c>
      <c r="T21" s="980">
        <f t="shared" si="2"/>
        <v>0</v>
      </c>
      <c r="U21" s="980">
        <f t="shared" si="2"/>
        <v>0</v>
      </c>
      <c r="V21" s="980">
        <f t="shared" si="2"/>
        <v>0</v>
      </c>
      <c r="W21" s="980">
        <f t="shared" si="2"/>
        <v>0</v>
      </c>
      <c r="X21" s="980">
        <f t="shared" si="2"/>
        <v>0</v>
      </c>
      <c r="Y21" s="980">
        <f t="shared" si="2"/>
        <v>0</v>
      </c>
      <c r="Z21" s="980">
        <f t="shared" si="2"/>
        <v>0</v>
      </c>
      <c r="AA21" s="980">
        <f t="shared" si="2"/>
        <v>0</v>
      </c>
      <c r="AB21" s="981">
        <f t="shared" si="2"/>
        <v>0</v>
      </c>
      <c r="AC21" s="982">
        <f t="shared" si="5"/>
        <v>0</v>
      </c>
    </row>
  </sheetData>
  <sheetProtection algorithmName="SHA-512" hashValue="+v1kHb7NgSJ4k46MxmYLlj3rHz+47ipNRA0qXVhLMMGQxKVeDet37GMO4iEGxO7R6KWujnqpMWzW19XPGePj/g==" saltValue="8QfZdyBeBnlK2gvsqbosmw==" spinCount="100000" sheet="1" formatCells="0" formatColumns="0" formatRows="0"/>
  <mergeCells count="9">
    <mergeCell ref="A1:C2"/>
    <mergeCell ref="D1:P1"/>
    <mergeCell ref="Q1:AC1"/>
    <mergeCell ref="P2:P5"/>
    <mergeCell ref="AC2:AC5"/>
    <mergeCell ref="A3:C3"/>
    <mergeCell ref="A4:C4"/>
    <mergeCell ref="D5:O5"/>
    <mergeCell ref="Q5:AB5"/>
  </mergeCells>
  <phoneticPr fontId="4"/>
  <pageMargins left="0.7" right="0.7" top="0.75" bottom="0.75" header="0.3" footer="0.3"/>
  <pageSetup paperSize="9" scale="48"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49FCC-36AB-4219-B14A-2AF6A76B2CEA}">
  <sheetPr>
    <tabColor rgb="FFFFC000"/>
    <pageSetUpPr fitToPage="1"/>
  </sheetPr>
  <dimension ref="A1:AK88"/>
  <sheetViews>
    <sheetView showGridLines="0" showZeros="0" view="pageBreakPreview" topLeftCell="A14" zoomScale="70" zoomScaleNormal="85" zoomScaleSheetLayoutView="70" workbookViewId="0">
      <selection activeCell="AH32" sqref="AH32"/>
    </sheetView>
  </sheetViews>
  <sheetFormatPr defaultColWidth="10" defaultRowHeight="18.75"/>
  <cols>
    <col min="1" max="1" width="3.5" style="667" customWidth="1"/>
    <col min="2" max="4" width="10" style="667"/>
    <col min="5" max="5" width="3.5" style="667" customWidth="1"/>
    <col min="6" max="6" width="5.625" style="664" customWidth="1"/>
    <col min="7" max="7" width="14.875" style="664" customWidth="1"/>
    <col min="8" max="8" width="6.875" style="667" customWidth="1"/>
    <col min="9" max="9" width="11.375" style="667" customWidth="1"/>
    <col min="10" max="10" width="11.625" style="667" bestFit="1" customWidth="1"/>
    <col min="11" max="11" width="11" style="667" customWidth="1"/>
    <col min="12" max="12" width="10" style="667" customWidth="1"/>
    <col min="13" max="13" width="20.5" style="667" customWidth="1"/>
    <col min="14" max="14" width="7.125" style="667" customWidth="1"/>
    <col min="15" max="20" width="6.5" style="667" customWidth="1"/>
    <col min="21" max="22" width="6.625" style="667" customWidth="1"/>
    <col min="23" max="25" width="9.5" style="667" customWidth="1"/>
    <col min="26" max="26" width="13.5" style="744" customWidth="1"/>
    <col min="27" max="29" width="9.5" style="667" customWidth="1"/>
    <col min="30" max="30" width="13.5" style="667" customWidth="1"/>
    <col min="31" max="32" width="14.875" style="667" customWidth="1"/>
    <col min="33" max="33" width="3.5" style="667" customWidth="1"/>
    <col min="34" max="34" width="10" style="667" customWidth="1"/>
    <col min="35" max="35" width="29.125" style="667" hidden="1" customWidth="1"/>
    <col min="36" max="36" width="10.375" style="667" hidden="1" customWidth="1"/>
    <col min="37" max="37" width="70.625" style="667" hidden="1" customWidth="1"/>
    <col min="38" max="38" width="10" style="667" customWidth="1"/>
    <col min="39" max="16384" width="10" style="667"/>
  </cols>
  <sheetData>
    <row r="1" spans="1:37" ht="30.75">
      <c r="A1" s="426" t="s">
        <v>1017</v>
      </c>
      <c r="B1" s="426"/>
      <c r="C1" s="426"/>
      <c r="D1" s="664"/>
      <c r="E1" s="664"/>
      <c r="G1" s="426"/>
      <c r="H1" s="426"/>
      <c r="I1" s="426"/>
      <c r="J1" s="426"/>
      <c r="K1" s="426"/>
      <c r="L1" s="426"/>
      <c r="M1" s="426"/>
      <c r="N1" s="426"/>
      <c r="O1" s="426"/>
      <c r="P1" s="426"/>
      <c r="Q1" s="426"/>
      <c r="R1" s="426"/>
      <c r="S1" s="426"/>
      <c r="T1" s="426"/>
      <c r="U1" s="426"/>
      <c r="V1" s="426"/>
      <c r="W1" s="426"/>
      <c r="X1" s="426"/>
      <c r="Y1" s="426"/>
      <c r="Z1" s="665"/>
      <c r="AA1" s="426"/>
      <c r="AB1" s="426"/>
      <c r="AC1" s="426"/>
      <c r="AD1" s="426"/>
      <c r="AE1" s="426"/>
      <c r="AF1" s="426"/>
      <c r="AG1" s="666"/>
    </row>
    <row r="2" spans="1:37" s="673" customFormat="1">
      <c r="A2" s="667"/>
      <c r="B2" s="668" t="s">
        <v>790</v>
      </c>
      <c r="C2" s="664"/>
      <c r="D2" s="669"/>
      <c r="E2" s="669"/>
      <c r="F2" s="670"/>
      <c r="G2" s="669"/>
      <c r="H2" s="670"/>
      <c r="I2" s="670"/>
      <c r="J2" s="670"/>
      <c r="K2" s="670"/>
      <c r="L2" s="670"/>
      <c r="M2" s="671" t="s">
        <v>791</v>
      </c>
      <c r="N2" s="670"/>
      <c r="O2" s="670"/>
      <c r="P2" s="670"/>
      <c r="Q2" s="670"/>
      <c r="R2" s="670"/>
      <c r="S2" s="670"/>
      <c r="T2" s="670"/>
      <c r="U2" s="670"/>
      <c r="V2" s="670"/>
      <c r="W2" s="670"/>
      <c r="X2" s="670"/>
      <c r="Y2" s="670"/>
      <c r="Z2" s="672"/>
      <c r="AA2" s="670"/>
      <c r="AB2" s="670"/>
      <c r="AC2" s="670"/>
      <c r="AD2" s="670"/>
      <c r="AE2" s="669"/>
      <c r="AF2" s="669"/>
    </row>
    <row r="3" spans="1:37" s="673" customFormat="1" ht="21.75">
      <c r="A3" s="667"/>
      <c r="B3" s="668" t="s">
        <v>1018</v>
      </c>
      <c r="C3" s="664"/>
      <c r="D3" s="669"/>
      <c r="E3" s="669"/>
      <c r="F3" s="670"/>
      <c r="G3" s="669"/>
      <c r="H3" s="670"/>
      <c r="I3" s="670"/>
      <c r="J3" s="670"/>
      <c r="K3" s="670"/>
      <c r="L3" s="670"/>
      <c r="M3" s="670"/>
      <c r="N3" s="670"/>
      <c r="O3" s="670"/>
      <c r="P3" s="670"/>
      <c r="Q3" s="670"/>
      <c r="R3" s="670"/>
      <c r="S3" s="670"/>
      <c r="T3" s="670"/>
      <c r="U3" s="670"/>
      <c r="V3" s="670"/>
      <c r="W3" s="670"/>
      <c r="X3" s="669"/>
      <c r="Y3" s="669"/>
      <c r="Z3" s="672"/>
      <c r="AA3" s="670"/>
      <c r="AB3" s="670"/>
      <c r="AC3" s="669"/>
      <c r="AD3" s="669"/>
      <c r="AE3" s="669"/>
      <c r="AF3" s="669"/>
    </row>
    <row r="4" spans="1:37" s="673" customFormat="1">
      <c r="B4" s="431" t="s">
        <v>1019</v>
      </c>
      <c r="Z4" s="674"/>
    </row>
    <row r="5" spans="1:37" s="673" customFormat="1" ht="19.5" thickBot="1">
      <c r="Z5" s="675"/>
    </row>
    <row r="6" spans="1:37" ht="18" customHeight="1" thickBot="1">
      <c r="F6" s="2510" t="s">
        <v>793</v>
      </c>
      <c r="G6" s="2507" t="s">
        <v>959</v>
      </c>
      <c r="H6" s="2499" t="s">
        <v>1020</v>
      </c>
      <c r="I6" s="2514" t="s">
        <v>1021</v>
      </c>
      <c r="J6" s="2515"/>
      <c r="K6" s="2515"/>
      <c r="L6" s="2516"/>
      <c r="M6" s="2514" t="s">
        <v>1022</v>
      </c>
      <c r="N6" s="2515"/>
      <c r="O6" s="2515"/>
      <c r="P6" s="2515"/>
      <c r="Q6" s="2515"/>
      <c r="R6" s="2515"/>
      <c r="S6" s="2515"/>
      <c r="T6" s="2515"/>
      <c r="U6" s="2515"/>
      <c r="V6" s="2516"/>
      <c r="W6" s="2496" t="s">
        <v>1023</v>
      </c>
      <c r="X6" s="2497"/>
      <c r="Y6" s="2497"/>
      <c r="Z6" s="2498"/>
      <c r="AA6" s="2520" t="s">
        <v>1024</v>
      </c>
      <c r="AB6" s="2520"/>
      <c r="AC6" s="2520"/>
      <c r="AD6" s="2521"/>
      <c r="AE6" s="2364" t="s">
        <v>1025</v>
      </c>
      <c r="AF6" s="2364" t="s">
        <v>1026</v>
      </c>
      <c r="AG6" s="666"/>
    </row>
    <row r="7" spans="1:37" ht="18.75" customHeight="1">
      <c r="F7" s="2511"/>
      <c r="G7" s="2508"/>
      <c r="H7" s="2500"/>
      <c r="I7" s="2499" t="s">
        <v>1027</v>
      </c>
      <c r="J7" s="2499" t="s">
        <v>1028</v>
      </c>
      <c r="K7" s="2517" t="s">
        <v>1029</v>
      </c>
      <c r="L7" s="2499" t="s">
        <v>1030</v>
      </c>
      <c r="M7" s="2522" t="s">
        <v>966</v>
      </c>
      <c r="N7" s="2499" t="s">
        <v>960</v>
      </c>
      <c r="O7" s="2522" t="s">
        <v>967</v>
      </c>
      <c r="P7" s="2522"/>
      <c r="Q7" s="2492" t="s">
        <v>968</v>
      </c>
      <c r="R7" s="2493"/>
      <c r="S7" s="2502" t="s">
        <v>1031</v>
      </c>
      <c r="T7" s="2502"/>
      <c r="U7" s="2503" t="s">
        <v>971</v>
      </c>
      <c r="V7" s="2504"/>
      <c r="W7" s="2377" t="s">
        <v>972</v>
      </c>
      <c r="X7" s="2377"/>
      <c r="Y7" s="2377"/>
      <c r="Z7" s="2384" t="s">
        <v>973</v>
      </c>
      <c r="AA7" s="2410" t="s">
        <v>972</v>
      </c>
      <c r="AB7" s="2410"/>
      <c r="AC7" s="2410"/>
      <c r="AD7" s="2396" t="s">
        <v>973</v>
      </c>
      <c r="AE7" s="2400"/>
      <c r="AF7" s="2400"/>
      <c r="AG7" s="666"/>
    </row>
    <row r="8" spans="1:37" ht="18.75" customHeight="1">
      <c r="F8" s="2511"/>
      <c r="G8" s="2508"/>
      <c r="H8" s="2500"/>
      <c r="I8" s="2501"/>
      <c r="J8" s="2500"/>
      <c r="K8" s="2518"/>
      <c r="L8" s="2500"/>
      <c r="M8" s="2501"/>
      <c r="N8" s="2500"/>
      <c r="O8" s="2523" t="s">
        <v>975</v>
      </c>
      <c r="P8" s="2523"/>
      <c r="Q8" s="2494" t="s">
        <v>976</v>
      </c>
      <c r="R8" s="2495"/>
      <c r="S8" s="2494" t="s">
        <v>976</v>
      </c>
      <c r="T8" s="2495"/>
      <c r="U8" s="2505"/>
      <c r="V8" s="2506"/>
      <c r="W8" s="2373" t="s">
        <v>977</v>
      </c>
      <c r="X8" s="2373"/>
      <c r="Y8" s="2373"/>
      <c r="Z8" s="2385"/>
      <c r="AA8" s="2399" t="s">
        <v>977</v>
      </c>
      <c r="AB8" s="2399"/>
      <c r="AC8" s="2399"/>
      <c r="AD8" s="2397"/>
      <c r="AE8" s="2400"/>
      <c r="AF8" s="2400"/>
      <c r="AG8" s="666"/>
    </row>
    <row r="9" spans="1:37" ht="21.75" thickBot="1">
      <c r="B9" s="676" t="s">
        <v>978</v>
      </c>
      <c r="C9" s="677"/>
      <c r="D9" s="677"/>
      <c r="F9" s="2512"/>
      <c r="G9" s="2509"/>
      <c r="H9" s="2513"/>
      <c r="I9" s="2501"/>
      <c r="J9" s="2501"/>
      <c r="K9" s="2519"/>
      <c r="L9" s="2513"/>
      <c r="M9" s="2501"/>
      <c r="N9" s="2501"/>
      <c r="O9" s="1045" t="s">
        <v>979</v>
      </c>
      <c r="P9" s="1045" t="s">
        <v>980</v>
      </c>
      <c r="Q9" s="678" t="s">
        <v>979</v>
      </c>
      <c r="R9" s="678" t="s">
        <v>980</v>
      </c>
      <c r="S9" s="678" t="s">
        <v>979</v>
      </c>
      <c r="T9" s="678" t="s">
        <v>980</v>
      </c>
      <c r="U9" s="679" t="s">
        <v>979</v>
      </c>
      <c r="V9" s="679" t="s">
        <v>980</v>
      </c>
      <c r="W9" s="439" t="s">
        <v>979</v>
      </c>
      <c r="X9" s="439" t="s">
        <v>980</v>
      </c>
      <c r="Y9" s="439" t="s">
        <v>981</v>
      </c>
      <c r="Z9" s="2386"/>
      <c r="AA9" s="442" t="s">
        <v>979</v>
      </c>
      <c r="AB9" s="442" t="s">
        <v>980</v>
      </c>
      <c r="AC9" s="442" t="s">
        <v>981</v>
      </c>
      <c r="AD9" s="2398"/>
      <c r="AE9" s="2365"/>
      <c r="AF9" s="2365"/>
      <c r="AG9" s="666"/>
      <c r="AI9" s="420" t="s">
        <v>800</v>
      </c>
      <c r="AJ9" s="377"/>
      <c r="AK9" s="377"/>
    </row>
    <row r="10" spans="1:37" s="664" customFormat="1" ht="20.25" thickTop="1" thickBot="1">
      <c r="A10" s="667"/>
      <c r="B10" s="680" t="s">
        <v>983</v>
      </c>
      <c r="C10" s="681" t="s">
        <v>979</v>
      </c>
      <c r="D10" s="681" t="s">
        <v>980</v>
      </c>
      <c r="E10" s="667"/>
      <c r="F10" s="682" t="s">
        <v>801</v>
      </c>
      <c r="G10" s="447" t="s">
        <v>984</v>
      </c>
      <c r="H10" s="683">
        <v>10</v>
      </c>
      <c r="I10" s="683">
        <v>1000</v>
      </c>
      <c r="J10" s="683">
        <f t="shared" ref="J10:J25" si="0">IFERROR(I10/H10,"")</f>
        <v>100</v>
      </c>
      <c r="K10" s="684">
        <v>0.6</v>
      </c>
      <c r="L10" s="685" t="str">
        <f t="shared" ref="L10:L25" si="1">IF(OR(J10="",K10=""),"",IF(AND(J10&gt;=30,K10&gt;=0.4)=TRUE,"OK","NG"))</f>
        <v>OK</v>
      </c>
      <c r="M10" s="683" t="s">
        <v>1032</v>
      </c>
      <c r="N10" s="448">
        <v>1</v>
      </c>
      <c r="O10" s="686">
        <v>5</v>
      </c>
      <c r="P10" s="448">
        <v>5</v>
      </c>
      <c r="Q10" s="452">
        <v>50</v>
      </c>
      <c r="R10" s="452">
        <v>56</v>
      </c>
      <c r="S10" s="452">
        <v>7.1428571428571432</v>
      </c>
      <c r="T10" s="452">
        <v>7.7777777777777777</v>
      </c>
      <c r="U10" s="450">
        <f t="shared" ref="U10:U25" si="2">IFERROR(IF(S10&gt;0,Q10/S10,""),"")</f>
        <v>7</v>
      </c>
      <c r="V10" s="450">
        <f t="shared" ref="V10:V25" si="3">IFERROR(IF(T10&gt;0,R10/T10,""),"")</f>
        <v>7.2</v>
      </c>
      <c r="W10" s="448">
        <f>IFERROR(年間負荷相当日数計算_非表示!P6*O10*S10,"")</f>
        <v>0</v>
      </c>
      <c r="X10" s="448">
        <f>IFERROR(年間負荷相当日数計算_非表示!AC6*P10*T10,"")</f>
        <v>0</v>
      </c>
      <c r="Y10" s="448">
        <f t="shared" ref="Y10:Y25" si="4">IFERROR(W10+X10,"")</f>
        <v>0</v>
      </c>
      <c r="Z10" s="687">
        <f t="shared" ref="Z10:Z25" si="5">IFERROR(Y10*$AJ$12/10^3,"")</f>
        <v>0</v>
      </c>
      <c r="AA10" s="448">
        <f t="shared" ref="AA10:AA25" si="6">IFERROR(W10*(1-($K10*0.3)),"")</f>
        <v>0</v>
      </c>
      <c r="AB10" s="448">
        <f t="shared" ref="AB10:AB25" si="7">IFERROR(X10*(1-($K10*0.4)),"")</f>
        <v>0</v>
      </c>
      <c r="AC10" s="448">
        <f t="shared" ref="AC10:AC25" si="8">IFERROR(AA10+AB10,"")</f>
        <v>0</v>
      </c>
      <c r="AD10" s="449">
        <f t="shared" ref="AD10:AD25" si="9">IFERROR(AC10*$AJ$12/10^3,"")</f>
        <v>0</v>
      </c>
      <c r="AE10" s="448" t="str">
        <f t="shared" ref="AE10:AE25" si="10">IFERROR(IF(AND(Y10&gt;0,AC10&gt;0)=TRUE,Y10-AC10,""),"")</f>
        <v/>
      </c>
      <c r="AF10" s="449" t="str">
        <f t="shared" ref="AF10:AF25" si="11">IFERROR(IF(AND(Z10&gt;0,AD10&gt;0)=TRUE,Z10-AD10,""),"")</f>
        <v/>
      </c>
      <c r="AG10" s="666"/>
      <c r="AH10" s="667"/>
      <c r="AI10" s="475" t="s">
        <v>805</v>
      </c>
      <c r="AJ10" s="476" t="s">
        <v>806</v>
      </c>
      <c r="AK10" s="476" t="s">
        <v>807</v>
      </c>
    </row>
    <row r="11" spans="1:37" s="664" customFormat="1" ht="20.25" thickTop="1" thickBot="1">
      <c r="A11" s="667"/>
      <c r="B11" s="688">
        <v>4</v>
      </c>
      <c r="C11" s="689"/>
      <c r="D11" s="689"/>
      <c r="E11" s="667"/>
      <c r="F11" s="690">
        <v>1</v>
      </c>
      <c r="G11" s="691"/>
      <c r="H11" s="692"/>
      <c r="I11" s="692"/>
      <c r="J11" s="693" t="str">
        <f t="shared" si="0"/>
        <v/>
      </c>
      <c r="K11" s="694"/>
      <c r="L11" s="695" t="str">
        <f t="shared" si="1"/>
        <v/>
      </c>
      <c r="M11" s="692"/>
      <c r="N11" s="691"/>
      <c r="O11" s="696"/>
      <c r="P11" s="697"/>
      <c r="Q11" s="698"/>
      <c r="R11" s="698"/>
      <c r="S11" s="698"/>
      <c r="T11" s="698"/>
      <c r="U11" s="699" t="str">
        <f t="shared" si="2"/>
        <v/>
      </c>
      <c r="V11" s="700" t="str">
        <f t="shared" si="3"/>
        <v/>
      </c>
      <c r="W11" s="701">
        <f>IFERROR(年間負荷相当日数計算_非表示!P7*O11*S11,"")</f>
        <v>0</v>
      </c>
      <c r="X11" s="701">
        <f>IFERROR(年間負荷相当日数計算_非表示!AC7*P11*T11,"")</f>
        <v>0</v>
      </c>
      <c r="Y11" s="702">
        <f t="shared" si="4"/>
        <v>0</v>
      </c>
      <c r="Z11" s="703">
        <f t="shared" si="5"/>
        <v>0</v>
      </c>
      <c r="AA11" s="701">
        <f t="shared" si="6"/>
        <v>0</v>
      </c>
      <c r="AB11" s="701">
        <f t="shared" si="7"/>
        <v>0</v>
      </c>
      <c r="AC11" s="704">
        <f t="shared" si="8"/>
        <v>0</v>
      </c>
      <c r="AD11" s="705">
        <f t="shared" si="9"/>
        <v>0</v>
      </c>
      <c r="AE11" s="701" t="str">
        <f t="shared" si="10"/>
        <v/>
      </c>
      <c r="AF11" s="705" t="str">
        <f t="shared" si="11"/>
        <v/>
      </c>
      <c r="AG11" s="666"/>
      <c r="AH11" s="667"/>
      <c r="AI11" s="570" t="s">
        <v>808</v>
      </c>
      <c r="AJ11" s="571">
        <v>15</v>
      </c>
      <c r="AK11" s="572" t="s">
        <v>809</v>
      </c>
    </row>
    <row r="12" spans="1:37" s="664" customFormat="1" ht="19.5" thickBot="1">
      <c r="A12" s="667"/>
      <c r="B12" s="706">
        <v>5</v>
      </c>
      <c r="C12" s="707"/>
      <c r="D12" s="707"/>
      <c r="E12" s="667"/>
      <c r="F12" s="708">
        <v>2</v>
      </c>
      <c r="G12" s="709"/>
      <c r="H12" s="692"/>
      <c r="I12" s="692"/>
      <c r="J12" s="693" t="str">
        <f t="shared" si="0"/>
        <v/>
      </c>
      <c r="K12" s="694"/>
      <c r="L12" s="695" t="str">
        <f t="shared" si="1"/>
        <v/>
      </c>
      <c r="M12" s="710"/>
      <c r="N12" s="691"/>
      <c r="O12" s="696"/>
      <c r="P12" s="697"/>
      <c r="Q12" s="711"/>
      <c r="R12" s="698"/>
      <c r="S12" s="711"/>
      <c r="T12" s="698"/>
      <c r="U12" s="712" t="str">
        <f t="shared" si="2"/>
        <v/>
      </c>
      <c r="V12" s="713" t="str">
        <f t="shared" si="3"/>
        <v/>
      </c>
      <c r="W12" s="701">
        <f>IFERROR(年間負荷相当日数計算_非表示!P8*O12*S12,"")</f>
        <v>0</v>
      </c>
      <c r="X12" s="701">
        <f>IFERROR(年間負荷相当日数計算_非表示!AC8*P12*T12,"")</f>
        <v>0</v>
      </c>
      <c r="Y12" s="702">
        <f t="shared" si="4"/>
        <v>0</v>
      </c>
      <c r="Z12" s="703">
        <f t="shared" si="5"/>
        <v>0</v>
      </c>
      <c r="AA12" s="701">
        <f t="shared" si="6"/>
        <v>0</v>
      </c>
      <c r="AB12" s="701">
        <f t="shared" si="7"/>
        <v>0</v>
      </c>
      <c r="AC12" s="704">
        <f t="shared" si="8"/>
        <v>0</v>
      </c>
      <c r="AD12" s="705">
        <f t="shared" si="9"/>
        <v>0</v>
      </c>
      <c r="AE12" s="701" t="str">
        <f t="shared" si="10"/>
        <v/>
      </c>
      <c r="AF12" s="705" t="str">
        <f t="shared" si="11"/>
        <v/>
      </c>
      <c r="AG12" s="666"/>
      <c r="AH12" s="667"/>
      <c r="AI12" s="405" t="s">
        <v>812</v>
      </c>
      <c r="AJ12" s="404">
        <v>0.41599999999999998</v>
      </c>
      <c r="AK12" s="403" t="s">
        <v>813</v>
      </c>
    </row>
    <row r="13" spans="1:37">
      <c r="B13" s="706">
        <v>6</v>
      </c>
      <c r="C13" s="707"/>
      <c r="D13" s="707"/>
      <c r="F13" s="708">
        <v>3</v>
      </c>
      <c r="G13" s="691"/>
      <c r="H13" s="692"/>
      <c r="I13" s="692"/>
      <c r="J13" s="693" t="str">
        <f t="shared" si="0"/>
        <v/>
      </c>
      <c r="K13" s="694"/>
      <c r="L13" s="695" t="str">
        <f t="shared" si="1"/>
        <v/>
      </c>
      <c r="M13" s="692"/>
      <c r="N13" s="691"/>
      <c r="O13" s="696"/>
      <c r="P13" s="697"/>
      <c r="Q13" s="711"/>
      <c r="R13" s="698"/>
      <c r="S13" s="711"/>
      <c r="T13" s="698"/>
      <c r="U13" s="712" t="str">
        <f t="shared" si="2"/>
        <v/>
      </c>
      <c r="V13" s="713" t="str">
        <f t="shared" si="3"/>
        <v/>
      </c>
      <c r="W13" s="701">
        <f>IFERROR(年間負荷相当日数計算_非表示!P9*O13*S13,"")</f>
        <v>0</v>
      </c>
      <c r="X13" s="701">
        <f>IFERROR(年間負荷相当日数計算_非表示!AC9*P13*T13,"")</f>
        <v>0</v>
      </c>
      <c r="Y13" s="702">
        <f t="shared" si="4"/>
        <v>0</v>
      </c>
      <c r="Z13" s="703">
        <f t="shared" si="5"/>
        <v>0</v>
      </c>
      <c r="AA13" s="701">
        <f t="shared" si="6"/>
        <v>0</v>
      </c>
      <c r="AB13" s="701">
        <f t="shared" si="7"/>
        <v>0</v>
      </c>
      <c r="AC13" s="704">
        <f t="shared" si="8"/>
        <v>0</v>
      </c>
      <c r="AD13" s="705">
        <f t="shared" si="9"/>
        <v>0</v>
      </c>
      <c r="AE13" s="701" t="str">
        <f t="shared" si="10"/>
        <v/>
      </c>
      <c r="AF13" s="705" t="str">
        <f t="shared" si="11"/>
        <v/>
      </c>
      <c r="AG13" s="666"/>
    </row>
    <row r="14" spans="1:37">
      <c r="B14" s="706">
        <v>7</v>
      </c>
      <c r="C14" s="707"/>
      <c r="D14" s="707"/>
      <c r="F14" s="708">
        <v>4</v>
      </c>
      <c r="G14" s="709"/>
      <c r="H14" s="692"/>
      <c r="I14" s="692"/>
      <c r="J14" s="693" t="str">
        <f t="shared" si="0"/>
        <v/>
      </c>
      <c r="K14" s="694"/>
      <c r="L14" s="695" t="str">
        <f t="shared" si="1"/>
        <v/>
      </c>
      <c r="M14" s="710"/>
      <c r="N14" s="691"/>
      <c r="O14" s="696"/>
      <c r="P14" s="697"/>
      <c r="Q14" s="711"/>
      <c r="R14" s="698"/>
      <c r="S14" s="711"/>
      <c r="T14" s="698"/>
      <c r="U14" s="712" t="str">
        <f t="shared" si="2"/>
        <v/>
      </c>
      <c r="V14" s="713" t="str">
        <f t="shared" si="3"/>
        <v/>
      </c>
      <c r="W14" s="701">
        <f>IFERROR(年間負荷相当日数計算_非表示!P10*O14*S14,"")</f>
        <v>0</v>
      </c>
      <c r="X14" s="701">
        <f>IFERROR(年間負荷相当日数計算_非表示!AC10*P14*T14,"")</f>
        <v>0</v>
      </c>
      <c r="Y14" s="702">
        <f t="shared" si="4"/>
        <v>0</v>
      </c>
      <c r="Z14" s="703">
        <f t="shared" si="5"/>
        <v>0</v>
      </c>
      <c r="AA14" s="701">
        <f t="shared" si="6"/>
        <v>0</v>
      </c>
      <c r="AB14" s="701">
        <f t="shared" si="7"/>
        <v>0</v>
      </c>
      <c r="AC14" s="704">
        <f t="shared" si="8"/>
        <v>0</v>
      </c>
      <c r="AD14" s="705">
        <f t="shared" si="9"/>
        <v>0</v>
      </c>
      <c r="AE14" s="701" t="str">
        <f t="shared" si="10"/>
        <v/>
      </c>
      <c r="AF14" s="705" t="str">
        <f t="shared" si="11"/>
        <v/>
      </c>
      <c r="AG14" s="666"/>
    </row>
    <row r="15" spans="1:37">
      <c r="B15" s="706">
        <v>8</v>
      </c>
      <c r="C15" s="707"/>
      <c r="D15" s="707"/>
      <c r="F15" s="708">
        <v>5</v>
      </c>
      <c r="G15" s="691"/>
      <c r="H15" s="692"/>
      <c r="I15" s="692"/>
      <c r="J15" s="693" t="str">
        <f t="shared" si="0"/>
        <v/>
      </c>
      <c r="K15" s="694"/>
      <c r="L15" s="695" t="str">
        <f t="shared" si="1"/>
        <v/>
      </c>
      <c r="M15" s="692"/>
      <c r="N15" s="691"/>
      <c r="O15" s="696"/>
      <c r="P15" s="697"/>
      <c r="Q15" s="711"/>
      <c r="R15" s="698"/>
      <c r="S15" s="711"/>
      <c r="T15" s="698"/>
      <c r="U15" s="712" t="str">
        <f t="shared" si="2"/>
        <v/>
      </c>
      <c r="V15" s="713" t="str">
        <f t="shared" si="3"/>
        <v/>
      </c>
      <c r="W15" s="701">
        <f>IFERROR(年間負荷相当日数計算_非表示!P11*O15*S15,"")</f>
        <v>0</v>
      </c>
      <c r="X15" s="701">
        <f>IFERROR(年間負荷相当日数計算_非表示!AC11*P15*T15,"")</f>
        <v>0</v>
      </c>
      <c r="Y15" s="702">
        <f t="shared" si="4"/>
        <v>0</v>
      </c>
      <c r="Z15" s="703">
        <f t="shared" si="5"/>
        <v>0</v>
      </c>
      <c r="AA15" s="701">
        <f t="shared" si="6"/>
        <v>0</v>
      </c>
      <c r="AB15" s="701">
        <f t="shared" si="7"/>
        <v>0</v>
      </c>
      <c r="AC15" s="704">
        <f t="shared" si="8"/>
        <v>0</v>
      </c>
      <c r="AD15" s="705">
        <f t="shared" si="9"/>
        <v>0</v>
      </c>
      <c r="AE15" s="701" t="str">
        <f t="shared" si="10"/>
        <v/>
      </c>
      <c r="AF15" s="705" t="str">
        <f t="shared" si="11"/>
        <v/>
      </c>
      <c r="AG15" s="714"/>
    </row>
    <row r="16" spans="1:37">
      <c r="B16" s="706">
        <v>9</v>
      </c>
      <c r="C16" s="707"/>
      <c r="D16" s="707"/>
      <c r="F16" s="708">
        <v>6</v>
      </c>
      <c r="G16" s="709"/>
      <c r="H16" s="692"/>
      <c r="I16" s="692"/>
      <c r="J16" s="693" t="str">
        <f t="shared" si="0"/>
        <v/>
      </c>
      <c r="K16" s="694"/>
      <c r="L16" s="695" t="str">
        <f t="shared" si="1"/>
        <v/>
      </c>
      <c r="M16" s="710"/>
      <c r="N16" s="691"/>
      <c r="O16" s="696"/>
      <c r="P16" s="697"/>
      <c r="Q16" s="711"/>
      <c r="R16" s="698"/>
      <c r="S16" s="711"/>
      <c r="T16" s="698"/>
      <c r="U16" s="712" t="str">
        <f t="shared" si="2"/>
        <v/>
      </c>
      <c r="V16" s="713" t="str">
        <f t="shared" si="3"/>
        <v/>
      </c>
      <c r="W16" s="701">
        <f>IFERROR(年間負荷相当日数計算_非表示!P12*O16*S16,"")</f>
        <v>0</v>
      </c>
      <c r="X16" s="701">
        <f>IFERROR(年間負荷相当日数計算_非表示!AC12*P16*T16,"")</f>
        <v>0</v>
      </c>
      <c r="Y16" s="702">
        <f t="shared" si="4"/>
        <v>0</v>
      </c>
      <c r="Z16" s="715">
        <f t="shared" si="5"/>
        <v>0</v>
      </c>
      <c r="AA16" s="701">
        <f t="shared" si="6"/>
        <v>0</v>
      </c>
      <c r="AB16" s="701">
        <f t="shared" si="7"/>
        <v>0</v>
      </c>
      <c r="AC16" s="704">
        <f t="shared" si="8"/>
        <v>0</v>
      </c>
      <c r="AD16" s="716">
        <f t="shared" si="9"/>
        <v>0</v>
      </c>
      <c r="AE16" s="717" t="str">
        <f t="shared" si="10"/>
        <v/>
      </c>
      <c r="AF16" s="716" t="str">
        <f t="shared" si="11"/>
        <v/>
      </c>
      <c r="AG16" s="714"/>
    </row>
    <row r="17" spans="2:33">
      <c r="B17" s="706">
        <v>10</v>
      </c>
      <c r="C17" s="707"/>
      <c r="D17" s="707"/>
      <c r="F17" s="708">
        <v>7</v>
      </c>
      <c r="G17" s="691"/>
      <c r="H17" s="692"/>
      <c r="I17" s="692"/>
      <c r="J17" s="693" t="str">
        <f t="shared" si="0"/>
        <v/>
      </c>
      <c r="K17" s="694"/>
      <c r="L17" s="695" t="str">
        <f t="shared" si="1"/>
        <v/>
      </c>
      <c r="M17" s="692"/>
      <c r="N17" s="691"/>
      <c r="O17" s="696"/>
      <c r="P17" s="697"/>
      <c r="Q17" s="711"/>
      <c r="R17" s="698"/>
      <c r="S17" s="711"/>
      <c r="T17" s="698"/>
      <c r="U17" s="712" t="str">
        <f t="shared" si="2"/>
        <v/>
      </c>
      <c r="V17" s="713" t="str">
        <f t="shared" si="3"/>
        <v/>
      </c>
      <c r="W17" s="701">
        <f>IFERROR(年間負荷相当日数計算_非表示!P13*O17*S17,"")</f>
        <v>0</v>
      </c>
      <c r="X17" s="701">
        <f>IFERROR(年間負荷相当日数計算_非表示!AC13*P17*T17,"")</f>
        <v>0</v>
      </c>
      <c r="Y17" s="702">
        <f t="shared" si="4"/>
        <v>0</v>
      </c>
      <c r="Z17" s="715">
        <f t="shared" si="5"/>
        <v>0</v>
      </c>
      <c r="AA17" s="701">
        <f t="shared" si="6"/>
        <v>0</v>
      </c>
      <c r="AB17" s="701">
        <f t="shared" si="7"/>
        <v>0</v>
      </c>
      <c r="AC17" s="704">
        <f t="shared" si="8"/>
        <v>0</v>
      </c>
      <c r="AD17" s="716">
        <f t="shared" si="9"/>
        <v>0</v>
      </c>
      <c r="AE17" s="717" t="str">
        <f t="shared" si="10"/>
        <v/>
      </c>
      <c r="AF17" s="716" t="str">
        <f t="shared" si="11"/>
        <v/>
      </c>
      <c r="AG17" s="714"/>
    </row>
    <row r="18" spans="2:33">
      <c r="B18" s="706">
        <v>11</v>
      </c>
      <c r="C18" s="707"/>
      <c r="D18" s="707"/>
      <c r="F18" s="708">
        <v>8</v>
      </c>
      <c r="G18" s="709"/>
      <c r="H18" s="692"/>
      <c r="I18" s="692"/>
      <c r="J18" s="693" t="str">
        <f t="shared" si="0"/>
        <v/>
      </c>
      <c r="K18" s="694"/>
      <c r="L18" s="695" t="str">
        <f t="shared" si="1"/>
        <v/>
      </c>
      <c r="M18" s="710"/>
      <c r="N18" s="691"/>
      <c r="O18" s="696"/>
      <c r="P18" s="697"/>
      <c r="Q18" s="711"/>
      <c r="R18" s="698"/>
      <c r="S18" s="711"/>
      <c r="T18" s="698"/>
      <c r="U18" s="712" t="str">
        <f t="shared" si="2"/>
        <v/>
      </c>
      <c r="V18" s="713" t="str">
        <f t="shared" si="3"/>
        <v/>
      </c>
      <c r="W18" s="701">
        <f>IFERROR(年間負荷相当日数計算_非表示!P14*O18*S18,"")</f>
        <v>0</v>
      </c>
      <c r="X18" s="701">
        <f>IFERROR(年間負荷相当日数計算_非表示!AC14*P18*T18,"")</f>
        <v>0</v>
      </c>
      <c r="Y18" s="702">
        <f t="shared" si="4"/>
        <v>0</v>
      </c>
      <c r="Z18" s="715">
        <f t="shared" si="5"/>
        <v>0</v>
      </c>
      <c r="AA18" s="701">
        <f t="shared" si="6"/>
        <v>0</v>
      </c>
      <c r="AB18" s="701">
        <f t="shared" si="7"/>
        <v>0</v>
      </c>
      <c r="AC18" s="704">
        <f t="shared" si="8"/>
        <v>0</v>
      </c>
      <c r="AD18" s="716">
        <f t="shared" si="9"/>
        <v>0</v>
      </c>
      <c r="AE18" s="717" t="str">
        <f t="shared" si="10"/>
        <v/>
      </c>
      <c r="AF18" s="716" t="str">
        <f t="shared" si="11"/>
        <v/>
      </c>
      <c r="AG18" s="714"/>
    </row>
    <row r="19" spans="2:33" ht="19.5" thickBot="1">
      <c r="B19" s="718">
        <v>12</v>
      </c>
      <c r="C19" s="719"/>
      <c r="D19" s="719"/>
      <c r="F19" s="708">
        <v>9</v>
      </c>
      <c r="G19" s="691"/>
      <c r="H19" s="692"/>
      <c r="I19" s="692"/>
      <c r="J19" s="693" t="str">
        <f t="shared" si="0"/>
        <v/>
      </c>
      <c r="K19" s="694"/>
      <c r="L19" s="695" t="str">
        <f t="shared" si="1"/>
        <v/>
      </c>
      <c r="M19" s="692"/>
      <c r="N19" s="691"/>
      <c r="O19" s="696"/>
      <c r="P19" s="697"/>
      <c r="Q19" s="711"/>
      <c r="R19" s="698"/>
      <c r="S19" s="711"/>
      <c r="T19" s="698"/>
      <c r="U19" s="712" t="str">
        <f t="shared" si="2"/>
        <v/>
      </c>
      <c r="V19" s="713" t="str">
        <f t="shared" si="3"/>
        <v/>
      </c>
      <c r="W19" s="701">
        <f>IFERROR(年間負荷相当日数計算_非表示!P15*O19*S19,"")</f>
        <v>0</v>
      </c>
      <c r="X19" s="701">
        <f>IFERROR(年間負荷相当日数計算_非表示!AC15*P19*T19,"")</f>
        <v>0</v>
      </c>
      <c r="Y19" s="702">
        <f t="shared" si="4"/>
        <v>0</v>
      </c>
      <c r="Z19" s="715">
        <f t="shared" si="5"/>
        <v>0</v>
      </c>
      <c r="AA19" s="701">
        <f t="shared" si="6"/>
        <v>0</v>
      </c>
      <c r="AB19" s="701">
        <f t="shared" si="7"/>
        <v>0</v>
      </c>
      <c r="AC19" s="704">
        <f t="shared" si="8"/>
        <v>0</v>
      </c>
      <c r="AD19" s="716">
        <f t="shared" si="9"/>
        <v>0</v>
      </c>
      <c r="AE19" s="717" t="str">
        <f t="shared" si="10"/>
        <v/>
      </c>
      <c r="AF19" s="716" t="str">
        <f t="shared" si="11"/>
        <v/>
      </c>
      <c r="AG19" s="714"/>
    </row>
    <row r="20" spans="2:33" ht="19.5" thickTop="1">
      <c r="B20" s="720">
        <v>1</v>
      </c>
      <c r="C20" s="721"/>
      <c r="D20" s="721"/>
      <c r="F20" s="708">
        <v>10</v>
      </c>
      <c r="G20" s="709"/>
      <c r="H20" s="692"/>
      <c r="I20" s="692"/>
      <c r="J20" s="693" t="str">
        <f t="shared" si="0"/>
        <v/>
      </c>
      <c r="K20" s="694"/>
      <c r="L20" s="695" t="str">
        <f t="shared" si="1"/>
        <v/>
      </c>
      <c r="M20" s="710"/>
      <c r="N20" s="691"/>
      <c r="O20" s="696"/>
      <c r="P20" s="697"/>
      <c r="Q20" s="711"/>
      <c r="R20" s="698"/>
      <c r="S20" s="711"/>
      <c r="T20" s="698"/>
      <c r="U20" s="712" t="str">
        <f t="shared" si="2"/>
        <v/>
      </c>
      <c r="V20" s="713" t="str">
        <f t="shared" si="3"/>
        <v/>
      </c>
      <c r="W20" s="701">
        <f>IFERROR(年間負荷相当日数計算_非表示!P16*O20*S20,"")</f>
        <v>0</v>
      </c>
      <c r="X20" s="701">
        <f>IFERROR(年間負荷相当日数計算_非表示!AC16*P20*T20,"")</f>
        <v>0</v>
      </c>
      <c r="Y20" s="702">
        <f t="shared" si="4"/>
        <v>0</v>
      </c>
      <c r="Z20" s="715">
        <f t="shared" si="5"/>
        <v>0</v>
      </c>
      <c r="AA20" s="701">
        <f t="shared" si="6"/>
        <v>0</v>
      </c>
      <c r="AB20" s="701">
        <f t="shared" si="7"/>
        <v>0</v>
      </c>
      <c r="AC20" s="704">
        <f t="shared" si="8"/>
        <v>0</v>
      </c>
      <c r="AD20" s="716">
        <f t="shared" si="9"/>
        <v>0</v>
      </c>
      <c r="AE20" s="717" t="str">
        <f t="shared" si="10"/>
        <v/>
      </c>
      <c r="AF20" s="716" t="str">
        <f t="shared" si="11"/>
        <v/>
      </c>
      <c r="AG20" s="714"/>
    </row>
    <row r="21" spans="2:33">
      <c r="B21" s="706">
        <v>2</v>
      </c>
      <c r="C21" s="707"/>
      <c r="D21" s="707"/>
      <c r="F21" s="690">
        <v>11</v>
      </c>
      <c r="G21" s="691"/>
      <c r="H21" s="692"/>
      <c r="I21" s="692"/>
      <c r="J21" s="693" t="str">
        <f t="shared" si="0"/>
        <v/>
      </c>
      <c r="K21" s="694"/>
      <c r="L21" s="695" t="str">
        <f t="shared" si="1"/>
        <v/>
      </c>
      <c r="M21" s="692"/>
      <c r="N21" s="691"/>
      <c r="O21" s="696"/>
      <c r="P21" s="697"/>
      <c r="Q21" s="711"/>
      <c r="R21" s="698"/>
      <c r="S21" s="711"/>
      <c r="T21" s="698"/>
      <c r="U21" s="712" t="str">
        <f t="shared" si="2"/>
        <v/>
      </c>
      <c r="V21" s="713" t="str">
        <f t="shared" si="3"/>
        <v/>
      </c>
      <c r="W21" s="701">
        <f>IFERROR(年間負荷相当日数計算_非表示!P17*O21*S21,"")</f>
        <v>0</v>
      </c>
      <c r="X21" s="701">
        <f>IFERROR(年間負荷相当日数計算_非表示!AC17*P21*T21,"")</f>
        <v>0</v>
      </c>
      <c r="Y21" s="702">
        <f t="shared" si="4"/>
        <v>0</v>
      </c>
      <c r="Z21" s="715">
        <f t="shared" si="5"/>
        <v>0</v>
      </c>
      <c r="AA21" s="701">
        <f t="shared" si="6"/>
        <v>0</v>
      </c>
      <c r="AB21" s="701">
        <f t="shared" si="7"/>
        <v>0</v>
      </c>
      <c r="AC21" s="704">
        <f t="shared" si="8"/>
        <v>0</v>
      </c>
      <c r="AD21" s="716">
        <f t="shared" si="9"/>
        <v>0</v>
      </c>
      <c r="AE21" s="717" t="str">
        <f t="shared" si="10"/>
        <v/>
      </c>
      <c r="AF21" s="716" t="str">
        <f t="shared" si="11"/>
        <v/>
      </c>
      <c r="AG21" s="714"/>
    </row>
    <row r="22" spans="2:33" ht="19.5" thickBot="1">
      <c r="B22" s="722">
        <v>3</v>
      </c>
      <c r="C22" s="723"/>
      <c r="D22" s="723"/>
      <c r="F22" s="708">
        <v>12</v>
      </c>
      <c r="G22" s="709"/>
      <c r="H22" s="692"/>
      <c r="I22" s="692"/>
      <c r="J22" s="693" t="str">
        <f t="shared" si="0"/>
        <v/>
      </c>
      <c r="K22" s="694"/>
      <c r="L22" s="695" t="str">
        <f t="shared" si="1"/>
        <v/>
      </c>
      <c r="M22" s="710"/>
      <c r="N22" s="691"/>
      <c r="O22" s="696"/>
      <c r="P22" s="697"/>
      <c r="Q22" s="711"/>
      <c r="R22" s="698"/>
      <c r="S22" s="711"/>
      <c r="T22" s="698"/>
      <c r="U22" s="712" t="str">
        <f t="shared" si="2"/>
        <v/>
      </c>
      <c r="V22" s="713" t="str">
        <f t="shared" si="3"/>
        <v/>
      </c>
      <c r="W22" s="701">
        <f>IFERROR(年間負荷相当日数計算_非表示!P18*O22*S22,"")</f>
        <v>0</v>
      </c>
      <c r="X22" s="701">
        <f>IFERROR(年間負荷相当日数計算_非表示!AC18*P22*T22,"")</f>
        <v>0</v>
      </c>
      <c r="Y22" s="702">
        <f t="shared" si="4"/>
        <v>0</v>
      </c>
      <c r="Z22" s="715">
        <f t="shared" si="5"/>
        <v>0</v>
      </c>
      <c r="AA22" s="701">
        <f t="shared" si="6"/>
        <v>0</v>
      </c>
      <c r="AB22" s="701">
        <f t="shared" si="7"/>
        <v>0</v>
      </c>
      <c r="AC22" s="704">
        <f t="shared" si="8"/>
        <v>0</v>
      </c>
      <c r="AD22" s="716">
        <f t="shared" si="9"/>
        <v>0</v>
      </c>
      <c r="AE22" s="717" t="str">
        <f t="shared" si="10"/>
        <v/>
      </c>
      <c r="AF22" s="716" t="str">
        <f t="shared" si="11"/>
        <v/>
      </c>
      <c r="AG22" s="714"/>
    </row>
    <row r="23" spans="2:33" ht="19.5" thickBot="1">
      <c r="B23" s="480" t="s">
        <v>17</v>
      </c>
      <c r="C23" s="481">
        <f>SUM(C11:C22)</f>
        <v>0</v>
      </c>
      <c r="D23" s="481">
        <f>SUM(D11:D22)</f>
        <v>0</v>
      </c>
      <c r="F23" s="708">
        <v>13</v>
      </c>
      <c r="G23" s="691"/>
      <c r="H23" s="692"/>
      <c r="I23" s="692"/>
      <c r="J23" s="693" t="str">
        <f t="shared" si="0"/>
        <v/>
      </c>
      <c r="K23" s="694"/>
      <c r="L23" s="695" t="str">
        <f t="shared" si="1"/>
        <v/>
      </c>
      <c r="M23" s="692"/>
      <c r="N23" s="691"/>
      <c r="O23" s="696"/>
      <c r="P23" s="697"/>
      <c r="Q23" s="711"/>
      <c r="R23" s="698"/>
      <c r="S23" s="711"/>
      <c r="T23" s="698"/>
      <c r="U23" s="712" t="str">
        <f t="shared" si="2"/>
        <v/>
      </c>
      <c r="V23" s="713" t="str">
        <f t="shared" si="3"/>
        <v/>
      </c>
      <c r="W23" s="701">
        <f>IFERROR(年間負荷相当日数計算_非表示!P19*O23*S23,"")</f>
        <v>0</v>
      </c>
      <c r="X23" s="701">
        <f>IFERROR(年間負荷相当日数計算_非表示!AC19*P23*T23,"")</f>
        <v>0</v>
      </c>
      <c r="Y23" s="702">
        <f t="shared" si="4"/>
        <v>0</v>
      </c>
      <c r="Z23" s="715">
        <f t="shared" si="5"/>
        <v>0</v>
      </c>
      <c r="AA23" s="701">
        <f t="shared" si="6"/>
        <v>0</v>
      </c>
      <c r="AB23" s="701">
        <f t="shared" si="7"/>
        <v>0</v>
      </c>
      <c r="AC23" s="704">
        <f t="shared" si="8"/>
        <v>0</v>
      </c>
      <c r="AD23" s="716">
        <f t="shared" si="9"/>
        <v>0</v>
      </c>
      <c r="AE23" s="717" t="str">
        <f t="shared" si="10"/>
        <v/>
      </c>
      <c r="AF23" s="716" t="str">
        <f t="shared" si="11"/>
        <v/>
      </c>
      <c r="AG23" s="714"/>
    </row>
    <row r="24" spans="2:33">
      <c r="F24" s="708">
        <v>14</v>
      </c>
      <c r="G24" s="709"/>
      <c r="H24" s="692"/>
      <c r="I24" s="692"/>
      <c r="J24" s="693" t="str">
        <f t="shared" si="0"/>
        <v/>
      </c>
      <c r="K24" s="694"/>
      <c r="L24" s="695" t="str">
        <f t="shared" si="1"/>
        <v/>
      </c>
      <c r="M24" s="710"/>
      <c r="N24" s="691"/>
      <c r="O24" s="696"/>
      <c r="P24" s="697"/>
      <c r="Q24" s="711"/>
      <c r="R24" s="698"/>
      <c r="S24" s="711"/>
      <c r="T24" s="698"/>
      <c r="U24" s="712" t="str">
        <f t="shared" si="2"/>
        <v/>
      </c>
      <c r="V24" s="713" t="str">
        <f t="shared" si="3"/>
        <v/>
      </c>
      <c r="W24" s="701">
        <f>IFERROR(年間負荷相当日数計算_非表示!P20*O24*S24,"")</f>
        <v>0</v>
      </c>
      <c r="X24" s="701">
        <f>IFERROR(年間負荷相当日数計算_非表示!AC20*P24*T24,"")</f>
        <v>0</v>
      </c>
      <c r="Y24" s="702">
        <f t="shared" si="4"/>
        <v>0</v>
      </c>
      <c r="Z24" s="715">
        <f t="shared" si="5"/>
        <v>0</v>
      </c>
      <c r="AA24" s="701">
        <f t="shared" si="6"/>
        <v>0</v>
      </c>
      <c r="AB24" s="701">
        <f t="shared" si="7"/>
        <v>0</v>
      </c>
      <c r="AC24" s="704">
        <f t="shared" si="8"/>
        <v>0</v>
      </c>
      <c r="AD24" s="716">
        <f t="shared" si="9"/>
        <v>0</v>
      </c>
      <c r="AE24" s="717" t="str">
        <f t="shared" si="10"/>
        <v/>
      </c>
      <c r="AF24" s="716" t="str">
        <f t="shared" si="11"/>
        <v/>
      </c>
      <c r="AG24" s="714"/>
    </row>
    <row r="25" spans="2:33" ht="19.5" thickBot="1">
      <c r="F25" s="724">
        <v>15</v>
      </c>
      <c r="G25" s="725"/>
      <c r="H25" s="726"/>
      <c r="I25" s="726"/>
      <c r="J25" s="727" t="str">
        <f t="shared" si="0"/>
        <v/>
      </c>
      <c r="K25" s="728"/>
      <c r="L25" s="729" t="str">
        <f t="shared" si="1"/>
        <v/>
      </c>
      <c r="M25" s="726"/>
      <c r="N25" s="725"/>
      <c r="O25" s="730"/>
      <c r="P25" s="731"/>
      <c r="Q25" s="732"/>
      <c r="R25" s="733"/>
      <c r="S25" s="732"/>
      <c r="T25" s="733"/>
      <c r="U25" s="734" t="str">
        <f t="shared" si="2"/>
        <v/>
      </c>
      <c r="V25" s="735" t="str">
        <f t="shared" si="3"/>
        <v/>
      </c>
      <c r="W25" s="583">
        <f>IFERROR(年間負荷相当日数計算_非表示!P21*O25*S25,"")</f>
        <v>0</v>
      </c>
      <c r="X25" s="583">
        <f>IFERROR(年間負荷相当日数計算_非表示!AC21*P25*T25,"")</f>
        <v>0</v>
      </c>
      <c r="Y25" s="736">
        <f t="shared" si="4"/>
        <v>0</v>
      </c>
      <c r="Z25" s="737">
        <f t="shared" si="5"/>
        <v>0</v>
      </c>
      <c r="AA25" s="583">
        <f t="shared" si="6"/>
        <v>0</v>
      </c>
      <c r="AB25" s="583">
        <f t="shared" si="7"/>
        <v>0</v>
      </c>
      <c r="AC25" s="738">
        <f t="shared" si="8"/>
        <v>0</v>
      </c>
      <c r="AD25" s="739">
        <f t="shared" si="9"/>
        <v>0</v>
      </c>
      <c r="AE25" s="740" t="str">
        <f t="shared" si="10"/>
        <v/>
      </c>
      <c r="AF25" s="739" t="str">
        <f t="shared" si="11"/>
        <v/>
      </c>
      <c r="AG25" s="714"/>
    </row>
    <row r="26" spans="2:33" ht="18.75" customHeight="1">
      <c r="F26" s="741"/>
      <c r="G26" s="741"/>
      <c r="H26" s="742"/>
      <c r="I26" s="742"/>
      <c r="J26" s="742"/>
      <c r="K26" s="742"/>
      <c r="L26" s="742"/>
      <c r="M26" s="742"/>
      <c r="N26" s="742"/>
      <c r="O26" s="742"/>
      <c r="Q26" s="742"/>
      <c r="S26" s="742"/>
      <c r="U26" s="742"/>
      <c r="X26" s="743"/>
      <c r="Y26" s="497"/>
      <c r="AC26" s="496"/>
      <c r="AD26" s="497"/>
      <c r="AE26" s="742"/>
      <c r="AF26" s="742"/>
    </row>
    <row r="27" spans="2:33" ht="18.75" customHeight="1" thickBot="1">
      <c r="B27" s="676" t="s">
        <v>814</v>
      </c>
      <c r="F27" s="742"/>
      <c r="G27" s="742"/>
      <c r="H27" s="742"/>
      <c r="I27" s="742"/>
      <c r="J27" s="742"/>
      <c r="K27" s="742"/>
      <c r="L27" s="742"/>
      <c r="M27" s="742"/>
      <c r="N27" s="742"/>
      <c r="O27" s="742"/>
      <c r="Q27" s="742"/>
      <c r="S27" s="742"/>
      <c r="U27" s="742"/>
      <c r="X27" s="743"/>
      <c r="Y27" s="497"/>
      <c r="AC27" s="496"/>
      <c r="AD27" s="497"/>
      <c r="AE27" s="742"/>
      <c r="AF27" s="742"/>
    </row>
    <row r="28" spans="2:33" ht="19.5" customHeight="1" thickBot="1">
      <c r="B28" s="2343" t="s">
        <v>1033</v>
      </c>
      <c r="C28" s="2344"/>
      <c r="D28" s="2344"/>
      <c r="E28" s="2344"/>
      <c r="F28" s="2344"/>
      <c r="G28" s="647">
        <f>SUM(AE11:AE25)</f>
        <v>0</v>
      </c>
      <c r="H28" s="742"/>
      <c r="I28" s="742"/>
      <c r="J28" s="742"/>
      <c r="K28" s="742"/>
      <c r="L28" s="742"/>
      <c r="M28" s="742"/>
      <c r="N28" s="742"/>
      <c r="O28" s="742"/>
      <c r="Q28" s="742"/>
      <c r="S28" s="742"/>
      <c r="U28" s="742"/>
      <c r="X28" s="743"/>
      <c r="Y28" s="497"/>
      <c r="AC28" s="496"/>
      <c r="AD28" s="497"/>
      <c r="AE28" s="742"/>
      <c r="AF28" s="742"/>
      <c r="AG28" s="745"/>
    </row>
    <row r="29" spans="2:33" ht="19.5" thickBot="1">
      <c r="B29" s="2343" t="s">
        <v>1034</v>
      </c>
      <c r="C29" s="2344"/>
      <c r="D29" s="2344"/>
      <c r="E29" s="2344"/>
      <c r="F29" s="2344"/>
      <c r="G29" s="502">
        <f>G28*$AJ$11</f>
        <v>0</v>
      </c>
      <c r="P29" s="745"/>
      <c r="V29" s="745"/>
      <c r="W29" s="745"/>
      <c r="X29" s="745"/>
      <c r="Y29" s="745"/>
      <c r="AA29" s="745"/>
      <c r="AB29" s="745"/>
      <c r="AC29" s="745"/>
      <c r="AD29" s="745"/>
      <c r="AG29" s="745"/>
    </row>
    <row r="30" spans="2:33" ht="19.5" customHeight="1" thickTop="1" thickBot="1">
      <c r="B30" s="2343" t="s">
        <v>815</v>
      </c>
      <c r="C30" s="2344"/>
      <c r="D30" s="2344"/>
      <c r="E30" s="2344"/>
      <c r="F30" s="2387"/>
      <c r="G30" s="503">
        <f>SUM(AF11:AF25)</f>
        <v>0</v>
      </c>
      <c r="H30" s="742"/>
      <c r="I30" s="742"/>
      <c r="J30" s="742"/>
      <c r="K30" s="742"/>
      <c r="L30" s="742"/>
      <c r="M30" s="742"/>
      <c r="N30" s="742"/>
      <c r="O30" s="742"/>
      <c r="Q30" s="742"/>
      <c r="S30" s="742"/>
      <c r="U30" s="742"/>
      <c r="X30" s="743"/>
      <c r="Y30" s="497"/>
      <c r="AC30" s="496"/>
      <c r="AD30" s="497"/>
      <c r="AE30" s="742"/>
      <c r="AF30" s="742"/>
      <c r="AG30" s="745"/>
    </row>
    <row r="31" spans="2:33" ht="20.25" thickTop="1" thickBot="1">
      <c r="B31" s="2343" t="s">
        <v>861</v>
      </c>
      <c r="C31" s="2344"/>
      <c r="D31" s="2344"/>
      <c r="E31" s="2344"/>
      <c r="F31" s="2344"/>
      <c r="G31" s="508">
        <f>G30*$AJ$11</f>
        <v>0</v>
      </c>
      <c r="P31" s="745"/>
      <c r="V31" s="745"/>
      <c r="W31" s="745"/>
      <c r="X31" s="745"/>
      <c r="Y31" s="745"/>
      <c r="AA31" s="745"/>
      <c r="AB31" s="745"/>
      <c r="AC31" s="745"/>
      <c r="AD31" s="745"/>
      <c r="AG31" s="745"/>
    </row>
    <row r="32" spans="2:33" ht="21">
      <c r="F32" s="746"/>
      <c r="G32" s="746"/>
      <c r="H32" s="746"/>
      <c r="I32" s="746"/>
      <c r="J32" s="746"/>
      <c r="K32" s="746"/>
      <c r="L32" s="746"/>
      <c r="M32" s="746"/>
      <c r="N32" s="746"/>
      <c r="O32" s="746"/>
      <c r="P32" s="746"/>
      <c r="Q32" s="746"/>
      <c r="S32" s="746"/>
      <c r="U32" s="746"/>
      <c r="V32" s="746"/>
      <c r="W32" s="746"/>
      <c r="X32" s="746"/>
      <c r="Y32" s="745"/>
      <c r="AD32" s="745"/>
      <c r="AE32" s="746"/>
      <c r="AF32" s="746"/>
      <c r="AG32" s="745"/>
    </row>
    <row r="33" spans="1:37" ht="21">
      <c r="F33" s="747"/>
      <c r="G33" s="747"/>
      <c r="H33" s="748"/>
      <c r="I33" s="748"/>
      <c r="J33" s="748"/>
      <c r="K33" s="748"/>
      <c r="L33" s="748"/>
      <c r="M33" s="748"/>
      <c r="N33" s="748"/>
      <c r="O33" s="748"/>
      <c r="P33" s="749"/>
      <c r="Q33" s="748"/>
      <c r="R33" s="746"/>
      <c r="S33" s="748"/>
      <c r="T33" s="746"/>
      <c r="U33" s="748"/>
      <c r="V33" s="749"/>
      <c r="W33" s="749"/>
      <c r="X33" s="749"/>
      <c r="Y33" s="749"/>
      <c r="AA33" s="749"/>
      <c r="AB33" s="749"/>
      <c r="AC33" s="750"/>
      <c r="AD33" s="749"/>
      <c r="AE33" s="748"/>
      <c r="AF33" s="748"/>
      <c r="AG33" s="751"/>
    </row>
    <row r="34" spans="1:37" ht="30.75">
      <c r="A34" s="426" t="s">
        <v>1017</v>
      </c>
      <c r="B34" s="426"/>
      <c r="C34" s="426"/>
      <c r="D34" s="664"/>
      <c r="E34" s="664"/>
      <c r="G34" s="426"/>
      <c r="H34" s="426"/>
      <c r="I34" s="426"/>
      <c r="J34" s="426"/>
      <c r="K34" s="426"/>
      <c r="L34" s="426"/>
      <c r="M34" s="426"/>
      <c r="N34" s="426"/>
      <c r="O34" s="426"/>
      <c r="P34" s="426"/>
      <c r="Q34" s="426"/>
      <c r="R34" s="426"/>
      <c r="S34" s="426"/>
      <c r="T34" s="426"/>
      <c r="U34" s="426"/>
      <c r="V34" s="426"/>
      <c r="W34" s="426"/>
      <c r="X34" s="426"/>
      <c r="Y34" s="426"/>
      <c r="Z34" s="665"/>
      <c r="AA34" s="426"/>
      <c r="AB34" s="426"/>
      <c r="AC34" s="426"/>
      <c r="AD34" s="426"/>
      <c r="AE34" s="426"/>
      <c r="AF34" s="426"/>
      <c r="AG34" s="666"/>
    </row>
    <row r="35" spans="1:37" s="673" customFormat="1">
      <c r="A35" s="667"/>
      <c r="B35" s="668" t="s">
        <v>790</v>
      </c>
      <c r="C35" s="664"/>
      <c r="D35" s="669"/>
      <c r="E35" s="669"/>
      <c r="F35" s="670"/>
      <c r="G35" s="669"/>
      <c r="H35" s="670"/>
      <c r="I35" s="670"/>
      <c r="J35" s="670"/>
      <c r="K35" s="670"/>
      <c r="L35" s="670"/>
      <c r="M35" s="671" t="s">
        <v>791</v>
      </c>
      <c r="N35" s="670"/>
      <c r="O35" s="670"/>
      <c r="P35" s="670"/>
      <c r="Q35" s="670"/>
      <c r="R35" s="670"/>
      <c r="S35" s="670"/>
      <c r="T35" s="670"/>
      <c r="U35" s="670"/>
      <c r="V35" s="670"/>
      <c r="W35" s="670"/>
      <c r="X35" s="670"/>
      <c r="Y35" s="670"/>
      <c r="Z35" s="672"/>
      <c r="AA35" s="670"/>
      <c r="AB35" s="670"/>
      <c r="AC35" s="670"/>
      <c r="AD35" s="670"/>
      <c r="AE35" s="669"/>
      <c r="AF35" s="669"/>
    </row>
    <row r="36" spans="1:37" s="673" customFormat="1" ht="21.75">
      <c r="A36" s="667"/>
      <c r="B36" s="668" t="s">
        <v>1018</v>
      </c>
      <c r="C36" s="664"/>
      <c r="D36" s="669"/>
      <c r="E36" s="669"/>
      <c r="F36" s="670"/>
      <c r="G36" s="669"/>
      <c r="H36" s="670"/>
      <c r="I36" s="670"/>
      <c r="J36" s="670"/>
      <c r="K36" s="670"/>
      <c r="L36" s="670"/>
      <c r="M36" s="670"/>
      <c r="N36" s="670"/>
      <c r="O36" s="670"/>
      <c r="P36" s="670"/>
      <c r="R36" s="670"/>
      <c r="S36" s="670"/>
      <c r="T36" s="670"/>
      <c r="U36" s="670"/>
      <c r="V36" s="670"/>
      <c r="W36" s="670"/>
      <c r="X36" s="669"/>
      <c r="Y36" s="669"/>
      <c r="Z36" s="672"/>
      <c r="AA36" s="670"/>
      <c r="AB36" s="670"/>
      <c r="AC36" s="669"/>
      <c r="AD36" s="669"/>
      <c r="AE36" s="669"/>
      <c r="AF36" s="669"/>
    </row>
    <row r="37" spans="1:37" s="673" customFormat="1">
      <c r="B37" s="431" t="s">
        <v>1019</v>
      </c>
      <c r="Z37" s="674"/>
    </row>
    <row r="38" spans="1:37" s="673" customFormat="1" ht="19.5" thickBot="1">
      <c r="Z38" s="675"/>
    </row>
    <row r="39" spans="1:37" ht="18" customHeight="1" thickBot="1">
      <c r="B39" s="673"/>
      <c r="F39" s="2510" t="s">
        <v>793</v>
      </c>
      <c r="G39" s="2507" t="s">
        <v>959</v>
      </c>
      <c r="H39" s="2499" t="s">
        <v>1020</v>
      </c>
      <c r="I39" s="2514" t="s">
        <v>1021</v>
      </c>
      <c r="J39" s="2515"/>
      <c r="K39" s="2515"/>
      <c r="L39" s="2516"/>
      <c r="M39" s="2514" t="s">
        <v>1022</v>
      </c>
      <c r="N39" s="2515"/>
      <c r="O39" s="2515"/>
      <c r="P39" s="2515"/>
      <c r="Q39" s="2515"/>
      <c r="R39" s="2515"/>
      <c r="S39" s="2515"/>
      <c r="T39" s="2515"/>
      <c r="U39" s="2515"/>
      <c r="V39" s="2516"/>
      <c r="W39" s="2496" t="s">
        <v>1023</v>
      </c>
      <c r="X39" s="2497"/>
      <c r="Y39" s="2497"/>
      <c r="Z39" s="2498"/>
      <c r="AA39" s="2520" t="s">
        <v>1024</v>
      </c>
      <c r="AB39" s="2520"/>
      <c r="AC39" s="2520"/>
      <c r="AD39" s="2521"/>
      <c r="AE39" s="2364" t="s">
        <v>1025</v>
      </c>
      <c r="AF39" s="2364" t="s">
        <v>1026</v>
      </c>
      <c r="AG39" s="666"/>
    </row>
    <row r="40" spans="1:37" ht="18.75" customHeight="1">
      <c r="F40" s="2511"/>
      <c r="G40" s="2508"/>
      <c r="H40" s="2500"/>
      <c r="I40" s="2499" t="s">
        <v>1027</v>
      </c>
      <c r="J40" s="2499" t="s">
        <v>1028</v>
      </c>
      <c r="K40" s="2517" t="s">
        <v>1029</v>
      </c>
      <c r="L40" s="2499" t="s">
        <v>1030</v>
      </c>
      <c r="M40" s="2522" t="s">
        <v>966</v>
      </c>
      <c r="N40" s="2499" t="s">
        <v>960</v>
      </c>
      <c r="O40" s="2522" t="s">
        <v>967</v>
      </c>
      <c r="P40" s="2522"/>
      <c r="Q40" s="2492" t="s">
        <v>968</v>
      </c>
      <c r="R40" s="2493"/>
      <c r="S40" s="2502" t="s">
        <v>1031</v>
      </c>
      <c r="T40" s="2502"/>
      <c r="U40" s="2503" t="s">
        <v>971</v>
      </c>
      <c r="V40" s="2504"/>
      <c r="W40" s="2377" t="s">
        <v>972</v>
      </c>
      <c r="X40" s="2377"/>
      <c r="Y40" s="2377"/>
      <c r="Z40" s="2384" t="s">
        <v>973</v>
      </c>
      <c r="AA40" s="2410" t="s">
        <v>972</v>
      </c>
      <c r="AB40" s="2410"/>
      <c r="AC40" s="2410"/>
      <c r="AD40" s="2396" t="s">
        <v>973</v>
      </c>
      <c r="AE40" s="2400"/>
      <c r="AF40" s="2400"/>
      <c r="AG40" s="666"/>
    </row>
    <row r="41" spans="1:37" ht="18.75" customHeight="1">
      <c r="F41" s="2511"/>
      <c r="G41" s="2508"/>
      <c r="H41" s="2500"/>
      <c r="I41" s="2501"/>
      <c r="J41" s="2500"/>
      <c r="K41" s="2518"/>
      <c r="L41" s="2500"/>
      <c r="M41" s="2501"/>
      <c r="N41" s="2500"/>
      <c r="O41" s="2523" t="s">
        <v>975</v>
      </c>
      <c r="P41" s="2523"/>
      <c r="Q41" s="2494" t="s">
        <v>976</v>
      </c>
      <c r="R41" s="2495"/>
      <c r="S41" s="2494" t="s">
        <v>976</v>
      </c>
      <c r="T41" s="2495"/>
      <c r="U41" s="2505"/>
      <c r="V41" s="2506"/>
      <c r="W41" s="2373" t="s">
        <v>977</v>
      </c>
      <c r="X41" s="2373"/>
      <c r="Y41" s="2373"/>
      <c r="Z41" s="2385"/>
      <c r="AA41" s="2399" t="s">
        <v>977</v>
      </c>
      <c r="AB41" s="2399"/>
      <c r="AC41" s="2399"/>
      <c r="AD41" s="2397"/>
      <c r="AE41" s="2400"/>
      <c r="AF41" s="2400"/>
      <c r="AG41" s="666"/>
    </row>
    <row r="42" spans="1:37" ht="21.75" thickBot="1">
      <c r="B42" s="676" t="s">
        <v>978</v>
      </c>
      <c r="C42" s="677"/>
      <c r="D42" s="677"/>
      <c r="F42" s="2512"/>
      <c r="G42" s="2509"/>
      <c r="H42" s="2513"/>
      <c r="I42" s="2501"/>
      <c r="J42" s="2501"/>
      <c r="K42" s="2519"/>
      <c r="L42" s="2513"/>
      <c r="M42" s="2501"/>
      <c r="N42" s="2501"/>
      <c r="O42" s="1045" t="s">
        <v>979</v>
      </c>
      <c r="P42" s="1045" t="s">
        <v>980</v>
      </c>
      <c r="Q42" s="678" t="s">
        <v>979</v>
      </c>
      <c r="R42" s="678" t="s">
        <v>980</v>
      </c>
      <c r="S42" s="678" t="s">
        <v>979</v>
      </c>
      <c r="T42" s="678" t="s">
        <v>980</v>
      </c>
      <c r="U42" s="679" t="s">
        <v>979</v>
      </c>
      <c r="V42" s="679" t="s">
        <v>980</v>
      </c>
      <c r="W42" s="439" t="s">
        <v>979</v>
      </c>
      <c r="X42" s="439" t="s">
        <v>980</v>
      </c>
      <c r="Y42" s="439" t="s">
        <v>981</v>
      </c>
      <c r="Z42" s="2386"/>
      <c r="AA42" s="442" t="s">
        <v>979</v>
      </c>
      <c r="AB42" s="442" t="s">
        <v>980</v>
      </c>
      <c r="AC42" s="442" t="s">
        <v>981</v>
      </c>
      <c r="AD42" s="2398"/>
      <c r="AE42" s="2365"/>
      <c r="AF42" s="2365"/>
      <c r="AG42" s="666"/>
      <c r="AI42" s="420" t="s">
        <v>800</v>
      </c>
      <c r="AJ42" s="377"/>
      <c r="AK42" s="377"/>
    </row>
    <row r="43" spans="1:37" s="664" customFormat="1" ht="20.25" thickTop="1" thickBot="1">
      <c r="A43" s="667"/>
      <c r="B43" s="680" t="s">
        <v>983</v>
      </c>
      <c r="C43" s="681" t="s">
        <v>979</v>
      </c>
      <c r="D43" s="681" t="s">
        <v>980</v>
      </c>
      <c r="E43" s="667"/>
      <c r="F43" s="682" t="s">
        <v>801</v>
      </c>
      <c r="G43" s="447" t="s">
        <v>984</v>
      </c>
      <c r="H43" s="683">
        <v>10</v>
      </c>
      <c r="I43" s="683">
        <v>1000</v>
      </c>
      <c r="J43" s="683">
        <f t="shared" ref="J43:J58" si="12">IFERROR(I43/H43,"")</f>
        <v>100</v>
      </c>
      <c r="K43" s="684">
        <v>0.6</v>
      </c>
      <c r="L43" s="685" t="str">
        <f t="shared" ref="L43:L58" si="13">IF(OR(J43="",K43=""),"",IF(AND(J43&gt;=30,K43&gt;=0.4)=TRUE,"OK","NG"))</f>
        <v>OK</v>
      </c>
      <c r="M43" s="683" t="s">
        <v>1032</v>
      </c>
      <c r="N43" s="448">
        <v>1</v>
      </c>
      <c r="O43" s="686">
        <v>5</v>
      </c>
      <c r="P43" s="448">
        <v>5</v>
      </c>
      <c r="Q43" s="452">
        <v>50</v>
      </c>
      <c r="R43" s="452">
        <v>56</v>
      </c>
      <c r="S43" s="452">
        <v>7.1428571428571432</v>
      </c>
      <c r="T43" s="452">
        <v>7.7777777777777777</v>
      </c>
      <c r="U43" s="450">
        <f t="shared" ref="U43:V58" si="14">IFERROR(IF(S43&gt;0,Q43/S43,""),"")</f>
        <v>7</v>
      </c>
      <c r="V43" s="450">
        <f t="shared" si="14"/>
        <v>7.2</v>
      </c>
      <c r="W43" s="448">
        <f>IFERROR([1]年間負荷相当日数計算_非表示!P39*O43*S43,"")</f>
        <v>0</v>
      </c>
      <c r="X43" s="448">
        <f>IFERROR([1]年間負荷相当日数計算_非表示!AC39*P43*T43,"")</f>
        <v>0</v>
      </c>
      <c r="Y43" s="448">
        <f t="shared" ref="Y43:Y58" si="15">IFERROR(W43+X43,"")</f>
        <v>0</v>
      </c>
      <c r="Z43" s="687">
        <f t="shared" ref="Z43:Z58" si="16">IFERROR(Y43*$AJ$12/10^3,"")</f>
        <v>0</v>
      </c>
      <c r="AA43" s="448">
        <f t="shared" ref="AA43:AA58" si="17">IFERROR(W43*(1-($K43*0.3)),"")</f>
        <v>0</v>
      </c>
      <c r="AB43" s="448">
        <f t="shared" ref="AB43:AB58" si="18">IFERROR(X43*(1-($K43*0.4)),"")</f>
        <v>0</v>
      </c>
      <c r="AC43" s="448">
        <f t="shared" ref="AC43:AC58" si="19">IFERROR(AA43+AB43,"")</f>
        <v>0</v>
      </c>
      <c r="AD43" s="449">
        <f t="shared" ref="AD43:AD58" si="20">IFERROR(AC43*$AJ$12/10^3,"")</f>
        <v>0</v>
      </c>
      <c r="AE43" s="448" t="str">
        <f t="shared" ref="AE43:AF58" si="21">IFERROR(IF(AND(Y43&gt;0,AC43&gt;0)=TRUE,Y43-AC43,""),"")</f>
        <v/>
      </c>
      <c r="AF43" s="449" t="str">
        <f t="shared" si="21"/>
        <v/>
      </c>
      <c r="AG43" s="666"/>
      <c r="AH43" s="667"/>
      <c r="AI43" s="475" t="s">
        <v>805</v>
      </c>
      <c r="AJ43" s="476" t="s">
        <v>806</v>
      </c>
      <c r="AK43" s="476" t="s">
        <v>807</v>
      </c>
    </row>
    <row r="44" spans="1:37" s="664" customFormat="1" ht="20.25" thickTop="1" thickBot="1">
      <c r="A44" s="667"/>
      <c r="B44" s="688">
        <v>4</v>
      </c>
      <c r="C44" s="1257"/>
      <c r="D44" s="689"/>
      <c r="E44" s="667"/>
      <c r="F44" s="690">
        <v>1</v>
      </c>
      <c r="G44" s="691"/>
      <c r="H44" s="692"/>
      <c r="I44" s="692"/>
      <c r="J44" s="693" t="str">
        <f>IFERROR(I44/H44,"")</f>
        <v/>
      </c>
      <c r="K44" s="1259"/>
      <c r="L44" s="695" t="str">
        <f t="shared" si="13"/>
        <v/>
      </c>
      <c r="M44" s="1259"/>
      <c r="N44" s="1259"/>
      <c r="O44" s="696"/>
      <c r="P44" s="1260"/>
      <c r="Q44" s="698"/>
      <c r="R44" s="698"/>
      <c r="S44" s="1259"/>
      <c r="T44" s="698"/>
      <c r="U44" s="699" t="str">
        <f>IFERROR(IF(S44&gt;0,Q44/S44,""),"")</f>
        <v/>
      </c>
      <c r="V44" s="700" t="str">
        <f t="shared" si="14"/>
        <v/>
      </c>
      <c r="W44" s="701">
        <f>IFERROR([1]年間負荷相当日数計算_非表示!P40*O44*S44,"")</f>
        <v>0</v>
      </c>
      <c r="X44" s="701">
        <f>IFERROR([1]年間負荷相当日数計算_非表示!AC40*P44*T44,"")</f>
        <v>0</v>
      </c>
      <c r="Y44" s="702">
        <f t="shared" si="15"/>
        <v>0</v>
      </c>
      <c r="Z44" s="703">
        <f t="shared" si="16"/>
        <v>0</v>
      </c>
      <c r="AA44" s="701">
        <f t="shared" si="17"/>
        <v>0</v>
      </c>
      <c r="AB44" s="701">
        <f t="shared" si="18"/>
        <v>0</v>
      </c>
      <c r="AC44" s="704">
        <f t="shared" si="19"/>
        <v>0</v>
      </c>
      <c r="AD44" s="705">
        <f t="shared" si="20"/>
        <v>0</v>
      </c>
      <c r="AE44" s="701" t="str">
        <f t="shared" si="21"/>
        <v/>
      </c>
      <c r="AF44" s="705" t="str">
        <f t="shared" si="21"/>
        <v/>
      </c>
      <c r="AG44" s="666"/>
      <c r="AH44" s="667"/>
      <c r="AI44" s="570" t="s">
        <v>808</v>
      </c>
      <c r="AJ44" s="571">
        <v>15</v>
      </c>
      <c r="AK44" s="572" t="s">
        <v>809</v>
      </c>
    </row>
    <row r="45" spans="1:37" s="664" customFormat="1" ht="19.5" thickBot="1">
      <c r="A45" s="667"/>
      <c r="B45" s="706">
        <v>5</v>
      </c>
      <c r="C45" s="707"/>
      <c r="D45" s="707"/>
      <c r="E45" s="667"/>
      <c r="F45" s="708">
        <v>2</v>
      </c>
      <c r="G45" s="709"/>
      <c r="H45" s="692"/>
      <c r="I45" s="692"/>
      <c r="J45" s="693" t="str">
        <f>IFERROR(I45/H45,"")</f>
        <v/>
      </c>
      <c r="K45" s="694"/>
      <c r="L45" s="695" t="str">
        <f t="shared" si="13"/>
        <v/>
      </c>
      <c r="M45" s="710"/>
      <c r="N45" s="691"/>
      <c r="O45" s="696"/>
      <c r="P45" s="697"/>
      <c r="Q45" s="711"/>
      <c r="R45" s="698"/>
      <c r="S45" s="1694"/>
      <c r="T45" s="698"/>
      <c r="U45" s="712" t="str">
        <f>IFERROR(IF(S45&gt;0,Q45/S45,""),"")</f>
        <v/>
      </c>
      <c r="V45" s="713" t="str">
        <f t="shared" si="14"/>
        <v/>
      </c>
      <c r="W45" s="701">
        <f>IFERROR([1]年間負荷相当日数計算_非表示!P41*O45*S45,"")</f>
        <v>0</v>
      </c>
      <c r="X45" s="701">
        <f>IFERROR([1]年間負荷相当日数計算_非表示!AC41*P45*T45,"")</f>
        <v>0</v>
      </c>
      <c r="Y45" s="702">
        <f t="shared" si="15"/>
        <v>0</v>
      </c>
      <c r="Z45" s="703">
        <f t="shared" si="16"/>
        <v>0</v>
      </c>
      <c r="AA45" s="701">
        <f t="shared" si="17"/>
        <v>0</v>
      </c>
      <c r="AB45" s="701">
        <f t="shared" si="18"/>
        <v>0</v>
      </c>
      <c r="AC45" s="704">
        <f t="shared" si="19"/>
        <v>0</v>
      </c>
      <c r="AD45" s="705">
        <f t="shared" si="20"/>
        <v>0</v>
      </c>
      <c r="AE45" s="701" t="str">
        <f t="shared" si="21"/>
        <v/>
      </c>
      <c r="AF45" s="705" t="str">
        <f t="shared" si="21"/>
        <v/>
      </c>
      <c r="AG45" s="666"/>
      <c r="AH45" s="667"/>
      <c r="AI45" s="405" t="s">
        <v>812</v>
      </c>
      <c r="AJ45" s="404">
        <v>0.41599999999999998</v>
      </c>
      <c r="AK45" s="403" t="s">
        <v>813</v>
      </c>
    </row>
    <row r="46" spans="1:37">
      <c r="B46" s="706">
        <v>6</v>
      </c>
      <c r="C46" s="707"/>
      <c r="D46" s="707"/>
      <c r="F46" s="708">
        <v>3</v>
      </c>
      <c r="G46" s="691"/>
      <c r="H46" s="692"/>
      <c r="I46" s="692"/>
      <c r="J46" s="693" t="str">
        <f t="shared" si="12"/>
        <v/>
      </c>
      <c r="K46" s="694"/>
      <c r="L46" s="695" t="str">
        <f t="shared" si="13"/>
        <v/>
      </c>
      <c r="M46" s="692"/>
      <c r="N46" s="691"/>
      <c r="O46" s="696"/>
      <c r="P46" s="697"/>
      <c r="Q46" s="711"/>
      <c r="R46" s="698"/>
      <c r="S46" s="711"/>
      <c r="T46" s="698"/>
      <c r="U46" s="712" t="str">
        <f t="shared" si="14"/>
        <v/>
      </c>
      <c r="V46" s="713" t="str">
        <f t="shared" si="14"/>
        <v/>
      </c>
      <c r="W46" s="701">
        <f>IFERROR([1]年間負荷相当日数計算_非表示!P42*O46*S46,"")</f>
        <v>0</v>
      </c>
      <c r="X46" s="701">
        <f>IFERROR([1]年間負荷相当日数計算_非表示!AC42*P46*T46,"")</f>
        <v>0</v>
      </c>
      <c r="Y46" s="702">
        <f t="shared" si="15"/>
        <v>0</v>
      </c>
      <c r="Z46" s="703">
        <f t="shared" si="16"/>
        <v>0</v>
      </c>
      <c r="AA46" s="701">
        <f t="shared" si="17"/>
        <v>0</v>
      </c>
      <c r="AB46" s="701">
        <f t="shared" si="18"/>
        <v>0</v>
      </c>
      <c r="AC46" s="704">
        <f t="shared" si="19"/>
        <v>0</v>
      </c>
      <c r="AD46" s="705">
        <f t="shared" si="20"/>
        <v>0</v>
      </c>
      <c r="AE46" s="701" t="str">
        <f t="shared" si="21"/>
        <v/>
      </c>
      <c r="AF46" s="705" t="str">
        <f t="shared" si="21"/>
        <v/>
      </c>
      <c r="AG46" s="666"/>
    </row>
    <row r="47" spans="1:37">
      <c r="B47" s="706">
        <v>7</v>
      </c>
      <c r="C47" s="707"/>
      <c r="D47" s="707"/>
      <c r="F47" s="708">
        <v>4</v>
      </c>
      <c r="G47" s="709"/>
      <c r="H47" s="692"/>
      <c r="I47" s="692"/>
      <c r="J47" s="693" t="str">
        <f t="shared" si="12"/>
        <v/>
      </c>
      <c r="K47" s="694"/>
      <c r="L47" s="695" t="str">
        <f t="shared" si="13"/>
        <v/>
      </c>
      <c r="M47" s="710"/>
      <c r="N47" s="691"/>
      <c r="O47" s="696"/>
      <c r="P47" s="697"/>
      <c r="Q47" s="711"/>
      <c r="R47" s="698"/>
      <c r="S47" s="711"/>
      <c r="T47" s="698"/>
      <c r="U47" s="712" t="str">
        <f t="shared" si="14"/>
        <v/>
      </c>
      <c r="V47" s="713" t="str">
        <f t="shared" si="14"/>
        <v/>
      </c>
      <c r="W47" s="701">
        <f>IFERROR([1]年間負荷相当日数計算_非表示!P43*O47*S47,"")</f>
        <v>0</v>
      </c>
      <c r="X47" s="701">
        <f>IFERROR([1]年間負荷相当日数計算_非表示!AC43*P47*T47,"")</f>
        <v>0</v>
      </c>
      <c r="Y47" s="702">
        <f t="shared" si="15"/>
        <v>0</v>
      </c>
      <c r="Z47" s="703">
        <f t="shared" si="16"/>
        <v>0</v>
      </c>
      <c r="AA47" s="701">
        <f t="shared" si="17"/>
        <v>0</v>
      </c>
      <c r="AB47" s="701">
        <f t="shared" si="18"/>
        <v>0</v>
      </c>
      <c r="AC47" s="704">
        <f t="shared" si="19"/>
        <v>0</v>
      </c>
      <c r="AD47" s="705">
        <f t="shared" si="20"/>
        <v>0</v>
      </c>
      <c r="AE47" s="701" t="str">
        <f t="shared" si="21"/>
        <v/>
      </c>
      <c r="AF47" s="705" t="str">
        <f t="shared" si="21"/>
        <v/>
      </c>
      <c r="AG47" s="666"/>
    </row>
    <row r="48" spans="1:37">
      <c r="B48" s="706">
        <v>8</v>
      </c>
      <c r="C48" s="707"/>
      <c r="D48" s="707"/>
      <c r="F48" s="708">
        <v>5</v>
      </c>
      <c r="G48" s="691"/>
      <c r="H48" s="692"/>
      <c r="I48" s="692"/>
      <c r="J48" s="693" t="str">
        <f t="shared" si="12"/>
        <v/>
      </c>
      <c r="K48" s="694"/>
      <c r="L48" s="695" t="str">
        <f t="shared" si="13"/>
        <v/>
      </c>
      <c r="M48" s="692"/>
      <c r="N48" s="691"/>
      <c r="O48" s="696"/>
      <c r="P48" s="697"/>
      <c r="Q48" s="711"/>
      <c r="R48" s="698"/>
      <c r="S48" s="711"/>
      <c r="T48" s="698"/>
      <c r="U48" s="712" t="str">
        <f t="shared" si="14"/>
        <v/>
      </c>
      <c r="V48" s="713" t="str">
        <f t="shared" si="14"/>
        <v/>
      </c>
      <c r="W48" s="701">
        <f>IFERROR([1]年間負荷相当日数計算_非表示!P44*O48*S48,"")</f>
        <v>0</v>
      </c>
      <c r="X48" s="701">
        <f>IFERROR([1]年間負荷相当日数計算_非表示!AC44*P48*T48,"")</f>
        <v>0</v>
      </c>
      <c r="Y48" s="702">
        <f t="shared" si="15"/>
        <v>0</v>
      </c>
      <c r="Z48" s="703">
        <f t="shared" si="16"/>
        <v>0</v>
      </c>
      <c r="AA48" s="701">
        <f t="shared" si="17"/>
        <v>0</v>
      </c>
      <c r="AB48" s="701">
        <f t="shared" si="18"/>
        <v>0</v>
      </c>
      <c r="AC48" s="704">
        <f t="shared" si="19"/>
        <v>0</v>
      </c>
      <c r="AD48" s="705">
        <f t="shared" si="20"/>
        <v>0</v>
      </c>
      <c r="AE48" s="701" t="str">
        <f t="shared" si="21"/>
        <v/>
      </c>
      <c r="AF48" s="705" t="str">
        <f t="shared" si="21"/>
        <v/>
      </c>
      <c r="AG48" s="714"/>
    </row>
    <row r="49" spans="2:33">
      <c r="B49" s="706">
        <v>9</v>
      </c>
      <c r="C49" s="707"/>
      <c r="D49" s="707"/>
      <c r="F49" s="708">
        <v>6</v>
      </c>
      <c r="G49" s="709"/>
      <c r="H49" s="692"/>
      <c r="I49" s="692"/>
      <c r="J49" s="693" t="str">
        <f t="shared" si="12"/>
        <v/>
      </c>
      <c r="K49" s="694"/>
      <c r="L49" s="695" t="str">
        <f t="shared" si="13"/>
        <v/>
      </c>
      <c r="M49" s="710"/>
      <c r="N49" s="691"/>
      <c r="O49" s="696"/>
      <c r="P49" s="697"/>
      <c r="Q49" s="711"/>
      <c r="R49" s="698"/>
      <c r="S49" s="711"/>
      <c r="T49" s="698"/>
      <c r="U49" s="712" t="str">
        <f t="shared" si="14"/>
        <v/>
      </c>
      <c r="V49" s="713" t="str">
        <f t="shared" si="14"/>
        <v/>
      </c>
      <c r="W49" s="701">
        <f>IFERROR([1]年間負荷相当日数計算_非表示!P45*O49*S49,"")</f>
        <v>0</v>
      </c>
      <c r="X49" s="701">
        <f>IFERROR([1]年間負荷相当日数計算_非表示!AC45*P49*T49,"")</f>
        <v>0</v>
      </c>
      <c r="Y49" s="702">
        <f t="shared" si="15"/>
        <v>0</v>
      </c>
      <c r="Z49" s="715">
        <f t="shared" si="16"/>
        <v>0</v>
      </c>
      <c r="AA49" s="701">
        <f t="shared" si="17"/>
        <v>0</v>
      </c>
      <c r="AB49" s="701">
        <f t="shared" si="18"/>
        <v>0</v>
      </c>
      <c r="AC49" s="704">
        <f t="shared" si="19"/>
        <v>0</v>
      </c>
      <c r="AD49" s="716">
        <f t="shared" si="20"/>
        <v>0</v>
      </c>
      <c r="AE49" s="717" t="str">
        <f t="shared" si="21"/>
        <v/>
      </c>
      <c r="AF49" s="716" t="str">
        <f t="shared" si="21"/>
        <v/>
      </c>
      <c r="AG49" s="714"/>
    </row>
    <row r="50" spans="2:33">
      <c r="B50" s="706">
        <v>10</v>
      </c>
      <c r="C50" s="707"/>
      <c r="D50" s="707"/>
      <c r="F50" s="708">
        <v>7</v>
      </c>
      <c r="G50" s="691"/>
      <c r="H50" s="692"/>
      <c r="I50" s="692"/>
      <c r="J50" s="693" t="str">
        <f t="shared" si="12"/>
        <v/>
      </c>
      <c r="K50" s="694"/>
      <c r="L50" s="695" t="str">
        <f t="shared" si="13"/>
        <v/>
      </c>
      <c r="M50" s="692"/>
      <c r="N50" s="691"/>
      <c r="O50" s="696"/>
      <c r="P50" s="697"/>
      <c r="Q50" s="711"/>
      <c r="R50" s="698"/>
      <c r="S50" s="711"/>
      <c r="T50" s="698"/>
      <c r="U50" s="712" t="str">
        <f t="shared" si="14"/>
        <v/>
      </c>
      <c r="V50" s="713" t="str">
        <f t="shared" si="14"/>
        <v/>
      </c>
      <c r="W50" s="701">
        <f>IFERROR([1]年間負荷相当日数計算_非表示!P46*O50*S50,"")</f>
        <v>0</v>
      </c>
      <c r="X50" s="701">
        <f>IFERROR([1]年間負荷相当日数計算_非表示!AC46*P50*T50,"")</f>
        <v>0</v>
      </c>
      <c r="Y50" s="702">
        <f t="shared" si="15"/>
        <v>0</v>
      </c>
      <c r="Z50" s="715">
        <f t="shared" si="16"/>
        <v>0</v>
      </c>
      <c r="AA50" s="701">
        <f t="shared" si="17"/>
        <v>0</v>
      </c>
      <c r="AB50" s="701">
        <f t="shared" si="18"/>
        <v>0</v>
      </c>
      <c r="AC50" s="704">
        <f t="shared" si="19"/>
        <v>0</v>
      </c>
      <c r="AD50" s="716">
        <f t="shared" si="20"/>
        <v>0</v>
      </c>
      <c r="AE50" s="717" t="str">
        <f t="shared" si="21"/>
        <v/>
      </c>
      <c r="AF50" s="716" t="str">
        <f t="shared" si="21"/>
        <v/>
      </c>
      <c r="AG50" s="714"/>
    </row>
    <row r="51" spans="2:33">
      <c r="B51" s="706">
        <v>11</v>
      </c>
      <c r="C51" s="707"/>
      <c r="D51" s="707"/>
      <c r="F51" s="708">
        <v>8</v>
      </c>
      <c r="G51" s="709"/>
      <c r="H51" s="692"/>
      <c r="I51" s="692"/>
      <c r="J51" s="693" t="str">
        <f t="shared" si="12"/>
        <v/>
      </c>
      <c r="K51" s="694"/>
      <c r="L51" s="695" t="str">
        <f t="shared" si="13"/>
        <v/>
      </c>
      <c r="M51" s="710"/>
      <c r="N51" s="691"/>
      <c r="O51" s="696"/>
      <c r="P51" s="697"/>
      <c r="Q51" s="711"/>
      <c r="R51" s="698"/>
      <c r="S51" s="711"/>
      <c r="T51" s="698"/>
      <c r="U51" s="712" t="str">
        <f t="shared" si="14"/>
        <v/>
      </c>
      <c r="V51" s="713" t="str">
        <f t="shared" si="14"/>
        <v/>
      </c>
      <c r="W51" s="701">
        <f>IFERROR([1]年間負荷相当日数計算_非表示!P47*O51*S51,"")</f>
        <v>0</v>
      </c>
      <c r="X51" s="701">
        <f>IFERROR([1]年間負荷相当日数計算_非表示!AC47*P51*T51,"")</f>
        <v>0</v>
      </c>
      <c r="Y51" s="702">
        <f t="shared" si="15"/>
        <v>0</v>
      </c>
      <c r="Z51" s="715">
        <f t="shared" si="16"/>
        <v>0</v>
      </c>
      <c r="AA51" s="701">
        <f t="shared" si="17"/>
        <v>0</v>
      </c>
      <c r="AB51" s="701">
        <f t="shared" si="18"/>
        <v>0</v>
      </c>
      <c r="AC51" s="704">
        <f t="shared" si="19"/>
        <v>0</v>
      </c>
      <c r="AD51" s="716">
        <f t="shared" si="20"/>
        <v>0</v>
      </c>
      <c r="AE51" s="717" t="str">
        <f t="shared" si="21"/>
        <v/>
      </c>
      <c r="AF51" s="716" t="str">
        <f t="shared" si="21"/>
        <v/>
      </c>
      <c r="AG51" s="714"/>
    </row>
    <row r="52" spans="2:33" ht="19.5" thickBot="1">
      <c r="B52" s="718">
        <v>12</v>
      </c>
      <c r="C52" s="719"/>
      <c r="D52" s="719"/>
      <c r="F52" s="708">
        <v>9</v>
      </c>
      <c r="G52" s="691"/>
      <c r="H52" s="692"/>
      <c r="I52" s="692"/>
      <c r="J52" s="693" t="str">
        <f t="shared" si="12"/>
        <v/>
      </c>
      <c r="K52" s="694"/>
      <c r="L52" s="695" t="str">
        <f t="shared" si="13"/>
        <v/>
      </c>
      <c r="M52" s="692"/>
      <c r="N52" s="691"/>
      <c r="O52" s="696"/>
      <c r="P52" s="697"/>
      <c r="Q52" s="711"/>
      <c r="R52" s="698"/>
      <c r="S52" s="711"/>
      <c r="T52" s="698"/>
      <c r="U52" s="712" t="str">
        <f t="shared" si="14"/>
        <v/>
      </c>
      <c r="V52" s="713" t="str">
        <f t="shared" si="14"/>
        <v/>
      </c>
      <c r="W52" s="701">
        <f>IFERROR([1]年間負荷相当日数計算_非表示!P48*O52*S52,"")</f>
        <v>0</v>
      </c>
      <c r="X52" s="701">
        <f>IFERROR([1]年間負荷相当日数計算_非表示!AC48*P52*T52,"")</f>
        <v>0</v>
      </c>
      <c r="Y52" s="702">
        <f t="shared" si="15"/>
        <v>0</v>
      </c>
      <c r="Z52" s="715">
        <f t="shared" si="16"/>
        <v>0</v>
      </c>
      <c r="AA52" s="701">
        <f t="shared" si="17"/>
        <v>0</v>
      </c>
      <c r="AB52" s="701">
        <f t="shared" si="18"/>
        <v>0</v>
      </c>
      <c r="AC52" s="704">
        <f t="shared" si="19"/>
        <v>0</v>
      </c>
      <c r="AD52" s="716">
        <f t="shared" si="20"/>
        <v>0</v>
      </c>
      <c r="AE52" s="717" t="str">
        <f t="shared" si="21"/>
        <v/>
      </c>
      <c r="AF52" s="716" t="str">
        <f t="shared" si="21"/>
        <v/>
      </c>
      <c r="AG52" s="714"/>
    </row>
    <row r="53" spans="2:33" ht="19.5" thickTop="1">
      <c r="B53" s="720">
        <v>1</v>
      </c>
      <c r="C53" s="721"/>
      <c r="D53" s="721"/>
      <c r="F53" s="708">
        <v>10</v>
      </c>
      <c r="G53" s="709"/>
      <c r="H53" s="692"/>
      <c r="I53" s="692"/>
      <c r="J53" s="693" t="str">
        <f t="shared" si="12"/>
        <v/>
      </c>
      <c r="K53" s="694"/>
      <c r="L53" s="695" t="str">
        <f t="shared" si="13"/>
        <v/>
      </c>
      <c r="M53" s="710"/>
      <c r="N53" s="691"/>
      <c r="O53" s="696"/>
      <c r="P53" s="697"/>
      <c r="Q53" s="711"/>
      <c r="R53" s="698"/>
      <c r="S53" s="711"/>
      <c r="T53" s="698"/>
      <c r="U53" s="712" t="str">
        <f t="shared" si="14"/>
        <v/>
      </c>
      <c r="V53" s="713" t="str">
        <f t="shared" si="14"/>
        <v/>
      </c>
      <c r="W53" s="701">
        <f>IFERROR([1]年間負荷相当日数計算_非表示!P49*O53*S53,"")</f>
        <v>0</v>
      </c>
      <c r="X53" s="701">
        <f>IFERROR([1]年間負荷相当日数計算_非表示!AC49*P53*T53,"")</f>
        <v>0</v>
      </c>
      <c r="Y53" s="702">
        <f t="shared" si="15"/>
        <v>0</v>
      </c>
      <c r="Z53" s="715">
        <f t="shared" si="16"/>
        <v>0</v>
      </c>
      <c r="AA53" s="701">
        <f t="shared" si="17"/>
        <v>0</v>
      </c>
      <c r="AB53" s="701">
        <f t="shared" si="18"/>
        <v>0</v>
      </c>
      <c r="AC53" s="704">
        <f t="shared" si="19"/>
        <v>0</v>
      </c>
      <c r="AD53" s="716">
        <f t="shared" si="20"/>
        <v>0</v>
      </c>
      <c r="AE53" s="717" t="str">
        <f t="shared" si="21"/>
        <v/>
      </c>
      <c r="AF53" s="716" t="str">
        <f t="shared" si="21"/>
        <v/>
      </c>
      <c r="AG53" s="714"/>
    </row>
    <row r="54" spans="2:33">
      <c r="B54" s="706">
        <v>2</v>
      </c>
      <c r="C54" s="707"/>
      <c r="D54" s="707"/>
      <c r="F54" s="690">
        <v>11</v>
      </c>
      <c r="G54" s="691"/>
      <c r="H54" s="692"/>
      <c r="I54" s="692"/>
      <c r="J54" s="693" t="str">
        <f t="shared" si="12"/>
        <v/>
      </c>
      <c r="K54" s="694"/>
      <c r="L54" s="695" t="str">
        <f t="shared" si="13"/>
        <v/>
      </c>
      <c r="M54" s="692"/>
      <c r="N54" s="691"/>
      <c r="O54" s="696"/>
      <c r="P54" s="697"/>
      <c r="Q54" s="711"/>
      <c r="R54" s="698"/>
      <c r="S54" s="711"/>
      <c r="T54" s="698"/>
      <c r="U54" s="712" t="str">
        <f t="shared" si="14"/>
        <v/>
      </c>
      <c r="V54" s="713" t="str">
        <f t="shared" si="14"/>
        <v/>
      </c>
      <c r="W54" s="701">
        <f>IFERROR([1]年間負荷相当日数計算_非表示!P50*O54*S54,"")</f>
        <v>0</v>
      </c>
      <c r="X54" s="701">
        <f>IFERROR([1]年間負荷相当日数計算_非表示!AC50*P54*T54,"")</f>
        <v>0</v>
      </c>
      <c r="Y54" s="702">
        <f t="shared" si="15"/>
        <v>0</v>
      </c>
      <c r="Z54" s="715">
        <f t="shared" si="16"/>
        <v>0</v>
      </c>
      <c r="AA54" s="701">
        <f t="shared" si="17"/>
        <v>0</v>
      </c>
      <c r="AB54" s="701">
        <f t="shared" si="18"/>
        <v>0</v>
      </c>
      <c r="AC54" s="704">
        <f t="shared" si="19"/>
        <v>0</v>
      </c>
      <c r="AD54" s="716">
        <f t="shared" si="20"/>
        <v>0</v>
      </c>
      <c r="AE54" s="717" t="str">
        <f t="shared" si="21"/>
        <v/>
      </c>
      <c r="AF54" s="716" t="str">
        <f t="shared" si="21"/>
        <v/>
      </c>
      <c r="AG54" s="714"/>
    </row>
    <row r="55" spans="2:33" ht="19.5" thickBot="1">
      <c r="B55" s="722">
        <v>3</v>
      </c>
      <c r="C55" s="723"/>
      <c r="D55" s="723"/>
      <c r="F55" s="708">
        <v>12</v>
      </c>
      <c r="G55" s="709"/>
      <c r="H55" s="692"/>
      <c r="I55" s="692"/>
      <c r="J55" s="693" t="str">
        <f t="shared" si="12"/>
        <v/>
      </c>
      <c r="K55" s="694"/>
      <c r="L55" s="695" t="str">
        <f t="shared" si="13"/>
        <v/>
      </c>
      <c r="M55" s="710"/>
      <c r="N55" s="691"/>
      <c r="O55" s="696"/>
      <c r="P55" s="697"/>
      <c r="Q55" s="711"/>
      <c r="R55" s="698"/>
      <c r="S55" s="711"/>
      <c r="T55" s="698"/>
      <c r="U55" s="712" t="str">
        <f t="shared" si="14"/>
        <v/>
      </c>
      <c r="V55" s="713" t="str">
        <f t="shared" si="14"/>
        <v/>
      </c>
      <c r="W55" s="701">
        <f>IFERROR([1]年間負荷相当日数計算_非表示!P51*O55*S55,"")</f>
        <v>0</v>
      </c>
      <c r="X55" s="701">
        <f>IFERROR([1]年間負荷相当日数計算_非表示!AC51*P55*T55,"")</f>
        <v>0</v>
      </c>
      <c r="Y55" s="702">
        <f t="shared" si="15"/>
        <v>0</v>
      </c>
      <c r="Z55" s="715">
        <f t="shared" si="16"/>
        <v>0</v>
      </c>
      <c r="AA55" s="701">
        <f t="shared" si="17"/>
        <v>0</v>
      </c>
      <c r="AB55" s="701">
        <f t="shared" si="18"/>
        <v>0</v>
      </c>
      <c r="AC55" s="704">
        <f t="shared" si="19"/>
        <v>0</v>
      </c>
      <c r="AD55" s="716">
        <f t="shared" si="20"/>
        <v>0</v>
      </c>
      <c r="AE55" s="717" t="str">
        <f t="shared" si="21"/>
        <v/>
      </c>
      <c r="AF55" s="716" t="str">
        <f t="shared" si="21"/>
        <v/>
      </c>
      <c r="AG55" s="714"/>
    </row>
    <row r="56" spans="2:33" ht="19.5" thickBot="1">
      <c r="B56" s="480" t="s">
        <v>17</v>
      </c>
      <c r="C56" s="481">
        <f>SUM(C44:C55)</f>
        <v>0</v>
      </c>
      <c r="D56" s="481">
        <f>SUM(D44:D55)</f>
        <v>0</v>
      </c>
      <c r="F56" s="708">
        <v>13</v>
      </c>
      <c r="G56" s="691"/>
      <c r="H56" s="692"/>
      <c r="I56" s="692"/>
      <c r="J56" s="693" t="str">
        <f t="shared" si="12"/>
        <v/>
      </c>
      <c r="K56" s="694"/>
      <c r="L56" s="695" t="str">
        <f t="shared" si="13"/>
        <v/>
      </c>
      <c r="M56" s="692"/>
      <c r="N56" s="691"/>
      <c r="O56" s="696"/>
      <c r="P56" s="697"/>
      <c r="Q56" s="711"/>
      <c r="R56" s="698"/>
      <c r="S56" s="711"/>
      <c r="T56" s="698"/>
      <c r="U56" s="712" t="str">
        <f t="shared" si="14"/>
        <v/>
      </c>
      <c r="V56" s="713" t="str">
        <f t="shared" si="14"/>
        <v/>
      </c>
      <c r="W56" s="701">
        <f>IFERROR([1]年間負荷相当日数計算_非表示!P52*O56*S56,"")</f>
        <v>0</v>
      </c>
      <c r="X56" s="701">
        <f>IFERROR([1]年間負荷相当日数計算_非表示!AC52*P56*T56,"")</f>
        <v>0</v>
      </c>
      <c r="Y56" s="702">
        <f t="shared" si="15"/>
        <v>0</v>
      </c>
      <c r="Z56" s="715">
        <f t="shared" si="16"/>
        <v>0</v>
      </c>
      <c r="AA56" s="701">
        <f t="shared" si="17"/>
        <v>0</v>
      </c>
      <c r="AB56" s="701">
        <f t="shared" si="18"/>
        <v>0</v>
      </c>
      <c r="AC56" s="704">
        <f t="shared" si="19"/>
        <v>0</v>
      </c>
      <c r="AD56" s="716">
        <f t="shared" si="20"/>
        <v>0</v>
      </c>
      <c r="AE56" s="717" t="str">
        <f t="shared" si="21"/>
        <v/>
      </c>
      <c r="AF56" s="716" t="str">
        <f t="shared" si="21"/>
        <v/>
      </c>
      <c r="AG56" s="714"/>
    </row>
    <row r="57" spans="2:33">
      <c r="F57" s="708">
        <v>14</v>
      </c>
      <c r="G57" s="709"/>
      <c r="H57" s="692"/>
      <c r="I57" s="692"/>
      <c r="J57" s="693" t="str">
        <f t="shared" si="12"/>
        <v/>
      </c>
      <c r="K57" s="694"/>
      <c r="L57" s="695" t="str">
        <f t="shared" si="13"/>
        <v/>
      </c>
      <c r="M57" s="710"/>
      <c r="N57" s="691"/>
      <c r="O57" s="696"/>
      <c r="P57" s="697"/>
      <c r="Q57" s="711"/>
      <c r="R57" s="698"/>
      <c r="S57" s="711"/>
      <c r="T57" s="698"/>
      <c r="U57" s="712" t="str">
        <f t="shared" si="14"/>
        <v/>
      </c>
      <c r="V57" s="713" t="str">
        <f t="shared" si="14"/>
        <v/>
      </c>
      <c r="W57" s="701">
        <f>IFERROR([1]年間負荷相当日数計算_非表示!P53*O57*S57,"")</f>
        <v>0</v>
      </c>
      <c r="X57" s="701">
        <f>IFERROR([1]年間負荷相当日数計算_非表示!AC53*P57*T57,"")</f>
        <v>0</v>
      </c>
      <c r="Y57" s="702">
        <f t="shared" si="15"/>
        <v>0</v>
      </c>
      <c r="Z57" s="715">
        <f t="shared" si="16"/>
        <v>0</v>
      </c>
      <c r="AA57" s="701">
        <f t="shared" si="17"/>
        <v>0</v>
      </c>
      <c r="AB57" s="701">
        <f t="shared" si="18"/>
        <v>0</v>
      </c>
      <c r="AC57" s="704">
        <f t="shared" si="19"/>
        <v>0</v>
      </c>
      <c r="AD57" s="716">
        <f t="shared" si="20"/>
        <v>0</v>
      </c>
      <c r="AE57" s="717" t="str">
        <f t="shared" si="21"/>
        <v/>
      </c>
      <c r="AF57" s="716" t="str">
        <f t="shared" si="21"/>
        <v/>
      </c>
      <c r="AG57" s="714"/>
    </row>
    <row r="58" spans="2:33" ht="19.5" thickBot="1">
      <c r="F58" s="724">
        <v>15</v>
      </c>
      <c r="G58" s="725"/>
      <c r="H58" s="726"/>
      <c r="I58" s="726"/>
      <c r="J58" s="727" t="str">
        <f t="shared" si="12"/>
        <v/>
      </c>
      <c r="K58" s="728"/>
      <c r="L58" s="729" t="str">
        <f t="shared" si="13"/>
        <v/>
      </c>
      <c r="M58" s="726"/>
      <c r="N58" s="725"/>
      <c r="O58" s="730"/>
      <c r="P58" s="731"/>
      <c r="Q58" s="732"/>
      <c r="R58" s="733"/>
      <c r="S58" s="732"/>
      <c r="T58" s="733"/>
      <c r="U58" s="734" t="str">
        <f t="shared" si="14"/>
        <v/>
      </c>
      <c r="V58" s="735" t="str">
        <f t="shared" si="14"/>
        <v/>
      </c>
      <c r="W58" s="583">
        <f>IFERROR([1]年間負荷相当日数計算_非表示!P54*O58*S58,"")</f>
        <v>0</v>
      </c>
      <c r="X58" s="583">
        <f>IFERROR([1]年間負荷相当日数計算_非表示!AC54*P58*T58,"")</f>
        <v>0</v>
      </c>
      <c r="Y58" s="736">
        <f t="shared" si="15"/>
        <v>0</v>
      </c>
      <c r="Z58" s="737">
        <f t="shared" si="16"/>
        <v>0</v>
      </c>
      <c r="AA58" s="583">
        <f t="shared" si="17"/>
        <v>0</v>
      </c>
      <c r="AB58" s="583">
        <f t="shared" si="18"/>
        <v>0</v>
      </c>
      <c r="AC58" s="738">
        <f t="shared" si="19"/>
        <v>0</v>
      </c>
      <c r="AD58" s="739">
        <f t="shared" si="20"/>
        <v>0</v>
      </c>
      <c r="AE58" s="740" t="str">
        <f t="shared" si="21"/>
        <v/>
      </c>
      <c r="AF58" s="739" t="str">
        <f t="shared" si="21"/>
        <v/>
      </c>
      <c r="AG58" s="714"/>
    </row>
    <row r="59" spans="2:33" ht="18.75" customHeight="1">
      <c r="F59" s="741"/>
      <c r="G59" s="741"/>
      <c r="H59" s="742"/>
      <c r="I59" s="742"/>
      <c r="J59" s="742"/>
      <c r="K59" s="742"/>
      <c r="L59" s="742"/>
      <c r="M59" s="742"/>
      <c r="N59" s="742"/>
      <c r="O59" s="742"/>
      <c r="Q59" s="742"/>
      <c r="S59" s="742"/>
      <c r="U59" s="742"/>
      <c r="X59" s="743"/>
      <c r="Y59" s="497"/>
      <c r="AC59" s="496"/>
      <c r="AD59" s="497"/>
      <c r="AE59" s="742"/>
      <c r="AF59" s="742"/>
    </row>
    <row r="60" spans="2:33" ht="18.75" customHeight="1" thickBot="1">
      <c r="B60" s="676" t="s">
        <v>814</v>
      </c>
      <c r="F60" s="742"/>
      <c r="G60" s="742"/>
      <c r="H60" s="742"/>
      <c r="I60" s="742"/>
      <c r="J60" s="742"/>
      <c r="K60" s="742"/>
      <c r="L60" s="742"/>
      <c r="M60" s="742"/>
      <c r="N60" s="742"/>
      <c r="O60" s="742"/>
      <c r="Q60" s="742"/>
      <c r="S60" s="742"/>
      <c r="U60" s="742"/>
      <c r="X60" s="743"/>
      <c r="Y60" s="497"/>
      <c r="AC60" s="496"/>
      <c r="AD60" s="497"/>
      <c r="AE60" s="742"/>
      <c r="AF60" s="742"/>
    </row>
    <row r="61" spans="2:33" ht="19.5" customHeight="1" thickBot="1">
      <c r="B61" s="2343" t="s">
        <v>1033</v>
      </c>
      <c r="C61" s="2344"/>
      <c r="D61" s="2344"/>
      <c r="E61" s="2344"/>
      <c r="F61" s="2344"/>
      <c r="G61" s="647">
        <f>SUM(AE44:AE58)</f>
        <v>0</v>
      </c>
      <c r="H61" s="742"/>
      <c r="I61" s="742"/>
      <c r="J61" s="742"/>
      <c r="K61" s="742"/>
      <c r="L61" s="742"/>
      <c r="M61" s="742"/>
      <c r="N61" s="742"/>
      <c r="O61" s="742"/>
      <c r="Q61" s="742"/>
      <c r="S61" s="742"/>
      <c r="U61" s="742"/>
      <c r="X61" s="743"/>
      <c r="Y61" s="497"/>
      <c r="AC61" s="496"/>
      <c r="AD61" s="497"/>
      <c r="AE61" s="742"/>
      <c r="AF61" s="742"/>
      <c r="AG61" s="745"/>
    </row>
    <row r="62" spans="2:33" ht="19.5" thickBot="1">
      <c r="B62" s="2343" t="s">
        <v>1034</v>
      </c>
      <c r="C62" s="2344"/>
      <c r="D62" s="2344"/>
      <c r="E62" s="2344"/>
      <c r="F62" s="2344"/>
      <c r="G62" s="502">
        <f>G61*$AJ$11</f>
        <v>0</v>
      </c>
      <c r="P62" s="745"/>
      <c r="V62" s="745"/>
      <c r="W62" s="745"/>
      <c r="X62" s="745"/>
      <c r="Y62" s="745"/>
      <c r="AA62" s="745"/>
      <c r="AB62" s="745"/>
      <c r="AC62" s="745"/>
      <c r="AD62" s="745"/>
      <c r="AG62" s="745"/>
    </row>
    <row r="63" spans="2:33" ht="19.5" customHeight="1" thickTop="1" thickBot="1">
      <c r="B63" s="2343" t="s">
        <v>815</v>
      </c>
      <c r="C63" s="2344"/>
      <c r="D63" s="2344"/>
      <c r="E63" s="2344"/>
      <c r="F63" s="2387"/>
      <c r="G63" s="503">
        <f>SUM(AF44:AF58)</f>
        <v>0</v>
      </c>
      <c r="H63" s="742"/>
      <c r="I63" s="742"/>
      <c r="J63" s="742"/>
      <c r="K63" s="742"/>
      <c r="L63" s="742"/>
      <c r="M63" s="742"/>
      <c r="N63" s="742"/>
      <c r="O63" s="742"/>
      <c r="Q63" s="742"/>
      <c r="S63" s="742"/>
      <c r="U63" s="742"/>
      <c r="X63" s="743"/>
      <c r="Y63" s="497"/>
      <c r="AC63" s="496"/>
      <c r="AD63" s="497"/>
      <c r="AE63" s="742"/>
      <c r="AF63" s="742"/>
      <c r="AG63" s="745"/>
    </row>
    <row r="64" spans="2:33" ht="20.25" thickTop="1" thickBot="1">
      <c r="B64" s="2343" t="s">
        <v>861</v>
      </c>
      <c r="C64" s="2344"/>
      <c r="D64" s="2344"/>
      <c r="E64" s="2344"/>
      <c r="F64" s="2344"/>
      <c r="G64" s="508">
        <f>G63*$AJ$11</f>
        <v>0</v>
      </c>
      <c r="P64" s="745"/>
      <c r="V64" s="745"/>
      <c r="W64" s="745"/>
      <c r="X64" s="745"/>
      <c r="Y64" s="745"/>
      <c r="AA64" s="745"/>
      <c r="AB64" s="745"/>
      <c r="AC64" s="745"/>
      <c r="AD64" s="745"/>
      <c r="AG64" s="745"/>
    </row>
    <row r="65" spans="6:33" ht="21">
      <c r="F65" s="746"/>
      <c r="G65" s="746"/>
      <c r="H65" s="746"/>
      <c r="I65" s="746"/>
      <c r="J65" s="746"/>
      <c r="K65" s="746"/>
      <c r="L65" s="746"/>
      <c r="M65" s="746"/>
      <c r="N65" s="746"/>
      <c r="O65" s="746"/>
      <c r="P65" s="746"/>
      <c r="Q65" s="746"/>
      <c r="S65" s="746"/>
      <c r="U65" s="746"/>
      <c r="V65" s="746"/>
      <c r="W65" s="746"/>
      <c r="X65" s="746"/>
      <c r="Y65" s="745"/>
      <c r="AD65" s="745"/>
      <c r="AE65" s="746"/>
      <c r="AF65" s="746"/>
      <c r="AG65" s="745"/>
    </row>
    <row r="66" spans="6:33" ht="18.75" customHeight="1">
      <c r="F66" s="752"/>
      <c r="G66" s="752"/>
      <c r="H66" s="745"/>
      <c r="I66" s="745"/>
      <c r="J66" s="745"/>
      <c r="K66" s="745"/>
      <c r="L66" s="745"/>
      <c r="M66" s="745"/>
      <c r="O66" s="753"/>
      <c r="P66" s="745"/>
      <c r="R66" s="745"/>
      <c r="T66" s="745"/>
      <c r="U66" s="753"/>
      <c r="V66" s="745"/>
      <c r="W66" s="745"/>
      <c r="X66" s="745"/>
      <c r="Y66" s="745"/>
      <c r="AA66" s="745"/>
      <c r="AB66" s="745"/>
      <c r="AC66" s="745"/>
      <c r="AD66" s="745"/>
      <c r="AE66" s="745"/>
      <c r="AF66" s="745"/>
      <c r="AG66" s="745"/>
    </row>
    <row r="67" spans="6:33" ht="18.75" customHeight="1">
      <c r="F67" s="752"/>
      <c r="G67" s="752"/>
      <c r="H67" s="745"/>
      <c r="I67" s="745"/>
      <c r="J67" s="745"/>
      <c r="K67" s="745"/>
      <c r="L67" s="745"/>
      <c r="M67" s="745"/>
      <c r="N67" s="745"/>
      <c r="O67" s="745"/>
      <c r="P67" s="745"/>
      <c r="Q67" s="745"/>
      <c r="R67" s="745"/>
      <c r="S67" s="745"/>
      <c r="T67" s="745"/>
      <c r="U67" s="745"/>
      <c r="V67" s="745"/>
      <c r="W67" s="745"/>
      <c r="X67" s="745"/>
      <c r="Y67" s="745"/>
      <c r="AA67" s="745"/>
      <c r="AB67" s="745"/>
      <c r="AC67" s="745"/>
      <c r="AD67" s="745"/>
      <c r="AE67" s="745"/>
      <c r="AF67" s="745"/>
      <c r="AG67" s="745"/>
    </row>
    <row r="68" spans="6:33" ht="18" customHeight="1">
      <c r="F68" s="752"/>
      <c r="G68" s="752"/>
      <c r="H68" s="745"/>
      <c r="I68" s="745"/>
      <c r="J68" s="745"/>
      <c r="K68" s="745"/>
      <c r="L68" s="745"/>
      <c r="M68" s="745"/>
      <c r="N68" s="745"/>
      <c r="O68" s="745"/>
      <c r="P68" s="745"/>
      <c r="Q68" s="745"/>
      <c r="R68" s="745"/>
      <c r="S68" s="745"/>
      <c r="T68" s="745"/>
      <c r="U68" s="745"/>
      <c r="V68" s="745"/>
      <c r="W68" s="745"/>
      <c r="X68" s="745"/>
      <c r="Y68" s="745"/>
      <c r="AA68" s="745"/>
      <c r="AB68" s="745"/>
      <c r="AC68" s="745"/>
      <c r="AD68" s="745"/>
      <c r="AE68" s="745"/>
      <c r="AF68" s="745"/>
      <c r="AG68" s="745"/>
    </row>
    <row r="69" spans="6:33" ht="18" customHeight="1">
      <c r="F69" s="754"/>
      <c r="G69" s="754"/>
      <c r="O69" s="755"/>
      <c r="P69" s="745"/>
      <c r="R69" s="745"/>
      <c r="T69" s="745"/>
      <c r="U69" s="755"/>
      <c r="V69" s="745"/>
      <c r="W69" s="745"/>
      <c r="X69" s="745"/>
      <c r="Y69" s="745"/>
      <c r="AA69" s="745"/>
      <c r="AB69" s="745"/>
      <c r="AC69" s="745"/>
      <c r="AD69" s="745"/>
      <c r="AE69" s="756"/>
      <c r="AF69" s="756"/>
      <c r="AG69" s="745"/>
    </row>
    <row r="70" spans="6:33" ht="18" customHeight="1">
      <c r="F70" s="757"/>
      <c r="G70" s="757"/>
      <c r="H70" s="758"/>
      <c r="I70" s="758"/>
      <c r="J70" s="758"/>
      <c r="K70" s="758"/>
      <c r="L70" s="758"/>
      <c r="M70" s="745"/>
      <c r="N70" s="759"/>
      <c r="O70" s="759"/>
      <c r="P70" s="745"/>
      <c r="Q70" s="759"/>
      <c r="R70" s="745"/>
      <c r="S70" s="759"/>
      <c r="T70" s="745"/>
      <c r="U70" s="759"/>
      <c r="V70" s="745"/>
      <c r="W70" s="745"/>
      <c r="X70" s="745"/>
      <c r="Y70" s="745"/>
      <c r="AA70" s="745"/>
      <c r="AB70" s="745"/>
      <c r="AC70" s="745"/>
      <c r="AD70" s="745"/>
      <c r="AE70" s="760"/>
      <c r="AF70" s="760"/>
      <c r="AG70" s="745"/>
    </row>
    <row r="71" spans="6:33" ht="18" customHeight="1">
      <c r="F71" s="761"/>
      <c r="G71" s="761"/>
      <c r="H71" s="497"/>
      <c r="I71" s="497"/>
      <c r="J71" s="497"/>
      <c r="K71" s="497"/>
      <c r="L71" s="497"/>
      <c r="W71" s="745"/>
      <c r="AE71" s="762"/>
      <c r="AF71" s="762"/>
    </row>
    <row r="72" spans="6:33" ht="18" customHeight="1">
      <c r="F72" s="761"/>
      <c r="G72" s="761"/>
      <c r="H72" s="497"/>
      <c r="I72" s="497"/>
      <c r="J72" s="497"/>
      <c r="K72" s="497"/>
      <c r="L72" s="497"/>
      <c r="AE72" s="762"/>
      <c r="AF72" s="762"/>
    </row>
    <row r="73" spans="6:33" ht="18" customHeight="1">
      <c r="F73" s="761"/>
      <c r="G73" s="761"/>
      <c r="H73" s="497"/>
      <c r="I73" s="497"/>
      <c r="J73" s="497"/>
      <c r="K73" s="497"/>
      <c r="L73" s="497"/>
      <c r="AE73" s="762"/>
      <c r="AF73" s="762"/>
    </row>
    <row r="74" spans="6:33" ht="18" customHeight="1">
      <c r="F74" s="761"/>
      <c r="G74" s="761"/>
      <c r="H74" s="497"/>
      <c r="I74" s="497"/>
      <c r="J74" s="497"/>
      <c r="K74" s="497"/>
      <c r="L74" s="497"/>
      <c r="AE74" s="762"/>
      <c r="AF74" s="762"/>
    </row>
    <row r="75" spans="6:33" ht="18" customHeight="1">
      <c r="F75" s="761"/>
      <c r="G75" s="761"/>
      <c r="H75" s="497"/>
      <c r="I75" s="497"/>
      <c r="J75" s="497"/>
      <c r="K75" s="497"/>
      <c r="L75" s="497"/>
      <c r="AE75" s="762"/>
      <c r="AF75" s="762"/>
    </row>
    <row r="76" spans="6:33" ht="18" customHeight="1"/>
    <row r="77" spans="6:33" ht="18" customHeight="1"/>
    <row r="78" spans="6:33" ht="18" customHeight="1"/>
    <row r="79" spans="6:33" ht="18" customHeight="1"/>
    <row r="80" spans="6:33" ht="18" customHeight="1"/>
    <row r="81" ht="18" customHeight="1"/>
    <row r="82" ht="18" customHeight="1"/>
    <row r="83" ht="18" customHeight="1"/>
    <row r="84" ht="18" customHeight="1"/>
    <row r="85" ht="18" customHeight="1"/>
    <row r="86" ht="18" customHeight="1"/>
    <row r="87" ht="18" customHeight="1"/>
    <row r="88" ht="18" customHeight="1"/>
  </sheetData>
  <sheetProtection algorithmName="SHA-512" hashValue="b+YtoAy362p9F/xgKk16bY2PQBeszB0DhytoRZ+cz3Y/RwM3HhtLMD7BZMDU1Zey+Qo76ShXkk4vYnyg6B/pIg==" saltValue="vummrzY6iQapY6J+vyNqhw==" spinCount="100000" sheet="1"/>
  <protectedRanges>
    <protectedRange sqref="C11:D22 G11:I25 K11:K25 M11:T25" name="範囲1"/>
  </protectedRanges>
  <mergeCells count="64">
    <mergeCell ref="B62:F62"/>
    <mergeCell ref="B63:F63"/>
    <mergeCell ref="B64:F64"/>
    <mergeCell ref="AA40:AC40"/>
    <mergeCell ref="F39:F42"/>
    <mergeCell ref="G39:G42"/>
    <mergeCell ref="H39:H42"/>
    <mergeCell ref="I39:L39"/>
    <mergeCell ref="M39:V39"/>
    <mergeCell ref="W39:Z39"/>
    <mergeCell ref="AA39:AD39"/>
    <mergeCell ref="Q41:R41"/>
    <mergeCell ref="S41:T41"/>
    <mergeCell ref="W41:Y41"/>
    <mergeCell ref="AA41:AC41"/>
    <mergeCell ref="B61:F61"/>
    <mergeCell ref="AE39:AE42"/>
    <mergeCell ref="AF39:AF42"/>
    <mergeCell ref="I40:I42"/>
    <mergeCell ref="J40:J42"/>
    <mergeCell ref="K40:K42"/>
    <mergeCell ref="L40:L42"/>
    <mergeCell ref="M40:M42"/>
    <mergeCell ref="N40:N42"/>
    <mergeCell ref="O40:P40"/>
    <mergeCell ref="Q40:R40"/>
    <mergeCell ref="S40:T40"/>
    <mergeCell ref="U40:V41"/>
    <mergeCell ref="W40:Y40"/>
    <mergeCell ref="Z40:Z42"/>
    <mergeCell ref="AD40:AD42"/>
    <mergeCell ref="O41:P41"/>
    <mergeCell ref="AF6:AF9"/>
    <mergeCell ref="L7:L9"/>
    <mergeCell ref="I6:L6"/>
    <mergeCell ref="H6:H9"/>
    <mergeCell ref="AA7:AC7"/>
    <mergeCell ref="AA8:AC8"/>
    <mergeCell ref="AD7:AD9"/>
    <mergeCell ref="M6:V6"/>
    <mergeCell ref="K7:K9"/>
    <mergeCell ref="AA6:AD6"/>
    <mergeCell ref="AE6:AE9"/>
    <mergeCell ref="M7:M9"/>
    <mergeCell ref="N7:N9"/>
    <mergeCell ref="I7:I9"/>
    <mergeCell ref="O7:P7"/>
    <mergeCell ref="O8:P8"/>
    <mergeCell ref="B28:F28"/>
    <mergeCell ref="B29:F29"/>
    <mergeCell ref="B30:F30"/>
    <mergeCell ref="B31:F31"/>
    <mergeCell ref="G6:G9"/>
    <mergeCell ref="F6:F9"/>
    <mergeCell ref="Q7:R7"/>
    <mergeCell ref="Q8:R8"/>
    <mergeCell ref="Z7:Z9"/>
    <mergeCell ref="W6:Z6"/>
    <mergeCell ref="J7:J9"/>
    <mergeCell ref="S7:T7"/>
    <mergeCell ref="S8:T8"/>
    <mergeCell ref="W7:Y7"/>
    <mergeCell ref="W8:Y8"/>
    <mergeCell ref="U7:V8"/>
  </mergeCells>
  <phoneticPr fontId="4"/>
  <pageMargins left="0.7" right="0.7" top="0.75" bottom="0.75" header="0.3" footer="0.3"/>
  <pageSetup paperSize="9" scale="44"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B35D-D7E4-4E52-8849-11372159E3D9}">
  <sheetPr codeName="Sheet20">
    <tabColor rgb="FFFFC000"/>
    <pageSetUpPr fitToPage="1"/>
  </sheetPr>
  <dimension ref="A1:AB149"/>
  <sheetViews>
    <sheetView showGridLines="0" showZeros="0" view="pageBreakPreview" zoomScale="55" zoomScaleNormal="70" zoomScaleSheetLayoutView="55" workbookViewId="0">
      <selection activeCell="I172" sqref="I172"/>
    </sheetView>
  </sheetViews>
  <sheetFormatPr defaultColWidth="9.625" defaultRowHeight="18.75"/>
  <cols>
    <col min="1" max="1" width="3.5" style="377" customWidth="1"/>
    <col min="2" max="3" width="7.625" style="377" customWidth="1"/>
    <col min="4" max="4" width="3.5" style="377" customWidth="1"/>
    <col min="5" max="5" width="6.5" style="377" customWidth="1"/>
    <col min="6" max="6" width="17" style="377" customWidth="1"/>
    <col min="7" max="7" width="14.625" style="377" bestFit="1" customWidth="1"/>
    <col min="8" max="8" width="16.625" style="377" customWidth="1"/>
    <col min="9" max="9" width="21.5" style="377" customWidth="1"/>
    <col min="10" max="11" width="10" style="377" customWidth="1"/>
    <col min="12" max="12" width="11.375" style="377" customWidth="1"/>
    <col min="13" max="13" width="14" style="377" customWidth="1"/>
    <col min="14" max="14" width="16.625" style="377" customWidth="1"/>
    <col min="15" max="16" width="21.5" style="377" customWidth="1"/>
    <col min="17" max="17" width="7.5" style="377" bestFit="1" customWidth="1"/>
    <col min="18" max="19" width="10" style="377" customWidth="1"/>
    <col min="20" max="20" width="11.375" style="377" customWidth="1"/>
    <col min="21" max="21" width="14" style="377" customWidth="1"/>
    <col min="22" max="23" width="19.5" style="377" bestFit="1" customWidth="1"/>
    <col min="24" max="24" width="3.5" style="377" customWidth="1"/>
    <col min="25" max="25" width="7.625" style="377" customWidth="1"/>
    <col min="26" max="26" width="29.875" style="377" hidden="1" customWidth="1"/>
    <col min="27" max="27" width="9.375" style="377" hidden="1" customWidth="1"/>
    <col min="28" max="28" width="70.625" style="377" hidden="1" customWidth="1"/>
    <col min="29" max="33" width="7.625" style="377" customWidth="1"/>
    <col min="34" max="16384" width="9.625" style="377"/>
  </cols>
  <sheetData>
    <row r="1" spans="1:28" ht="30.75">
      <c r="A1" s="426" t="s">
        <v>1035</v>
      </c>
      <c r="B1" s="425"/>
      <c r="C1" s="425"/>
      <c r="D1" s="425"/>
      <c r="E1" s="425"/>
      <c r="F1" s="425"/>
      <c r="G1" s="425"/>
      <c r="H1" s="425"/>
      <c r="I1" s="425"/>
      <c r="J1" s="425"/>
      <c r="K1" s="425"/>
      <c r="L1" s="425"/>
      <c r="M1" s="425"/>
      <c r="N1" s="425"/>
      <c r="O1" s="425"/>
      <c r="P1" s="425"/>
      <c r="Q1" s="425"/>
      <c r="R1" s="425"/>
      <c r="S1" s="425"/>
      <c r="T1" s="425"/>
      <c r="U1" s="425"/>
      <c r="V1" s="425"/>
      <c r="W1" s="425"/>
    </row>
    <row r="2" spans="1:28">
      <c r="B2" s="423" t="s">
        <v>790</v>
      </c>
      <c r="J2" s="424" t="s">
        <v>791</v>
      </c>
    </row>
    <row r="3" spans="1:28" ht="21.75">
      <c r="B3" s="423" t="s">
        <v>792</v>
      </c>
    </row>
    <row r="4" spans="1:28">
      <c r="B4" s="431" t="s">
        <v>1036</v>
      </c>
    </row>
    <row r="5" spans="1:28">
      <c r="B5" s="431" t="s">
        <v>1037</v>
      </c>
    </row>
    <row r="6" spans="1:28" ht="19.5" thickBot="1"/>
    <row r="7" spans="1:28" ht="19.5" customHeight="1" thickBot="1">
      <c r="E7" s="2530" t="s">
        <v>793</v>
      </c>
      <c r="F7" s="2510" t="s">
        <v>959</v>
      </c>
      <c r="G7" s="2532" t="s">
        <v>1038</v>
      </c>
      <c r="H7" s="2524" t="s">
        <v>1039</v>
      </c>
      <c r="I7" s="2525"/>
      <c r="J7" s="2525"/>
      <c r="K7" s="2525"/>
      <c r="L7" s="2525"/>
      <c r="M7" s="2526"/>
      <c r="N7" s="2527" t="s">
        <v>1040</v>
      </c>
      <c r="O7" s="2528"/>
      <c r="P7" s="2528"/>
      <c r="Q7" s="2528"/>
      <c r="R7" s="2528"/>
      <c r="S7" s="2528"/>
      <c r="T7" s="2528"/>
      <c r="U7" s="2529"/>
      <c r="V7" s="2499" t="s">
        <v>1041</v>
      </c>
      <c r="W7" s="2499" t="s">
        <v>1042</v>
      </c>
    </row>
    <row r="8" spans="1:28" ht="36.75" thickBot="1">
      <c r="B8" s="381" t="s">
        <v>1043</v>
      </c>
      <c r="C8" s="436"/>
      <c r="E8" s="2531"/>
      <c r="F8" s="2512"/>
      <c r="G8" s="2512"/>
      <c r="H8" s="662" t="s">
        <v>1044</v>
      </c>
      <c r="I8" s="661" t="s">
        <v>1045</v>
      </c>
      <c r="J8" s="661" t="s">
        <v>1046</v>
      </c>
      <c r="K8" s="661" t="s">
        <v>1047</v>
      </c>
      <c r="L8" s="660" t="s">
        <v>1048</v>
      </c>
      <c r="M8" s="660" t="s">
        <v>1049</v>
      </c>
      <c r="N8" s="659" t="s">
        <v>1044</v>
      </c>
      <c r="O8" s="658" t="s">
        <v>1045</v>
      </c>
      <c r="P8" s="658" t="s">
        <v>1050</v>
      </c>
      <c r="Q8" s="658" t="s">
        <v>1051</v>
      </c>
      <c r="R8" s="658" t="s">
        <v>1046</v>
      </c>
      <c r="S8" s="658" t="s">
        <v>1047</v>
      </c>
      <c r="T8" s="658" t="s">
        <v>1048</v>
      </c>
      <c r="U8" s="657" t="s">
        <v>1049</v>
      </c>
      <c r="V8" s="2513"/>
      <c r="W8" s="2513"/>
      <c r="Z8" s="443" t="s">
        <v>1052</v>
      </c>
      <c r="AA8" s="443" t="s">
        <v>1053</v>
      </c>
    </row>
    <row r="9" spans="1:28" ht="20.25" thickTop="1" thickBot="1">
      <c r="B9" s="444" t="s">
        <v>983</v>
      </c>
      <c r="C9" s="445" t="s">
        <v>1054</v>
      </c>
      <c r="E9" s="419" t="s">
        <v>801</v>
      </c>
      <c r="F9" s="418" t="s">
        <v>802</v>
      </c>
      <c r="G9" s="418">
        <v>8</v>
      </c>
      <c r="H9" s="418" t="s">
        <v>1055</v>
      </c>
      <c r="I9" s="418" t="s">
        <v>1056</v>
      </c>
      <c r="J9" s="418">
        <v>20</v>
      </c>
      <c r="K9" s="418">
        <v>100</v>
      </c>
      <c r="L9" s="561">
        <f t="shared" ref="L9:L109" si="0">($C$22*G9*J9*K9)/1000</f>
        <v>0</v>
      </c>
      <c r="M9" s="655">
        <f t="shared" ref="M9:M109" si="1">IFERROR(L9*$AA$16/10^3,"")</f>
        <v>0</v>
      </c>
      <c r="N9" s="418" t="s">
        <v>1057</v>
      </c>
      <c r="O9" s="418" t="s">
        <v>1058</v>
      </c>
      <c r="P9" s="418" t="s">
        <v>1059</v>
      </c>
      <c r="Q9" s="656">
        <f t="shared" ref="Q9:Q109" si="2">IFERROR(VLOOKUP(P9,$Z$9:$AA$11,2,FALSE),"")</f>
        <v>0.95</v>
      </c>
      <c r="R9" s="418">
        <v>20</v>
      </c>
      <c r="S9" s="418">
        <v>40</v>
      </c>
      <c r="T9" s="561">
        <f t="shared" ref="T9:T109" si="3">IFERROR((($C$22*G9*Q9*R9)/1000)*S9,"")</f>
        <v>0</v>
      </c>
      <c r="U9" s="655">
        <f t="shared" ref="U9:U109" si="4">IFERROR(T9*$AA$16/10^3,"")</f>
        <v>0</v>
      </c>
      <c r="V9" s="448" t="str">
        <f t="shared" ref="V9:V109" si="5">IFERROR(IF(AND(L9&gt;0,T9&gt;0)=TRUE,L9-T9,""),"")</f>
        <v/>
      </c>
      <c r="W9" s="654" t="str">
        <f t="shared" ref="W9:W109" si="6">IFERROR(IF(AND(M9&gt;0,U9&gt;0)=TRUE,M9-U9,""),"")</f>
        <v/>
      </c>
      <c r="Z9" s="453" t="s">
        <v>1060</v>
      </c>
      <c r="AA9" s="653">
        <v>0.95</v>
      </c>
    </row>
    <row r="10" spans="1:28">
      <c r="B10" s="454">
        <v>4</v>
      </c>
      <c r="C10" s="455"/>
      <c r="E10" s="411">
        <v>1</v>
      </c>
      <c r="F10" s="401"/>
      <c r="G10" s="401"/>
      <c r="H10" s="401"/>
      <c r="I10" s="401"/>
      <c r="J10" s="401"/>
      <c r="K10" s="401"/>
      <c r="L10" s="462">
        <f t="shared" si="0"/>
        <v>0</v>
      </c>
      <c r="M10" s="650">
        <f t="shared" si="1"/>
        <v>0</v>
      </c>
      <c r="N10" s="401"/>
      <c r="O10" s="401"/>
      <c r="P10" s="457"/>
      <c r="Q10" s="651" t="str">
        <f t="shared" si="2"/>
        <v/>
      </c>
      <c r="R10" s="401"/>
      <c r="S10" s="401"/>
      <c r="T10" s="462" t="str">
        <f t="shared" si="3"/>
        <v/>
      </c>
      <c r="U10" s="650" t="str">
        <f t="shared" si="4"/>
        <v/>
      </c>
      <c r="V10" s="649" t="str">
        <f t="shared" si="5"/>
        <v/>
      </c>
      <c r="W10" s="648" t="str">
        <f t="shared" si="6"/>
        <v/>
      </c>
      <c r="Z10" s="453" t="s">
        <v>1061</v>
      </c>
      <c r="AA10" s="653">
        <v>0.9</v>
      </c>
    </row>
    <row r="11" spans="1:28">
      <c r="B11" s="464">
        <v>5</v>
      </c>
      <c r="C11" s="400"/>
      <c r="E11" s="395">
        <v>2</v>
      </c>
      <c r="F11" s="401"/>
      <c r="G11" s="401"/>
      <c r="H11" s="401"/>
      <c r="I11" s="401"/>
      <c r="J11" s="401"/>
      <c r="K11" s="401"/>
      <c r="L11" s="462">
        <f t="shared" si="0"/>
        <v>0</v>
      </c>
      <c r="M11" s="650">
        <f t="shared" si="1"/>
        <v>0</v>
      </c>
      <c r="N11" s="401"/>
      <c r="O11" s="401"/>
      <c r="P11" s="457"/>
      <c r="Q11" s="651" t="str">
        <f t="shared" si="2"/>
        <v/>
      </c>
      <c r="R11" s="401"/>
      <c r="S11" s="401"/>
      <c r="T11" s="462" t="str">
        <f t="shared" si="3"/>
        <v/>
      </c>
      <c r="U11" s="650" t="str">
        <f t="shared" si="4"/>
        <v/>
      </c>
      <c r="V11" s="649" t="str">
        <f t="shared" si="5"/>
        <v/>
      </c>
      <c r="W11" s="648" t="str">
        <f t="shared" si="6"/>
        <v/>
      </c>
      <c r="Z11" s="453" t="s">
        <v>1062</v>
      </c>
      <c r="AA11" s="653">
        <v>0.95</v>
      </c>
    </row>
    <row r="12" spans="1:28">
      <c r="B12" s="464">
        <v>6</v>
      </c>
      <c r="C12" s="400"/>
      <c r="E12" s="395">
        <v>3</v>
      </c>
      <c r="F12" s="401"/>
      <c r="G12" s="401"/>
      <c r="H12" s="401"/>
      <c r="I12" s="401"/>
      <c r="J12" s="401"/>
      <c r="K12" s="401"/>
      <c r="L12" s="462">
        <f t="shared" si="0"/>
        <v>0</v>
      </c>
      <c r="M12" s="650">
        <f t="shared" si="1"/>
        <v>0</v>
      </c>
      <c r="N12" s="401"/>
      <c r="O12" s="401"/>
      <c r="P12" s="457"/>
      <c r="Q12" s="651" t="str">
        <f t="shared" si="2"/>
        <v/>
      </c>
      <c r="R12" s="401"/>
      <c r="S12" s="401"/>
      <c r="T12" s="462" t="str">
        <f t="shared" si="3"/>
        <v/>
      </c>
      <c r="U12" s="650" t="str">
        <f t="shared" si="4"/>
        <v/>
      </c>
      <c r="V12" s="649" t="str">
        <f t="shared" si="5"/>
        <v/>
      </c>
      <c r="W12" s="648" t="str">
        <f t="shared" si="6"/>
        <v/>
      </c>
    </row>
    <row r="13" spans="1:28" ht="19.5" thickBot="1">
      <c r="B13" s="464">
        <v>7</v>
      </c>
      <c r="C13" s="400"/>
      <c r="E13" s="395">
        <v>4</v>
      </c>
      <c r="F13" s="401"/>
      <c r="G13" s="401"/>
      <c r="H13" s="401"/>
      <c r="I13" s="401"/>
      <c r="J13" s="401"/>
      <c r="K13" s="401"/>
      <c r="L13" s="462">
        <f t="shared" si="0"/>
        <v>0</v>
      </c>
      <c r="M13" s="650">
        <f t="shared" si="1"/>
        <v>0</v>
      </c>
      <c r="N13" s="401"/>
      <c r="O13" s="401"/>
      <c r="P13" s="457"/>
      <c r="Q13" s="651" t="str">
        <f t="shared" si="2"/>
        <v/>
      </c>
      <c r="R13" s="401"/>
      <c r="S13" s="401"/>
      <c r="T13" s="462" t="str">
        <f t="shared" si="3"/>
        <v/>
      </c>
      <c r="U13" s="650" t="str">
        <f t="shared" si="4"/>
        <v/>
      </c>
      <c r="V13" s="649" t="str">
        <f t="shared" si="5"/>
        <v/>
      </c>
      <c r="W13" s="648" t="str">
        <f t="shared" si="6"/>
        <v/>
      </c>
      <c r="Z13" s="420" t="s">
        <v>800</v>
      </c>
    </row>
    <row r="14" spans="1:28" ht="19.5" thickBot="1">
      <c r="B14" s="464">
        <v>8</v>
      </c>
      <c r="C14" s="400"/>
      <c r="E14" s="395">
        <v>5</v>
      </c>
      <c r="F14" s="401"/>
      <c r="G14" s="401"/>
      <c r="H14" s="401"/>
      <c r="I14" s="401"/>
      <c r="J14" s="401"/>
      <c r="K14" s="401"/>
      <c r="L14" s="462">
        <f t="shared" si="0"/>
        <v>0</v>
      </c>
      <c r="M14" s="650">
        <f t="shared" si="1"/>
        <v>0</v>
      </c>
      <c r="N14" s="401"/>
      <c r="O14" s="401"/>
      <c r="P14" s="457"/>
      <c r="Q14" s="651" t="str">
        <f t="shared" si="2"/>
        <v/>
      </c>
      <c r="R14" s="401"/>
      <c r="S14" s="401"/>
      <c r="T14" s="462" t="str">
        <f t="shared" si="3"/>
        <v/>
      </c>
      <c r="U14" s="650" t="str">
        <f t="shared" si="4"/>
        <v/>
      </c>
      <c r="V14" s="649" t="str">
        <f t="shared" si="5"/>
        <v/>
      </c>
      <c r="W14" s="648" t="str">
        <f t="shared" si="6"/>
        <v/>
      </c>
      <c r="Z14" s="476" t="s">
        <v>1063</v>
      </c>
      <c r="AA14" s="476" t="s">
        <v>806</v>
      </c>
      <c r="AB14" s="412" t="s">
        <v>807</v>
      </c>
    </row>
    <row r="15" spans="1:28" ht="20.25" thickTop="1" thickBot="1">
      <c r="B15" s="464">
        <v>9</v>
      </c>
      <c r="C15" s="400"/>
      <c r="E15" s="395">
        <v>6</v>
      </c>
      <c r="F15" s="401"/>
      <c r="G15" s="401"/>
      <c r="H15" s="401"/>
      <c r="I15" s="401"/>
      <c r="J15" s="401"/>
      <c r="K15" s="401"/>
      <c r="L15" s="462">
        <f t="shared" si="0"/>
        <v>0</v>
      </c>
      <c r="M15" s="650">
        <f t="shared" si="1"/>
        <v>0</v>
      </c>
      <c r="N15" s="401"/>
      <c r="O15" s="401"/>
      <c r="P15" s="457"/>
      <c r="Q15" s="651" t="str">
        <f t="shared" si="2"/>
        <v/>
      </c>
      <c r="R15" s="401"/>
      <c r="S15" s="401"/>
      <c r="T15" s="462" t="str">
        <f t="shared" si="3"/>
        <v/>
      </c>
      <c r="U15" s="650" t="str">
        <f t="shared" si="4"/>
        <v/>
      </c>
      <c r="V15" s="649" t="str">
        <f t="shared" si="5"/>
        <v/>
      </c>
      <c r="W15" s="648" t="str">
        <f t="shared" si="6"/>
        <v/>
      </c>
      <c r="Z15" s="410" t="s">
        <v>1064</v>
      </c>
      <c r="AA15" s="409">
        <v>15</v>
      </c>
      <c r="AB15" s="408" t="s">
        <v>809</v>
      </c>
    </row>
    <row r="16" spans="1:28" ht="19.5" thickBot="1">
      <c r="B16" s="464">
        <v>10</v>
      </c>
      <c r="C16" s="400"/>
      <c r="E16" s="395">
        <v>7</v>
      </c>
      <c r="F16" s="401"/>
      <c r="G16" s="401"/>
      <c r="H16" s="401"/>
      <c r="I16" s="401"/>
      <c r="J16" s="401"/>
      <c r="K16" s="401"/>
      <c r="L16" s="462">
        <f t="shared" si="0"/>
        <v>0</v>
      </c>
      <c r="M16" s="650">
        <f t="shared" si="1"/>
        <v>0</v>
      </c>
      <c r="N16" s="401"/>
      <c r="O16" s="401"/>
      <c r="P16" s="457"/>
      <c r="Q16" s="651" t="str">
        <f t="shared" si="2"/>
        <v/>
      </c>
      <c r="R16" s="401"/>
      <c r="S16" s="401"/>
      <c r="T16" s="462" t="str">
        <f t="shared" si="3"/>
        <v/>
      </c>
      <c r="U16" s="650" t="str">
        <f t="shared" si="4"/>
        <v/>
      </c>
      <c r="V16" s="649" t="str">
        <f t="shared" si="5"/>
        <v/>
      </c>
      <c r="W16" s="648" t="str">
        <f t="shared" si="6"/>
        <v/>
      </c>
      <c r="Z16" s="652" t="s">
        <v>1065</v>
      </c>
      <c r="AA16" s="404">
        <v>0.41599999999999998</v>
      </c>
      <c r="AB16" s="403" t="s">
        <v>813</v>
      </c>
    </row>
    <row r="17" spans="1:28">
      <c r="B17" s="464">
        <v>11</v>
      </c>
      <c r="C17" s="400"/>
      <c r="E17" s="395">
        <v>8</v>
      </c>
      <c r="F17" s="401"/>
      <c r="G17" s="401"/>
      <c r="H17" s="401"/>
      <c r="I17" s="401"/>
      <c r="J17" s="401"/>
      <c r="K17" s="401"/>
      <c r="L17" s="462">
        <f t="shared" si="0"/>
        <v>0</v>
      </c>
      <c r="M17" s="650">
        <f t="shared" si="1"/>
        <v>0</v>
      </c>
      <c r="N17" s="401"/>
      <c r="O17" s="401"/>
      <c r="P17" s="457"/>
      <c r="Q17" s="651" t="str">
        <f t="shared" si="2"/>
        <v/>
      </c>
      <c r="R17" s="401"/>
      <c r="S17" s="401"/>
      <c r="T17" s="462" t="str">
        <f t="shared" si="3"/>
        <v/>
      </c>
      <c r="U17" s="650" t="str">
        <f t="shared" si="4"/>
        <v/>
      </c>
      <c r="V17" s="649" t="str">
        <f t="shared" si="5"/>
        <v/>
      </c>
      <c r="W17" s="648" t="str">
        <f t="shared" si="6"/>
        <v/>
      </c>
    </row>
    <row r="18" spans="1:28" ht="19.5" thickBot="1">
      <c r="B18" s="473">
        <v>12</v>
      </c>
      <c r="C18" s="474"/>
      <c r="E18" s="395">
        <v>9</v>
      </c>
      <c r="F18" s="401"/>
      <c r="G18" s="401"/>
      <c r="H18" s="401"/>
      <c r="I18" s="401"/>
      <c r="J18" s="401"/>
      <c r="K18" s="401"/>
      <c r="L18" s="462">
        <f t="shared" si="0"/>
        <v>0</v>
      </c>
      <c r="M18" s="650">
        <f t="shared" si="1"/>
        <v>0</v>
      </c>
      <c r="N18" s="401"/>
      <c r="O18" s="401"/>
      <c r="P18" s="457"/>
      <c r="Q18" s="651" t="str">
        <f t="shared" si="2"/>
        <v/>
      </c>
      <c r="R18" s="401"/>
      <c r="S18" s="401"/>
      <c r="T18" s="462" t="str">
        <f t="shared" si="3"/>
        <v/>
      </c>
      <c r="U18" s="650" t="str">
        <f t="shared" si="4"/>
        <v/>
      </c>
      <c r="V18" s="649" t="str">
        <f t="shared" si="5"/>
        <v/>
      </c>
      <c r="W18" s="648" t="str">
        <f t="shared" si="6"/>
        <v/>
      </c>
    </row>
    <row r="19" spans="1:28" ht="19.5" thickTop="1">
      <c r="B19" s="477">
        <v>1</v>
      </c>
      <c r="C19" s="478"/>
      <c r="E19" s="395">
        <v>10</v>
      </c>
      <c r="F19" s="401"/>
      <c r="G19" s="401"/>
      <c r="H19" s="401"/>
      <c r="I19" s="401"/>
      <c r="J19" s="401"/>
      <c r="K19" s="401"/>
      <c r="L19" s="462">
        <f t="shared" si="0"/>
        <v>0</v>
      </c>
      <c r="M19" s="650">
        <f t="shared" si="1"/>
        <v>0</v>
      </c>
      <c r="N19" s="401"/>
      <c r="O19" s="401"/>
      <c r="P19" s="457"/>
      <c r="Q19" s="651" t="str">
        <f t="shared" si="2"/>
        <v/>
      </c>
      <c r="R19" s="401"/>
      <c r="S19" s="401"/>
      <c r="T19" s="462" t="str">
        <f t="shared" si="3"/>
        <v/>
      </c>
      <c r="U19" s="650" t="str">
        <f t="shared" si="4"/>
        <v/>
      </c>
      <c r="V19" s="649" t="str">
        <f t="shared" si="5"/>
        <v/>
      </c>
      <c r="W19" s="648" t="str">
        <f t="shared" si="6"/>
        <v/>
      </c>
    </row>
    <row r="20" spans="1:28">
      <c r="B20" s="464">
        <v>2</v>
      </c>
      <c r="C20" s="400"/>
      <c r="E20" s="395">
        <v>11</v>
      </c>
      <c r="F20" s="401"/>
      <c r="G20" s="401"/>
      <c r="H20" s="401"/>
      <c r="I20" s="401"/>
      <c r="J20" s="401"/>
      <c r="K20" s="401"/>
      <c r="L20" s="462">
        <f t="shared" si="0"/>
        <v>0</v>
      </c>
      <c r="M20" s="650">
        <f t="shared" si="1"/>
        <v>0</v>
      </c>
      <c r="N20" s="401"/>
      <c r="O20" s="401"/>
      <c r="P20" s="457"/>
      <c r="Q20" s="651" t="str">
        <f t="shared" si="2"/>
        <v/>
      </c>
      <c r="R20" s="401"/>
      <c r="S20" s="401"/>
      <c r="T20" s="462" t="str">
        <f t="shared" si="3"/>
        <v/>
      </c>
      <c r="U20" s="650" t="str">
        <f t="shared" si="4"/>
        <v/>
      </c>
      <c r="V20" s="649" t="str">
        <f t="shared" si="5"/>
        <v/>
      </c>
      <c r="W20" s="648" t="str">
        <f t="shared" si="6"/>
        <v/>
      </c>
    </row>
    <row r="21" spans="1:28" ht="19.5" thickBot="1">
      <c r="B21" s="479">
        <v>3</v>
      </c>
      <c r="C21" s="393"/>
      <c r="E21" s="395">
        <v>12</v>
      </c>
      <c r="F21" s="401"/>
      <c r="G21" s="401"/>
      <c r="H21" s="401"/>
      <c r="I21" s="401"/>
      <c r="J21" s="401"/>
      <c r="K21" s="401"/>
      <c r="L21" s="462">
        <f t="shared" si="0"/>
        <v>0</v>
      </c>
      <c r="M21" s="650">
        <f t="shared" si="1"/>
        <v>0</v>
      </c>
      <c r="N21" s="401"/>
      <c r="O21" s="401"/>
      <c r="P21" s="457"/>
      <c r="Q21" s="651" t="str">
        <f t="shared" si="2"/>
        <v/>
      </c>
      <c r="R21" s="401"/>
      <c r="S21" s="401"/>
      <c r="T21" s="462" t="str">
        <f t="shared" si="3"/>
        <v/>
      </c>
      <c r="U21" s="650" t="str">
        <f t="shared" si="4"/>
        <v/>
      </c>
      <c r="V21" s="649" t="str">
        <f t="shared" si="5"/>
        <v/>
      </c>
      <c r="W21" s="648" t="str">
        <f t="shared" si="6"/>
        <v/>
      </c>
    </row>
    <row r="22" spans="1:28" ht="19.5" thickBot="1">
      <c r="B22" s="480" t="s">
        <v>17</v>
      </c>
      <c r="C22" s="481">
        <f>SUM(C10:C21)</f>
        <v>0</v>
      </c>
      <c r="E22" s="395">
        <v>13</v>
      </c>
      <c r="F22" s="401"/>
      <c r="G22" s="401"/>
      <c r="H22" s="401"/>
      <c r="I22" s="401"/>
      <c r="J22" s="401"/>
      <c r="K22" s="401"/>
      <c r="L22" s="462">
        <f t="shared" si="0"/>
        <v>0</v>
      </c>
      <c r="M22" s="650">
        <f t="shared" si="1"/>
        <v>0</v>
      </c>
      <c r="N22" s="401"/>
      <c r="O22" s="401"/>
      <c r="P22" s="457"/>
      <c r="Q22" s="651" t="str">
        <f t="shared" si="2"/>
        <v/>
      </c>
      <c r="R22" s="401"/>
      <c r="S22" s="401"/>
      <c r="T22" s="462" t="str">
        <f t="shared" si="3"/>
        <v/>
      </c>
      <c r="U22" s="650" t="str">
        <f t="shared" si="4"/>
        <v/>
      </c>
      <c r="V22" s="649" t="str">
        <f t="shared" si="5"/>
        <v/>
      </c>
      <c r="W22" s="648" t="str">
        <f t="shared" si="6"/>
        <v/>
      </c>
    </row>
    <row r="23" spans="1:28">
      <c r="A23" s="433"/>
      <c r="B23" s="433"/>
      <c r="C23" s="433"/>
      <c r="D23" s="433"/>
      <c r="E23" s="1200">
        <v>14</v>
      </c>
      <c r="F23" s="1195"/>
      <c r="G23" s="1195"/>
      <c r="H23" s="1195"/>
      <c r="I23" s="1195"/>
      <c r="J23" s="1195"/>
      <c r="K23" s="1195"/>
      <c r="L23" s="1198">
        <f t="shared" ref="L23:L54" si="7">($C$22*G23*J23*K23)/1000</f>
        <v>0</v>
      </c>
      <c r="M23" s="1361">
        <f t="shared" ref="M23:M54" si="8">IFERROR(L23*$AA$16/10^3,"")</f>
        <v>0</v>
      </c>
      <c r="N23" s="1195"/>
      <c r="O23" s="1195"/>
      <c r="P23" s="1259"/>
      <c r="Q23" s="1362" t="str">
        <f t="shared" ref="Q23:Q54" si="9">IFERROR(VLOOKUP(P23,$Z$9:$AA$11,2,FALSE),"")</f>
        <v/>
      </c>
      <c r="R23" s="1195"/>
      <c r="S23" s="1195"/>
      <c r="T23" s="1198" t="str">
        <f t="shared" ref="T23:T54" si="10">IFERROR((($C$22*G23*Q23*R23)/1000)*S23,"")</f>
        <v/>
      </c>
      <c r="U23" s="1361" t="str">
        <f t="shared" ref="U23:U54" si="11">IFERROR(T23*$AA$16/10^3,"")</f>
        <v/>
      </c>
      <c r="V23" s="1363" t="str">
        <f t="shared" ref="V23:V54" si="12">IFERROR(IF(AND(L23&gt;0,T23&gt;0)=TRUE,L23-T23,""),"")</f>
        <v/>
      </c>
      <c r="W23" s="1364" t="str">
        <f t="shared" si="6"/>
        <v/>
      </c>
      <c r="X23" s="433"/>
      <c r="Y23" s="433"/>
      <c r="Z23" s="433"/>
      <c r="AA23" s="433"/>
      <c r="AB23" s="433"/>
    </row>
    <row r="24" spans="1:28" ht="19.5" thickBot="1">
      <c r="A24" s="433"/>
      <c r="B24" s="433"/>
      <c r="C24" s="433"/>
      <c r="D24" s="433"/>
      <c r="E24" s="1211">
        <v>15</v>
      </c>
      <c r="F24" s="1212"/>
      <c r="G24" s="1212"/>
      <c r="H24" s="1212"/>
      <c r="I24" s="1212"/>
      <c r="J24" s="1212"/>
      <c r="K24" s="1212"/>
      <c r="L24" s="1289">
        <f t="shared" si="7"/>
        <v>0</v>
      </c>
      <c r="M24" s="1676">
        <f t="shared" si="8"/>
        <v>0</v>
      </c>
      <c r="N24" s="1212"/>
      <c r="O24" s="1212"/>
      <c r="P24" s="1284"/>
      <c r="Q24" s="1677" t="str">
        <f t="shared" si="9"/>
        <v/>
      </c>
      <c r="R24" s="1212"/>
      <c r="S24" s="1212"/>
      <c r="T24" s="1289" t="str">
        <f t="shared" si="10"/>
        <v/>
      </c>
      <c r="U24" s="1676" t="str">
        <f t="shared" si="11"/>
        <v/>
      </c>
      <c r="V24" s="1678" t="str">
        <f t="shared" si="12"/>
        <v/>
      </c>
      <c r="W24" s="1679" t="str">
        <f t="shared" si="6"/>
        <v/>
      </c>
      <c r="X24" s="433"/>
      <c r="Y24" s="433"/>
      <c r="Z24" s="433"/>
      <c r="AA24" s="433"/>
      <c r="AB24" s="433"/>
    </row>
    <row r="25" spans="1:28" hidden="1">
      <c r="A25" s="433"/>
      <c r="B25" s="433"/>
      <c r="C25" s="433"/>
      <c r="D25" s="433"/>
      <c r="E25" s="1258">
        <v>16</v>
      </c>
      <c r="F25" s="1259"/>
      <c r="G25" s="1259"/>
      <c r="H25" s="1259"/>
      <c r="I25" s="1259"/>
      <c r="J25" s="1259"/>
      <c r="K25" s="1259"/>
      <c r="L25" s="1198">
        <f t="shared" si="7"/>
        <v>0</v>
      </c>
      <c r="M25" s="1361">
        <f t="shared" si="8"/>
        <v>0</v>
      </c>
      <c r="N25" s="1259"/>
      <c r="O25" s="1259"/>
      <c r="P25" s="1259"/>
      <c r="Q25" s="1362" t="str">
        <f t="shared" si="9"/>
        <v/>
      </c>
      <c r="R25" s="1259"/>
      <c r="S25" s="1259"/>
      <c r="T25" s="1198" t="str">
        <f t="shared" si="10"/>
        <v/>
      </c>
      <c r="U25" s="1361" t="str">
        <f t="shared" si="11"/>
        <v/>
      </c>
      <c r="V25" s="1363" t="str">
        <f t="shared" si="12"/>
        <v/>
      </c>
      <c r="W25" s="1364" t="str">
        <f t="shared" si="6"/>
        <v/>
      </c>
      <c r="X25" s="433"/>
      <c r="Y25" s="433"/>
      <c r="Z25" s="433"/>
      <c r="AA25" s="433"/>
      <c r="AB25" s="433"/>
    </row>
    <row r="26" spans="1:28" hidden="1">
      <c r="A26" s="433"/>
      <c r="B26" s="433"/>
      <c r="C26" s="433"/>
      <c r="D26" s="433"/>
      <c r="E26" s="1200">
        <v>17</v>
      </c>
      <c r="F26" s="1195"/>
      <c r="G26" s="1195"/>
      <c r="H26" s="1195"/>
      <c r="I26" s="1195"/>
      <c r="J26" s="1195"/>
      <c r="K26" s="1195"/>
      <c r="L26" s="1198">
        <f t="shared" si="7"/>
        <v>0</v>
      </c>
      <c r="M26" s="1361">
        <f t="shared" si="8"/>
        <v>0</v>
      </c>
      <c r="N26" s="1195"/>
      <c r="O26" s="1195"/>
      <c r="P26" s="1259"/>
      <c r="Q26" s="1362" t="str">
        <f t="shared" si="9"/>
        <v/>
      </c>
      <c r="R26" s="1195"/>
      <c r="S26" s="1195"/>
      <c r="T26" s="1198" t="str">
        <f t="shared" si="10"/>
        <v/>
      </c>
      <c r="U26" s="1361" t="str">
        <f t="shared" si="11"/>
        <v/>
      </c>
      <c r="V26" s="1363" t="str">
        <f t="shared" si="12"/>
        <v/>
      </c>
      <c r="W26" s="1364" t="str">
        <f t="shared" si="6"/>
        <v/>
      </c>
      <c r="X26" s="433"/>
      <c r="Y26" s="433"/>
      <c r="Z26" s="433"/>
      <c r="AA26" s="433"/>
      <c r="AB26" s="433"/>
    </row>
    <row r="27" spans="1:28" hidden="1">
      <c r="A27" s="433"/>
      <c r="B27" s="433"/>
      <c r="C27" s="433"/>
      <c r="D27" s="433"/>
      <c r="E27" s="1200">
        <v>18</v>
      </c>
      <c r="F27" s="1195"/>
      <c r="G27" s="1195"/>
      <c r="H27" s="1195"/>
      <c r="I27" s="1195"/>
      <c r="J27" s="1195"/>
      <c r="K27" s="1195"/>
      <c r="L27" s="1198">
        <f t="shared" si="7"/>
        <v>0</v>
      </c>
      <c r="M27" s="1361">
        <f t="shared" si="8"/>
        <v>0</v>
      </c>
      <c r="N27" s="1195"/>
      <c r="O27" s="1195"/>
      <c r="P27" s="1259"/>
      <c r="Q27" s="1362" t="str">
        <f t="shared" si="9"/>
        <v/>
      </c>
      <c r="R27" s="1195"/>
      <c r="S27" s="1195"/>
      <c r="T27" s="1198" t="str">
        <f t="shared" si="10"/>
        <v/>
      </c>
      <c r="U27" s="1361" t="str">
        <f t="shared" si="11"/>
        <v/>
      </c>
      <c r="V27" s="1363" t="str">
        <f t="shared" si="12"/>
        <v/>
      </c>
      <c r="W27" s="1364" t="str">
        <f t="shared" si="6"/>
        <v/>
      </c>
      <c r="X27" s="433"/>
      <c r="Y27" s="433"/>
      <c r="Z27" s="433"/>
      <c r="AA27" s="433"/>
      <c r="AB27" s="433"/>
    </row>
    <row r="28" spans="1:28" hidden="1">
      <c r="A28" s="433"/>
      <c r="B28" s="433"/>
      <c r="C28" s="433"/>
      <c r="D28" s="433"/>
      <c r="E28" s="1200">
        <v>19</v>
      </c>
      <c r="F28" s="1195"/>
      <c r="G28" s="1195"/>
      <c r="H28" s="1195"/>
      <c r="I28" s="1195"/>
      <c r="J28" s="1195"/>
      <c r="K28" s="1195"/>
      <c r="L28" s="1198">
        <f t="shared" si="7"/>
        <v>0</v>
      </c>
      <c r="M28" s="1361">
        <f t="shared" si="8"/>
        <v>0</v>
      </c>
      <c r="N28" s="1195"/>
      <c r="O28" s="1195"/>
      <c r="P28" s="1259"/>
      <c r="Q28" s="1362" t="str">
        <f t="shared" si="9"/>
        <v/>
      </c>
      <c r="R28" s="1195"/>
      <c r="S28" s="1195"/>
      <c r="T28" s="1198" t="str">
        <f t="shared" si="10"/>
        <v/>
      </c>
      <c r="U28" s="1361" t="str">
        <f t="shared" si="11"/>
        <v/>
      </c>
      <c r="V28" s="1363" t="str">
        <f t="shared" si="12"/>
        <v/>
      </c>
      <c r="W28" s="1364" t="str">
        <f t="shared" si="6"/>
        <v/>
      </c>
      <c r="X28" s="433"/>
      <c r="Y28" s="433"/>
      <c r="Z28" s="433"/>
      <c r="AA28" s="433"/>
      <c r="AB28" s="433"/>
    </row>
    <row r="29" spans="1:28" hidden="1">
      <c r="A29" s="433"/>
      <c r="B29" s="433"/>
      <c r="C29" s="433"/>
      <c r="D29" s="433"/>
      <c r="E29" s="1200">
        <v>20</v>
      </c>
      <c r="F29" s="1195"/>
      <c r="G29" s="1195"/>
      <c r="H29" s="1195"/>
      <c r="I29" s="1195"/>
      <c r="J29" s="1195"/>
      <c r="K29" s="1195"/>
      <c r="L29" s="1198">
        <f t="shared" si="7"/>
        <v>0</v>
      </c>
      <c r="M29" s="1361">
        <f t="shared" si="8"/>
        <v>0</v>
      </c>
      <c r="N29" s="1195"/>
      <c r="O29" s="1195"/>
      <c r="P29" s="1259"/>
      <c r="Q29" s="1362" t="str">
        <f t="shared" si="9"/>
        <v/>
      </c>
      <c r="R29" s="1195"/>
      <c r="S29" s="1195"/>
      <c r="T29" s="1198" t="str">
        <f t="shared" si="10"/>
        <v/>
      </c>
      <c r="U29" s="1361" t="str">
        <f t="shared" si="11"/>
        <v/>
      </c>
      <c r="V29" s="1363" t="str">
        <f t="shared" si="12"/>
        <v/>
      </c>
      <c r="W29" s="1364" t="str">
        <f t="shared" si="6"/>
        <v/>
      </c>
      <c r="X29" s="433"/>
      <c r="Y29" s="433"/>
      <c r="Z29" s="433"/>
      <c r="AA29" s="433"/>
      <c r="AB29" s="433"/>
    </row>
    <row r="30" spans="1:28" hidden="1">
      <c r="A30" s="433"/>
      <c r="B30" s="433"/>
      <c r="C30" s="433"/>
      <c r="D30" s="433"/>
      <c r="E30" s="1200">
        <v>21</v>
      </c>
      <c r="F30" s="1195"/>
      <c r="G30" s="1195"/>
      <c r="H30" s="1195"/>
      <c r="I30" s="1195"/>
      <c r="J30" s="1195"/>
      <c r="K30" s="1195"/>
      <c r="L30" s="1198">
        <f t="shared" si="7"/>
        <v>0</v>
      </c>
      <c r="M30" s="1361">
        <f t="shared" si="8"/>
        <v>0</v>
      </c>
      <c r="N30" s="1195"/>
      <c r="O30" s="1195"/>
      <c r="P30" s="1259"/>
      <c r="Q30" s="1362" t="str">
        <f t="shared" si="9"/>
        <v/>
      </c>
      <c r="R30" s="1195"/>
      <c r="S30" s="1195"/>
      <c r="T30" s="1198" t="str">
        <f t="shared" si="10"/>
        <v/>
      </c>
      <c r="U30" s="1361" t="str">
        <f t="shared" si="11"/>
        <v/>
      </c>
      <c r="V30" s="1363" t="str">
        <f t="shared" si="12"/>
        <v/>
      </c>
      <c r="W30" s="1364" t="str">
        <f t="shared" si="6"/>
        <v/>
      </c>
      <c r="X30" s="433"/>
      <c r="Y30" s="433"/>
      <c r="Z30" s="433"/>
      <c r="AA30" s="433"/>
      <c r="AB30" s="433"/>
    </row>
    <row r="31" spans="1:28" hidden="1">
      <c r="A31" s="433"/>
      <c r="B31" s="433"/>
      <c r="C31" s="433"/>
      <c r="D31" s="433"/>
      <c r="E31" s="1200">
        <v>22</v>
      </c>
      <c r="F31" s="1195"/>
      <c r="G31" s="1195"/>
      <c r="H31" s="1195"/>
      <c r="I31" s="1195"/>
      <c r="J31" s="1195"/>
      <c r="K31" s="1195"/>
      <c r="L31" s="1198">
        <f t="shared" si="7"/>
        <v>0</v>
      </c>
      <c r="M31" s="1361">
        <f t="shared" si="8"/>
        <v>0</v>
      </c>
      <c r="N31" s="1195"/>
      <c r="O31" s="1195"/>
      <c r="P31" s="1259"/>
      <c r="Q31" s="1362" t="str">
        <f t="shared" si="9"/>
        <v/>
      </c>
      <c r="R31" s="1195"/>
      <c r="S31" s="1195"/>
      <c r="T31" s="1198" t="str">
        <f t="shared" si="10"/>
        <v/>
      </c>
      <c r="U31" s="1361" t="str">
        <f t="shared" si="11"/>
        <v/>
      </c>
      <c r="V31" s="1363" t="str">
        <f t="shared" si="12"/>
        <v/>
      </c>
      <c r="W31" s="1364" t="str">
        <f t="shared" si="6"/>
        <v/>
      </c>
      <c r="X31" s="433"/>
      <c r="Y31" s="433"/>
      <c r="Z31" s="433"/>
      <c r="AA31" s="433"/>
      <c r="AB31" s="433"/>
    </row>
    <row r="32" spans="1:28" hidden="1">
      <c r="A32" s="433"/>
      <c r="B32" s="433"/>
      <c r="C32" s="433"/>
      <c r="D32" s="433"/>
      <c r="E32" s="1200">
        <v>23</v>
      </c>
      <c r="F32" s="1195"/>
      <c r="G32" s="1195"/>
      <c r="H32" s="1195"/>
      <c r="I32" s="1195"/>
      <c r="J32" s="1195"/>
      <c r="K32" s="1195"/>
      <c r="L32" s="1198">
        <f t="shared" si="7"/>
        <v>0</v>
      </c>
      <c r="M32" s="1361">
        <f t="shared" si="8"/>
        <v>0</v>
      </c>
      <c r="N32" s="1195"/>
      <c r="O32" s="1195"/>
      <c r="P32" s="1259"/>
      <c r="Q32" s="1362" t="str">
        <f t="shared" si="9"/>
        <v/>
      </c>
      <c r="R32" s="1195"/>
      <c r="S32" s="1195"/>
      <c r="T32" s="1198" t="str">
        <f t="shared" si="10"/>
        <v/>
      </c>
      <c r="U32" s="1361" t="str">
        <f t="shared" si="11"/>
        <v/>
      </c>
      <c r="V32" s="1363" t="str">
        <f t="shared" si="12"/>
        <v/>
      </c>
      <c r="W32" s="1364" t="str">
        <f t="shared" si="6"/>
        <v/>
      </c>
      <c r="X32" s="433"/>
      <c r="Y32" s="433"/>
      <c r="Z32" s="433"/>
      <c r="AA32" s="433"/>
      <c r="AB32" s="433"/>
    </row>
    <row r="33" spans="1:28" hidden="1">
      <c r="A33" s="433"/>
      <c r="B33" s="433"/>
      <c r="C33" s="433"/>
      <c r="D33" s="433"/>
      <c r="E33" s="1200">
        <v>24</v>
      </c>
      <c r="F33" s="1195"/>
      <c r="G33" s="1195"/>
      <c r="H33" s="1195"/>
      <c r="I33" s="1195"/>
      <c r="J33" s="1195"/>
      <c r="K33" s="1195"/>
      <c r="L33" s="1198">
        <f t="shared" si="7"/>
        <v>0</v>
      </c>
      <c r="M33" s="1361">
        <f t="shared" si="8"/>
        <v>0</v>
      </c>
      <c r="N33" s="1195"/>
      <c r="O33" s="1195"/>
      <c r="P33" s="1259"/>
      <c r="Q33" s="1362" t="str">
        <f t="shared" si="9"/>
        <v/>
      </c>
      <c r="R33" s="1195"/>
      <c r="S33" s="1195"/>
      <c r="T33" s="1198" t="str">
        <f t="shared" si="10"/>
        <v/>
      </c>
      <c r="U33" s="1361" t="str">
        <f t="shared" si="11"/>
        <v/>
      </c>
      <c r="V33" s="1363" t="str">
        <f t="shared" si="12"/>
        <v/>
      </c>
      <c r="W33" s="1364" t="str">
        <f t="shared" si="6"/>
        <v/>
      </c>
      <c r="X33" s="433"/>
      <c r="Y33" s="433"/>
      <c r="Z33" s="433"/>
      <c r="AA33" s="433"/>
      <c r="AB33" s="433"/>
    </row>
    <row r="34" spans="1:28" hidden="1">
      <c r="A34" s="433"/>
      <c r="B34" s="433"/>
      <c r="C34" s="433"/>
      <c r="D34" s="433"/>
      <c r="E34" s="1200">
        <v>25</v>
      </c>
      <c r="F34" s="1195"/>
      <c r="G34" s="1195"/>
      <c r="H34" s="1195"/>
      <c r="I34" s="1195"/>
      <c r="J34" s="1195"/>
      <c r="K34" s="1195"/>
      <c r="L34" s="1198">
        <f t="shared" si="7"/>
        <v>0</v>
      </c>
      <c r="M34" s="1361">
        <f t="shared" si="8"/>
        <v>0</v>
      </c>
      <c r="N34" s="1195"/>
      <c r="O34" s="1195"/>
      <c r="P34" s="1259"/>
      <c r="Q34" s="1362" t="str">
        <f t="shared" si="9"/>
        <v/>
      </c>
      <c r="R34" s="1195"/>
      <c r="S34" s="1195"/>
      <c r="T34" s="1198" t="str">
        <f t="shared" si="10"/>
        <v/>
      </c>
      <c r="U34" s="1361" t="str">
        <f t="shared" si="11"/>
        <v/>
      </c>
      <c r="V34" s="1363" t="str">
        <f t="shared" si="12"/>
        <v/>
      </c>
      <c r="W34" s="1364" t="str">
        <f t="shared" si="6"/>
        <v/>
      </c>
      <c r="X34" s="433"/>
      <c r="Y34" s="433"/>
      <c r="Z34" s="433"/>
      <c r="AA34" s="433"/>
      <c r="AB34" s="433"/>
    </row>
    <row r="35" spans="1:28" hidden="1">
      <c r="A35" s="433"/>
      <c r="B35" s="433"/>
      <c r="C35" s="433"/>
      <c r="D35" s="433"/>
      <c r="E35" s="1200">
        <v>26</v>
      </c>
      <c r="F35" s="1195"/>
      <c r="G35" s="1195"/>
      <c r="H35" s="1195"/>
      <c r="I35" s="1195"/>
      <c r="J35" s="1195"/>
      <c r="K35" s="1195"/>
      <c r="L35" s="1198">
        <f t="shared" si="7"/>
        <v>0</v>
      </c>
      <c r="M35" s="1361">
        <f t="shared" si="8"/>
        <v>0</v>
      </c>
      <c r="N35" s="1195"/>
      <c r="O35" s="1195"/>
      <c r="P35" s="1259"/>
      <c r="Q35" s="1362" t="str">
        <f t="shared" si="9"/>
        <v/>
      </c>
      <c r="R35" s="1195"/>
      <c r="S35" s="1195"/>
      <c r="T35" s="1198" t="str">
        <f t="shared" si="10"/>
        <v/>
      </c>
      <c r="U35" s="1361" t="str">
        <f t="shared" si="11"/>
        <v/>
      </c>
      <c r="V35" s="1363" t="str">
        <f t="shared" si="12"/>
        <v/>
      </c>
      <c r="W35" s="1364" t="str">
        <f t="shared" si="6"/>
        <v/>
      </c>
      <c r="X35" s="433"/>
      <c r="Y35" s="433"/>
      <c r="Z35" s="433"/>
      <c r="AA35" s="433"/>
      <c r="AB35" s="433"/>
    </row>
    <row r="36" spans="1:28" hidden="1">
      <c r="A36" s="433"/>
      <c r="B36" s="433"/>
      <c r="C36" s="433"/>
      <c r="D36" s="433"/>
      <c r="E36" s="1200">
        <v>27</v>
      </c>
      <c r="F36" s="1195"/>
      <c r="G36" s="1195"/>
      <c r="H36" s="1195"/>
      <c r="I36" s="1195"/>
      <c r="J36" s="1195"/>
      <c r="K36" s="1195"/>
      <c r="L36" s="1198">
        <f t="shared" si="7"/>
        <v>0</v>
      </c>
      <c r="M36" s="1361">
        <f t="shared" si="8"/>
        <v>0</v>
      </c>
      <c r="N36" s="1195"/>
      <c r="O36" s="1195"/>
      <c r="P36" s="1259"/>
      <c r="Q36" s="1362" t="str">
        <f t="shared" si="9"/>
        <v/>
      </c>
      <c r="R36" s="1195"/>
      <c r="S36" s="1195"/>
      <c r="T36" s="1198" t="str">
        <f t="shared" si="10"/>
        <v/>
      </c>
      <c r="U36" s="1361" t="str">
        <f t="shared" si="11"/>
        <v/>
      </c>
      <c r="V36" s="1363" t="str">
        <f t="shared" si="12"/>
        <v/>
      </c>
      <c r="W36" s="1364" t="str">
        <f t="shared" si="6"/>
        <v/>
      </c>
      <c r="X36" s="433"/>
      <c r="Y36" s="433"/>
      <c r="Z36" s="433"/>
      <c r="AA36" s="433"/>
      <c r="AB36" s="433"/>
    </row>
    <row r="37" spans="1:28" hidden="1">
      <c r="A37" s="433"/>
      <c r="B37" s="433"/>
      <c r="C37" s="433"/>
      <c r="D37" s="433"/>
      <c r="E37" s="1200">
        <v>28</v>
      </c>
      <c r="F37" s="1195"/>
      <c r="G37" s="1195"/>
      <c r="H37" s="1195"/>
      <c r="I37" s="1195"/>
      <c r="J37" s="1195"/>
      <c r="K37" s="1195"/>
      <c r="L37" s="1198">
        <f t="shared" si="7"/>
        <v>0</v>
      </c>
      <c r="M37" s="1361">
        <f t="shared" si="8"/>
        <v>0</v>
      </c>
      <c r="N37" s="1195"/>
      <c r="O37" s="1195"/>
      <c r="P37" s="1259"/>
      <c r="Q37" s="1362" t="str">
        <f t="shared" si="9"/>
        <v/>
      </c>
      <c r="R37" s="1195"/>
      <c r="S37" s="1195"/>
      <c r="T37" s="1198" t="str">
        <f t="shared" si="10"/>
        <v/>
      </c>
      <c r="U37" s="1361" t="str">
        <f t="shared" si="11"/>
        <v/>
      </c>
      <c r="V37" s="1363" t="str">
        <f t="shared" si="12"/>
        <v/>
      </c>
      <c r="W37" s="1364" t="str">
        <f t="shared" si="6"/>
        <v/>
      </c>
      <c r="X37" s="433"/>
      <c r="Y37" s="433"/>
      <c r="Z37" s="433"/>
      <c r="AA37" s="433"/>
      <c r="AB37" s="433"/>
    </row>
    <row r="38" spans="1:28" hidden="1">
      <c r="A38" s="433"/>
      <c r="B38" s="433"/>
      <c r="C38" s="433"/>
      <c r="D38" s="433"/>
      <c r="E38" s="1200">
        <v>29</v>
      </c>
      <c r="F38" s="1195"/>
      <c r="G38" s="1195"/>
      <c r="H38" s="1195"/>
      <c r="I38" s="1195"/>
      <c r="J38" s="1195"/>
      <c r="K38" s="1195"/>
      <c r="L38" s="1198">
        <f t="shared" si="7"/>
        <v>0</v>
      </c>
      <c r="M38" s="1361">
        <f t="shared" si="8"/>
        <v>0</v>
      </c>
      <c r="N38" s="1195"/>
      <c r="O38" s="1195"/>
      <c r="P38" s="1259"/>
      <c r="Q38" s="1362" t="str">
        <f t="shared" si="9"/>
        <v/>
      </c>
      <c r="R38" s="1195"/>
      <c r="S38" s="1195"/>
      <c r="T38" s="1198" t="str">
        <f t="shared" si="10"/>
        <v/>
      </c>
      <c r="U38" s="1361" t="str">
        <f t="shared" si="11"/>
        <v/>
      </c>
      <c r="V38" s="1363" t="str">
        <f t="shared" si="12"/>
        <v/>
      </c>
      <c r="W38" s="1364" t="str">
        <f t="shared" si="6"/>
        <v/>
      </c>
      <c r="X38" s="433"/>
      <c r="Y38" s="433"/>
      <c r="Z38" s="433"/>
      <c r="AA38" s="433"/>
      <c r="AB38" s="433"/>
    </row>
    <row r="39" spans="1:28" hidden="1">
      <c r="A39" s="433"/>
      <c r="B39" s="433"/>
      <c r="C39" s="433"/>
      <c r="D39" s="433"/>
      <c r="E39" s="1200">
        <v>30</v>
      </c>
      <c r="F39" s="1195"/>
      <c r="G39" s="1195"/>
      <c r="H39" s="1195"/>
      <c r="I39" s="1195"/>
      <c r="J39" s="1195"/>
      <c r="K39" s="1195"/>
      <c r="L39" s="1198">
        <f t="shared" si="7"/>
        <v>0</v>
      </c>
      <c r="M39" s="1361">
        <f t="shared" si="8"/>
        <v>0</v>
      </c>
      <c r="N39" s="1195"/>
      <c r="O39" s="1195"/>
      <c r="P39" s="1259"/>
      <c r="Q39" s="1362" t="str">
        <f t="shared" si="9"/>
        <v/>
      </c>
      <c r="R39" s="1195"/>
      <c r="S39" s="1195"/>
      <c r="T39" s="1198" t="str">
        <f t="shared" si="10"/>
        <v/>
      </c>
      <c r="U39" s="1361" t="str">
        <f t="shared" si="11"/>
        <v/>
      </c>
      <c r="V39" s="1363" t="str">
        <f t="shared" si="12"/>
        <v/>
      </c>
      <c r="W39" s="1364" t="str">
        <f t="shared" si="6"/>
        <v/>
      </c>
      <c r="X39" s="433"/>
      <c r="Y39" s="433"/>
      <c r="Z39" s="433"/>
      <c r="AA39" s="433"/>
      <c r="AB39" s="433"/>
    </row>
    <row r="40" spans="1:28" hidden="1">
      <c r="A40" s="433"/>
      <c r="B40" s="433"/>
      <c r="C40" s="433"/>
      <c r="D40" s="433"/>
      <c r="E40" s="1200">
        <v>31</v>
      </c>
      <c r="F40" s="1195"/>
      <c r="G40" s="1195"/>
      <c r="H40" s="1195"/>
      <c r="I40" s="1195"/>
      <c r="J40" s="1195"/>
      <c r="K40" s="1195"/>
      <c r="L40" s="1198">
        <f t="shared" si="7"/>
        <v>0</v>
      </c>
      <c r="M40" s="1361">
        <f t="shared" si="8"/>
        <v>0</v>
      </c>
      <c r="N40" s="1195"/>
      <c r="O40" s="1195"/>
      <c r="P40" s="1259"/>
      <c r="Q40" s="1362" t="str">
        <f t="shared" si="9"/>
        <v/>
      </c>
      <c r="R40" s="1195"/>
      <c r="S40" s="1195"/>
      <c r="T40" s="1198" t="str">
        <f t="shared" si="10"/>
        <v/>
      </c>
      <c r="U40" s="1361" t="str">
        <f t="shared" si="11"/>
        <v/>
      </c>
      <c r="V40" s="1363" t="str">
        <f t="shared" si="12"/>
        <v/>
      </c>
      <c r="W40" s="1364" t="str">
        <f t="shared" si="6"/>
        <v/>
      </c>
      <c r="X40" s="433"/>
      <c r="Y40" s="433"/>
      <c r="Z40" s="433"/>
      <c r="AA40" s="433"/>
      <c r="AB40" s="433"/>
    </row>
    <row r="41" spans="1:28" hidden="1">
      <c r="A41" s="433"/>
      <c r="B41" s="433"/>
      <c r="C41" s="433"/>
      <c r="D41" s="433"/>
      <c r="E41" s="1200">
        <v>32</v>
      </c>
      <c r="F41" s="1195"/>
      <c r="G41" s="1195"/>
      <c r="H41" s="1195"/>
      <c r="I41" s="1195"/>
      <c r="J41" s="1195"/>
      <c r="K41" s="1195"/>
      <c r="L41" s="1198">
        <f t="shared" si="7"/>
        <v>0</v>
      </c>
      <c r="M41" s="1361">
        <f t="shared" si="8"/>
        <v>0</v>
      </c>
      <c r="N41" s="1195"/>
      <c r="O41" s="1195"/>
      <c r="P41" s="1259"/>
      <c r="Q41" s="1362" t="str">
        <f t="shared" si="9"/>
        <v/>
      </c>
      <c r="R41" s="1195"/>
      <c r="S41" s="1195"/>
      <c r="T41" s="1198" t="str">
        <f t="shared" si="10"/>
        <v/>
      </c>
      <c r="U41" s="1361" t="str">
        <f t="shared" si="11"/>
        <v/>
      </c>
      <c r="V41" s="1363" t="str">
        <f t="shared" si="12"/>
        <v/>
      </c>
      <c r="W41" s="1364" t="str">
        <f t="shared" si="6"/>
        <v/>
      </c>
      <c r="X41" s="433"/>
      <c r="Y41" s="433"/>
      <c r="Z41" s="433"/>
      <c r="AA41" s="433"/>
      <c r="AB41" s="433"/>
    </row>
    <row r="42" spans="1:28" hidden="1">
      <c r="A42" s="433"/>
      <c r="B42" s="433"/>
      <c r="C42" s="433"/>
      <c r="D42" s="433"/>
      <c r="E42" s="1200">
        <v>33</v>
      </c>
      <c r="F42" s="1195"/>
      <c r="G42" s="1195"/>
      <c r="H42" s="1195"/>
      <c r="I42" s="1195"/>
      <c r="J42" s="1195"/>
      <c r="K42" s="1195"/>
      <c r="L42" s="1198">
        <f t="shared" si="7"/>
        <v>0</v>
      </c>
      <c r="M42" s="1361">
        <f t="shared" si="8"/>
        <v>0</v>
      </c>
      <c r="N42" s="1195"/>
      <c r="O42" s="1195"/>
      <c r="P42" s="1259"/>
      <c r="Q42" s="1362" t="str">
        <f t="shared" si="9"/>
        <v/>
      </c>
      <c r="R42" s="1195"/>
      <c r="S42" s="1195"/>
      <c r="T42" s="1198" t="str">
        <f t="shared" si="10"/>
        <v/>
      </c>
      <c r="U42" s="1361" t="str">
        <f t="shared" si="11"/>
        <v/>
      </c>
      <c r="V42" s="1363" t="str">
        <f t="shared" si="12"/>
        <v/>
      </c>
      <c r="W42" s="1364" t="str">
        <f t="shared" si="6"/>
        <v/>
      </c>
      <c r="X42" s="433"/>
      <c r="Y42" s="433"/>
      <c r="Z42" s="433"/>
      <c r="AA42" s="433"/>
      <c r="AB42" s="433"/>
    </row>
    <row r="43" spans="1:28" hidden="1">
      <c r="A43" s="433"/>
      <c r="B43" s="433"/>
      <c r="C43" s="433"/>
      <c r="D43" s="433"/>
      <c r="E43" s="1200">
        <v>34</v>
      </c>
      <c r="F43" s="1195"/>
      <c r="G43" s="1195"/>
      <c r="H43" s="1195"/>
      <c r="I43" s="1195"/>
      <c r="J43" s="1195"/>
      <c r="K43" s="1195"/>
      <c r="L43" s="1198">
        <f t="shared" si="7"/>
        <v>0</v>
      </c>
      <c r="M43" s="1361">
        <f t="shared" si="8"/>
        <v>0</v>
      </c>
      <c r="N43" s="1195"/>
      <c r="O43" s="1195"/>
      <c r="P43" s="1259"/>
      <c r="Q43" s="1362" t="str">
        <f t="shared" si="9"/>
        <v/>
      </c>
      <c r="R43" s="1195"/>
      <c r="S43" s="1195"/>
      <c r="T43" s="1198" t="str">
        <f t="shared" si="10"/>
        <v/>
      </c>
      <c r="U43" s="1361" t="str">
        <f t="shared" si="11"/>
        <v/>
      </c>
      <c r="V43" s="1363" t="str">
        <f t="shared" si="12"/>
        <v/>
      </c>
      <c r="W43" s="1364" t="str">
        <f t="shared" si="6"/>
        <v/>
      </c>
      <c r="X43" s="433"/>
      <c r="Y43" s="433"/>
      <c r="Z43" s="433"/>
      <c r="AA43" s="433"/>
      <c r="AB43" s="433"/>
    </row>
    <row r="44" spans="1:28" hidden="1">
      <c r="A44" s="433"/>
      <c r="B44" s="433"/>
      <c r="C44" s="433"/>
      <c r="D44" s="433"/>
      <c r="E44" s="1200">
        <v>35</v>
      </c>
      <c r="F44" s="1195"/>
      <c r="G44" s="1195"/>
      <c r="H44" s="1195"/>
      <c r="I44" s="1195"/>
      <c r="J44" s="1195"/>
      <c r="K44" s="1195"/>
      <c r="L44" s="1198">
        <f t="shared" si="7"/>
        <v>0</v>
      </c>
      <c r="M44" s="1361">
        <f t="shared" si="8"/>
        <v>0</v>
      </c>
      <c r="N44" s="1195"/>
      <c r="O44" s="1195"/>
      <c r="P44" s="1259"/>
      <c r="Q44" s="1362" t="str">
        <f t="shared" si="9"/>
        <v/>
      </c>
      <c r="R44" s="1195"/>
      <c r="S44" s="1195"/>
      <c r="T44" s="1198" t="str">
        <f t="shared" si="10"/>
        <v/>
      </c>
      <c r="U44" s="1361" t="str">
        <f t="shared" si="11"/>
        <v/>
      </c>
      <c r="V44" s="1363" t="str">
        <f t="shared" si="12"/>
        <v/>
      </c>
      <c r="W44" s="1364" t="str">
        <f t="shared" si="6"/>
        <v/>
      </c>
      <c r="X44" s="433"/>
      <c r="Y44" s="433"/>
      <c r="Z44" s="433"/>
      <c r="AA44" s="433"/>
      <c r="AB44" s="433"/>
    </row>
    <row r="45" spans="1:28" hidden="1">
      <c r="A45" s="433"/>
      <c r="B45" s="433"/>
      <c r="C45" s="433"/>
      <c r="D45" s="433"/>
      <c r="E45" s="1200">
        <v>36</v>
      </c>
      <c r="F45" s="1195"/>
      <c r="G45" s="1195"/>
      <c r="H45" s="1195"/>
      <c r="I45" s="1195"/>
      <c r="J45" s="1195"/>
      <c r="K45" s="1195"/>
      <c r="L45" s="1198">
        <f t="shared" si="7"/>
        <v>0</v>
      </c>
      <c r="M45" s="1361">
        <f t="shared" si="8"/>
        <v>0</v>
      </c>
      <c r="N45" s="1195"/>
      <c r="O45" s="1195"/>
      <c r="P45" s="1259"/>
      <c r="Q45" s="1362" t="str">
        <f t="shared" si="9"/>
        <v/>
      </c>
      <c r="R45" s="1195"/>
      <c r="S45" s="1195"/>
      <c r="T45" s="1198" t="str">
        <f t="shared" si="10"/>
        <v/>
      </c>
      <c r="U45" s="1361" t="str">
        <f t="shared" si="11"/>
        <v/>
      </c>
      <c r="V45" s="1363" t="str">
        <f t="shared" si="12"/>
        <v/>
      </c>
      <c r="W45" s="1364" t="str">
        <f t="shared" si="6"/>
        <v/>
      </c>
      <c r="X45" s="433"/>
      <c r="Y45" s="433"/>
      <c r="Z45" s="433"/>
      <c r="AA45" s="433"/>
      <c r="AB45" s="433"/>
    </row>
    <row r="46" spans="1:28" hidden="1">
      <c r="A46" s="433"/>
      <c r="B46" s="433"/>
      <c r="C46" s="433"/>
      <c r="D46" s="433"/>
      <c r="E46" s="1200">
        <v>37</v>
      </c>
      <c r="F46" s="1195"/>
      <c r="G46" s="1195"/>
      <c r="H46" s="1195"/>
      <c r="I46" s="1195"/>
      <c r="J46" s="1195"/>
      <c r="K46" s="1195"/>
      <c r="L46" s="1198">
        <f t="shared" si="7"/>
        <v>0</v>
      </c>
      <c r="M46" s="1361">
        <f t="shared" si="8"/>
        <v>0</v>
      </c>
      <c r="N46" s="1195"/>
      <c r="O46" s="1195"/>
      <c r="P46" s="1259"/>
      <c r="Q46" s="1362" t="str">
        <f t="shared" si="9"/>
        <v/>
      </c>
      <c r="R46" s="1195"/>
      <c r="S46" s="1195"/>
      <c r="T46" s="1198" t="str">
        <f t="shared" si="10"/>
        <v/>
      </c>
      <c r="U46" s="1361" t="str">
        <f t="shared" si="11"/>
        <v/>
      </c>
      <c r="V46" s="1363" t="str">
        <f t="shared" si="12"/>
        <v/>
      </c>
      <c r="W46" s="1364" t="str">
        <f t="shared" si="6"/>
        <v/>
      </c>
      <c r="X46" s="433"/>
      <c r="Y46" s="433"/>
      <c r="Z46" s="433"/>
      <c r="AA46" s="433"/>
      <c r="AB46" s="433"/>
    </row>
    <row r="47" spans="1:28" hidden="1">
      <c r="A47" s="433"/>
      <c r="B47" s="433"/>
      <c r="C47" s="433"/>
      <c r="D47" s="433"/>
      <c r="E47" s="1200">
        <v>38</v>
      </c>
      <c r="F47" s="1195"/>
      <c r="G47" s="1195"/>
      <c r="H47" s="1195"/>
      <c r="I47" s="1195"/>
      <c r="J47" s="1195"/>
      <c r="K47" s="1195"/>
      <c r="L47" s="1198">
        <f t="shared" si="7"/>
        <v>0</v>
      </c>
      <c r="M47" s="1361">
        <f t="shared" si="8"/>
        <v>0</v>
      </c>
      <c r="N47" s="1195"/>
      <c r="O47" s="1195"/>
      <c r="P47" s="1259"/>
      <c r="Q47" s="1362" t="str">
        <f t="shared" si="9"/>
        <v/>
      </c>
      <c r="R47" s="1195"/>
      <c r="S47" s="1195"/>
      <c r="T47" s="1198" t="str">
        <f t="shared" si="10"/>
        <v/>
      </c>
      <c r="U47" s="1361" t="str">
        <f t="shared" si="11"/>
        <v/>
      </c>
      <c r="V47" s="1363" t="str">
        <f t="shared" si="12"/>
        <v/>
      </c>
      <c r="W47" s="1364" t="str">
        <f t="shared" si="6"/>
        <v/>
      </c>
      <c r="X47" s="433"/>
      <c r="Y47" s="433"/>
      <c r="Z47" s="433"/>
      <c r="AA47" s="433"/>
      <c r="AB47" s="433"/>
    </row>
    <row r="48" spans="1:28" hidden="1">
      <c r="A48" s="433"/>
      <c r="B48" s="433"/>
      <c r="C48" s="433"/>
      <c r="D48" s="433"/>
      <c r="E48" s="1200">
        <v>39</v>
      </c>
      <c r="F48" s="1195"/>
      <c r="G48" s="1195"/>
      <c r="H48" s="1195"/>
      <c r="I48" s="1195"/>
      <c r="J48" s="1195"/>
      <c r="K48" s="1195"/>
      <c r="L48" s="1198">
        <f t="shared" si="7"/>
        <v>0</v>
      </c>
      <c r="M48" s="1361">
        <f t="shared" si="8"/>
        <v>0</v>
      </c>
      <c r="N48" s="1195"/>
      <c r="O48" s="1195"/>
      <c r="P48" s="1259"/>
      <c r="Q48" s="1362" t="str">
        <f t="shared" si="9"/>
        <v/>
      </c>
      <c r="R48" s="1195"/>
      <c r="S48" s="1195"/>
      <c r="T48" s="1198" t="str">
        <f t="shared" si="10"/>
        <v/>
      </c>
      <c r="U48" s="1361" t="str">
        <f t="shared" si="11"/>
        <v/>
      </c>
      <c r="V48" s="1363" t="str">
        <f t="shared" si="12"/>
        <v/>
      </c>
      <c r="W48" s="1364" t="str">
        <f t="shared" si="6"/>
        <v/>
      </c>
      <c r="X48" s="433"/>
      <c r="Y48" s="433"/>
      <c r="Z48" s="433"/>
      <c r="AA48" s="433"/>
      <c r="AB48" s="433"/>
    </row>
    <row r="49" spans="1:28" hidden="1">
      <c r="A49" s="433"/>
      <c r="B49" s="433"/>
      <c r="C49" s="433"/>
      <c r="D49" s="433"/>
      <c r="E49" s="1200">
        <v>40</v>
      </c>
      <c r="F49" s="1195"/>
      <c r="G49" s="1195"/>
      <c r="H49" s="1195"/>
      <c r="I49" s="1195"/>
      <c r="J49" s="1195"/>
      <c r="K49" s="1195"/>
      <c r="L49" s="1198">
        <f t="shared" si="7"/>
        <v>0</v>
      </c>
      <c r="M49" s="1361">
        <f t="shared" si="8"/>
        <v>0</v>
      </c>
      <c r="N49" s="1195"/>
      <c r="O49" s="1195"/>
      <c r="P49" s="1259"/>
      <c r="Q49" s="1362" t="str">
        <f t="shared" si="9"/>
        <v/>
      </c>
      <c r="R49" s="1195"/>
      <c r="S49" s="1195"/>
      <c r="T49" s="1198" t="str">
        <f t="shared" si="10"/>
        <v/>
      </c>
      <c r="U49" s="1361" t="str">
        <f t="shared" si="11"/>
        <v/>
      </c>
      <c r="V49" s="1363" t="str">
        <f t="shared" si="12"/>
        <v/>
      </c>
      <c r="W49" s="1364" t="str">
        <f t="shared" si="6"/>
        <v/>
      </c>
      <c r="X49" s="433"/>
      <c r="Y49" s="433"/>
      <c r="Z49" s="433"/>
      <c r="AA49" s="433"/>
      <c r="AB49" s="433"/>
    </row>
    <row r="50" spans="1:28" hidden="1">
      <c r="A50" s="433"/>
      <c r="B50" s="433"/>
      <c r="C50" s="433"/>
      <c r="D50" s="433"/>
      <c r="E50" s="1200">
        <v>41</v>
      </c>
      <c r="F50" s="1195"/>
      <c r="G50" s="1195"/>
      <c r="H50" s="1195"/>
      <c r="I50" s="1195"/>
      <c r="J50" s="1195"/>
      <c r="K50" s="1195"/>
      <c r="L50" s="1198">
        <f t="shared" si="7"/>
        <v>0</v>
      </c>
      <c r="M50" s="1361">
        <f t="shared" si="8"/>
        <v>0</v>
      </c>
      <c r="N50" s="1195"/>
      <c r="O50" s="1195"/>
      <c r="P50" s="1259"/>
      <c r="Q50" s="1362" t="str">
        <f t="shared" si="9"/>
        <v/>
      </c>
      <c r="R50" s="1195"/>
      <c r="S50" s="1195"/>
      <c r="T50" s="1198" t="str">
        <f t="shared" si="10"/>
        <v/>
      </c>
      <c r="U50" s="1361" t="str">
        <f t="shared" si="11"/>
        <v/>
      </c>
      <c r="V50" s="1363" t="str">
        <f t="shared" si="12"/>
        <v/>
      </c>
      <c r="W50" s="1364" t="str">
        <f t="shared" si="6"/>
        <v/>
      </c>
      <c r="X50" s="433"/>
      <c r="Y50" s="433"/>
      <c r="Z50" s="433"/>
      <c r="AA50" s="433"/>
      <c r="AB50" s="433"/>
    </row>
    <row r="51" spans="1:28" hidden="1">
      <c r="A51" s="433"/>
      <c r="B51" s="433"/>
      <c r="C51" s="433"/>
      <c r="D51" s="433"/>
      <c r="E51" s="1200">
        <v>42</v>
      </c>
      <c r="F51" s="1195"/>
      <c r="G51" s="1195"/>
      <c r="H51" s="1195"/>
      <c r="I51" s="1195"/>
      <c r="J51" s="1195"/>
      <c r="K51" s="1195"/>
      <c r="L51" s="1198">
        <f t="shared" si="7"/>
        <v>0</v>
      </c>
      <c r="M51" s="1361">
        <f t="shared" si="8"/>
        <v>0</v>
      </c>
      <c r="N51" s="1195"/>
      <c r="O51" s="1195"/>
      <c r="P51" s="1259"/>
      <c r="Q51" s="1362" t="str">
        <f t="shared" si="9"/>
        <v/>
      </c>
      <c r="R51" s="1195"/>
      <c r="S51" s="1195"/>
      <c r="T51" s="1198" t="str">
        <f t="shared" si="10"/>
        <v/>
      </c>
      <c r="U51" s="1361" t="str">
        <f t="shared" si="11"/>
        <v/>
      </c>
      <c r="V51" s="1363" t="str">
        <f t="shared" si="12"/>
        <v/>
      </c>
      <c r="W51" s="1364" t="str">
        <f t="shared" si="6"/>
        <v/>
      </c>
      <c r="X51" s="433"/>
      <c r="Y51" s="433"/>
      <c r="Z51" s="433"/>
      <c r="AA51" s="433"/>
      <c r="AB51" s="433"/>
    </row>
    <row r="52" spans="1:28" hidden="1">
      <c r="A52" s="433"/>
      <c r="B52" s="433"/>
      <c r="C52" s="433"/>
      <c r="D52" s="433"/>
      <c r="E52" s="1200">
        <v>43</v>
      </c>
      <c r="F52" s="1195"/>
      <c r="G52" s="1195"/>
      <c r="H52" s="1195"/>
      <c r="I52" s="1195"/>
      <c r="J52" s="1195"/>
      <c r="K52" s="1195"/>
      <c r="L52" s="1198">
        <f t="shared" si="7"/>
        <v>0</v>
      </c>
      <c r="M52" s="1361">
        <f t="shared" si="8"/>
        <v>0</v>
      </c>
      <c r="N52" s="1195"/>
      <c r="O52" s="1195"/>
      <c r="P52" s="1259"/>
      <c r="Q52" s="1362" t="str">
        <f t="shared" si="9"/>
        <v/>
      </c>
      <c r="R52" s="1195"/>
      <c r="S52" s="1195"/>
      <c r="T52" s="1198" t="str">
        <f t="shared" si="10"/>
        <v/>
      </c>
      <c r="U52" s="1361" t="str">
        <f t="shared" si="11"/>
        <v/>
      </c>
      <c r="V52" s="1363" t="str">
        <f t="shared" si="12"/>
        <v/>
      </c>
      <c r="W52" s="1364" t="str">
        <f t="shared" si="6"/>
        <v/>
      </c>
      <c r="X52" s="433"/>
      <c r="Y52" s="433"/>
      <c r="Z52" s="433"/>
      <c r="AA52" s="433"/>
      <c r="AB52" s="433"/>
    </row>
    <row r="53" spans="1:28" hidden="1">
      <c r="A53" s="433"/>
      <c r="B53" s="433"/>
      <c r="C53" s="433"/>
      <c r="D53" s="433"/>
      <c r="E53" s="1200">
        <v>44</v>
      </c>
      <c r="F53" s="1195"/>
      <c r="G53" s="1195"/>
      <c r="H53" s="1195"/>
      <c r="I53" s="1195"/>
      <c r="J53" s="1195"/>
      <c r="K53" s="1195"/>
      <c r="L53" s="1198">
        <f t="shared" si="7"/>
        <v>0</v>
      </c>
      <c r="M53" s="1361">
        <f t="shared" si="8"/>
        <v>0</v>
      </c>
      <c r="N53" s="1195"/>
      <c r="O53" s="1195"/>
      <c r="P53" s="1259"/>
      <c r="Q53" s="1362" t="str">
        <f t="shared" si="9"/>
        <v/>
      </c>
      <c r="R53" s="1195"/>
      <c r="S53" s="1195"/>
      <c r="T53" s="1198" t="str">
        <f t="shared" si="10"/>
        <v/>
      </c>
      <c r="U53" s="1361" t="str">
        <f t="shared" si="11"/>
        <v/>
      </c>
      <c r="V53" s="1363" t="str">
        <f t="shared" si="12"/>
        <v/>
      </c>
      <c r="W53" s="1364" t="str">
        <f t="shared" si="6"/>
        <v/>
      </c>
      <c r="X53" s="433"/>
      <c r="Y53" s="433"/>
      <c r="Z53" s="433"/>
      <c r="AA53" s="433"/>
      <c r="AB53" s="433"/>
    </row>
    <row r="54" spans="1:28" hidden="1">
      <c r="A54" s="433"/>
      <c r="B54" s="433"/>
      <c r="C54" s="433"/>
      <c r="D54" s="433"/>
      <c r="E54" s="1200">
        <v>45</v>
      </c>
      <c r="F54" s="1195"/>
      <c r="G54" s="1195"/>
      <c r="H54" s="1195"/>
      <c r="I54" s="1195"/>
      <c r="J54" s="1195"/>
      <c r="K54" s="1195"/>
      <c r="L54" s="1198">
        <f t="shared" si="7"/>
        <v>0</v>
      </c>
      <c r="M54" s="1361">
        <f t="shared" si="8"/>
        <v>0</v>
      </c>
      <c r="N54" s="1195"/>
      <c r="O54" s="1195"/>
      <c r="P54" s="1259"/>
      <c r="Q54" s="1362" t="str">
        <f t="shared" si="9"/>
        <v/>
      </c>
      <c r="R54" s="1195"/>
      <c r="S54" s="1195"/>
      <c r="T54" s="1198" t="str">
        <f t="shared" si="10"/>
        <v/>
      </c>
      <c r="U54" s="1361" t="str">
        <f t="shared" si="11"/>
        <v/>
      </c>
      <c r="V54" s="1363" t="str">
        <f t="shared" si="12"/>
        <v/>
      </c>
      <c r="W54" s="1364" t="str">
        <f t="shared" si="6"/>
        <v/>
      </c>
      <c r="X54" s="433"/>
      <c r="Y54" s="433"/>
      <c r="Z54" s="433"/>
      <c r="AA54" s="433"/>
      <c r="AB54" s="433"/>
    </row>
    <row r="55" spans="1:28" hidden="1">
      <c r="A55" s="433"/>
      <c r="B55" s="433"/>
      <c r="C55" s="433"/>
      <c r="D55" s="433"/>
      <c r="E55" s="1200">
        <v>46</v>
      </c>
      <c r="F55" s="1195"/>
      <c r="G55" s="1195"/>
      <c r="H55" s="1195"/>
      <c r="I55" s="1195"/>
      <c r="J55" s="1195"/>
      <c r="K55" s="1195"/>
      <c r="L55" s="1198">
        <f t="shared" ref="L55:L86" si="13">($C$22*G55*J55*K55)/1000</f>
        <v>0</v>
      </c>
      <c r="M55" s="1361">
        <f t="shared" ref="M55:M86" si="14">IFERROR(L55*$AA$16/10^3,"")</f>
        <v>0</v>
      </c>
      <c r="N55" s="1195"/>
      <c r="O55" s="1195"/>
      <c r="P55" s="1259"/>
      <c r="Q55" s="1362" t="str">
        <f t="shared" ref="Q55:Q86" si="15">IFERROR(VLOOKUP(P55,$Z$9:$AA$11,2,FALSE),"")</f>
        <v/>
      </c>
      <c r="R55" s="1195"/>
      <c r="S55" s="1195"/>
      <c r="T55" s="1198" t="str">
        <f t="shared" ref="T55:T86" si="16">IFERROR((($C$22*G55*Q55*R55)/1000)*S55,"")</f>
        <v/>
      </c>
      <c r="U55" s="1361" t="str">
        <f t="shared" ref="U55:U86" si="17">IFERROR(T55*$AA$16/10^3,"")</f>
        <v/>
      </c>
      <c r="V55" s="1363" t="str">
        <f t="shared" ref="V55:V86" si="18">IFERROR(IF(AND(L55&gt;0,T55&gt;0)=TRUE,L55-T55,""),"")</f>
        <v/>
      </c>
      <c r="W55" s="1364" t="str">
        <f t="shared" si="6"/>
        <v/>
      </c>
      <c r="X55" s="433"/>
      <c r="Y55" s="433"/>
      <c r="Z55" s="433"/>
      <c r="AA55" s="433"/>
      <c r="AB55" s="433"/>
    </row>
    <row r="56" spans="1:28" hidden="1">
      <c r="A56" s="433"/>
      <c r="B56" s="433"/>
      <c r="C56" s="433"/>
      <c r="D56" s="433"/>
      <c r="E56" s="1200">
        <v>47</v>
      </c>
      <c r="F56" s="1195"/>
      <c r="G56" s="1195"/>
      <c r="H56" s="1195"/>
      <c r="I56" s="1195"/>
      <c r="J56" s="1195"/>
      <c r="K56" s="1195"/>
      <c r="L56" s="1198">
        <f t="shared" si="13"/>
        <v>0</v>
      </c>
      <c r="M56" s="1361">
        <f t="shared" si="14"/>
        <v>0</v>
      </c>
      <c r="N56" s="1195"/>
      <c r="O56" s="1195"/>
      <c r="P56" s="1259"/>
      <c r="Q56" s="1362" t="str">
        <f t="shared" si="15"/>
        <v/>
      </c>
      <c r="R56" s="1195"/>
      <c r="S56" s="1195"/>
      <c r="T56" s="1198" t="str">
        <f t="shared" si="16"/>
        <v/>
      </c>
      <c r="U56" s="1361" t="str">
        <f t="shared" si="17"/>
        <v/>
      </c>
      <c r="V56" s="1363" t="str">
        <f t="shared" si="18"/>
        <v/>
      </c>
      <c r="W56" s="1364" t="str">
        <f t="shared" si="6"/>
        <v/>
      </c>
      <c r="X56" s="433"/>
      <c r="Y56" s="433"/>
      <c r="Z56" s="433"/>
      <c r="AA56" s="433"/>
      <c r="AB56" s="433"/>
    </row>
    <row r="57" spans="1:28" hidden="1">
      <c r="A57" s="433"/>
      <c r="B57" s="433"/>
      <c r="C57" s="433"/>
      <c r="D57" s="433"/>
      <c r="E57" s="1200">
        <v>48</v>
      </c>
      <c r="F57" s="1195"/>
      <c r="G57" s="1195"/>
      <c r="H57" s="1195"/>
      <c r="I57" s="1195"/>
      <c r="J57" s="1195"/>
      <c r="K57" s="1195"/>
      <c r="L57" s="1198">
        <f t="shared" si="13"/>
        <v>0</v>
      </c>
      <c r="M57" s="1361">
        <f t="shared" si="14"/>
        <v>0</v>
      </c>
      <c r="N57" s="1195"/>
      <c r="O57" s="1195"/>
      <c r="P57" s="1259"/>
      <c r="Q57" s="1362" t="str">
        <f t="shared" si="15"/>
        <v/>
      </c>
      <c r="R57" s="1195"/>
      <c r="S57" s="1195"/>
      <c r="T57" s="1198" t="str">
        <f t="shared" si="16"/>
        <v/>
      </c>
      <c r="U57" s="1361" t="str">
        <f t="shared" si="17"/>
        <v/>
      </c>
      <c r="V57" s="1363" t="str">
        <f t="shared" si="18"/>
        <v/>
      </c>
      <c r="W57" s="1364" t="str">
        <f t="shared" si="6"/>
        <v/>
      </c>
      <c r="X57" s="433"/>
      <c r="Y57" s="433"/>
      <c r="Z57" s="433"/>
      <c r="AA57" s="433"/>
      <c r="AB57" s="433"/>
    </row>
    <row r="58" spans="1:28" hidden="1">
      <c r="A58" s="433"/>
      <c r="B58" s="433"/>
      <c r="C58" s="433"/>
      <c r="D58" s="433"/>
      <c r="E58" s="1200">
        <v>49</v>
      </c>
      <c r="F58" s="1195"/>
      <c r="G58" s="1195"/>
      <c r="H58" s="1195"/>
      <c r="I58" s="1195"/>
      <c r="J58" s="1195"/>
      <c r="K58" s="1195"/>
      <c r="L58" s="1198">
        <f t="shared" si="13"/>
        <v>0</v>
      </c>
      <c r="M58" s="1361">
        <f t="shared" si="14"/>
        <v>0</v>
      </c>
      <c r="N58" s="1195"/>
      <c r="O58" s="1195"/>
      <c r="P58" s="1259"/>
      <c r="Q58" s="1362" t="str">
        <f t="shared" si="15"/>
        <v/>
      </c>
      <c r="R58" s="1195"/>
      <c r="S58" s="1195"/>
      <c r="T58" s="1198" t="str">
        <f t="shared" si="16"/>
        <v/>
      </c>
      <c r="U58" s="1361" t="str">
        <f t="shared" si="17"/>
        <v/>
      </c>
      <c r="V58" s="1363" t="str">
        <f t="shared" si="18"/>
        <v/>
      </c>
      <c r="W58" s="1364" t="str">
        <f t="shared" si="6"/>
        <v/>
      </c>
      <c r="X58" s="433"/>
      <c r="Y58" s="433"/>
      <c r="Z58" s="433"/>
      <c r="AA58" s="433"/>
      <c r="AB58" s="433"/>
    </row>
    <row r="59" spans="1:28" hidden="1">
      <c r="A59" s="433"/>
      <c r="B59" s="433"/>
      <c r="C59" s="433"/>
      <c r="D59" s="433"/>
      <c r="E59" s="1200">
        <v>50</v>
      </c>
      <c r="F59" s="1195"/>
      <c r="G59" s="1195"/>
      <c r="H59" s="1195"/>
      <c r="I59" s="1195"/>
      <c r="J59" s="1195"/>
      <c r="K59" s="1195"/>
      <c r="L59" s="1198">
        <f t="shared" si="13"/>
        <v>0</v>
      </c>
      <c r="M59" s="1361">
        <f t="shared" si="14"/>
        <v>0</v>
      </c>
      <c r="N59" s="1195"/>
      <c r="O59" s="1195"/>
      <c r="P59" s="1259"/>
      <c r="Q59" s="1362" t="str">
        <f t="shared" si="15"/>
        <v/>
      </c>
      <c r="R59" s="1195"/>
      <c r="S59" s="1195"/>
      <c r="T59" s="1198" t="str">
        <f t="shared" si="16"/>
        <v/>
      </c>
      <c r="U59" s="1361" t="str">
        <f t="shared" si="17"/>
        <v/>
      </c>
      <c r="V59" s="1363" t="str">
        <f t="shared" si="18"/>
        <v/>
      </c>
      <c r="W59" s="1364" t="str">
        <f t="shared" si="6"/>
        <v/>
      </c>
      <c r="X59" s="433"/>
      <c r="Y59" s="433"/>
      <c r="Z59" s="433"/>
      <c r="AA59" s="433"/>
      <c r="AB59" s="433"/>
    </row>
    <row r="60" spans="1:28" hidden="1">
      <c r="A60" s="433"/>
      <c r="B60" s="433"/>
      <c r="C60" s="433"/>
      <c r="D60" s="433"/>
      <c r="E60" s="1200">
        <v>51</v>
      </c>
      <c r="F60" s="1195"/>
      <c r="G60" s="1195"/>
      <c r="H60" s="1195"/>
      <c r="I60" s="1195"/>
      <c r="J60" s="1195"/>
      <c r="K60" s="1195"/>
      <c r="L60" s="1198">
        <f t="shared" si="13"/>
        <v>0</v>
      </c>
      <c r="M60" s="1361">
        <f t="shared" si="14"/>
        <v>0</v>
      </c>
      <c r="N60" s="1195"/>
      <c r="O60" s="1195"/>
      <c r="P60" s="1259"/>
      <c r="Q60" s="1362" t="str">
        <f t="shared" si="15"/>
        <v/>
      </c>
      <c r="R60" s="1195"/>
      <c r="S60" s="1195"/>
      <c r="T60" s="1198" t="str">
        <f t="shared" si="16"/>
        <v/>
      </c>
      <c r="U60" s="1361" t="str">
        <f t="shared" si="17"/>
        <v/>
      </c>
      <c r="V60" s="1363" t="str">
        <f t="shared" si="18"/>
        <v/>
      </c>
      <c r="W60" s="1364" t="str">
        <f t="shared" si="6"/>
        <v/>
      </c>
      <c r="X60" s="433"/>
      <c r="Y60" s="433"/>
      <c r="Z60" s="433"/>
      <c r="AA60" s="433"/>
      <c r="AB60" s="433"/>
    </row>
    <row r="61" spans="1:28" hidden="1">
      <c r="A61" s="433"/>
      <c r="B61" s="433"/>
      <c r="C61" s="433"/>
      <c r="D61" s="433"/>
      <c r="E61" s="1200">
        <v>52</v>
      </c>
      <c r="F61" s="1195"/>
      <c r="G61" s="1195"/>
      <c r="H61" s="1195"/>
      <c r="I61" s="1195"/>
      <c r="J61" s="1195"/>
      <c r="K61" s="1195"/>
      <c r="L61" s="1198">
        <f t="shared" si="13"/>
        <v>0</v>
      </c>
      <c r="M61" s="1361">
        <f t="shared" si="14"/>
        <v>0</v>
      </c>
      <c r="N61" s="1195"/>
      <c r="O61" s="1195"/>
      <c r="P61" s="1259"/>
      <c r="Q61" s="1362" t="str">
        <f t="shared" si="15"/>
        <v/>
      </c>
      <c r="R61" s="1195"/>
      <c r="S61" s="1195"/>
      <c r="T61" s="1198" t="str">
        <f t="shared" si="16"/>
        <v/>
      </c>
      <c r="U61" s="1361" t="str">
        <f t="shared" si="17"/>
        <v/>
      </c>
      <c r="V61" s="1363" t="str">
        <f t="shared" si="18"/>
        <v/>
      </c>
      <c r="W61" s="1364" t="str">
        <f t="shared" si="6"/>
        <v/>
      </c>
      <c r="X61" s="433"/>
      <c r="Y61" s="433"/>
      <c r="Z61" s="433"/>
      <c r="AA61" s="433"/>
      <c r="AB61" s="433"/>
    </row>
    <row r="62" spans="1:28" hidden="1">
      <c r="A62" s="433"/>
      <c r="B62" s="433"/>
      <c r="C62" s="433"/>
      <c r="D62" s="433"/>
      <c r="E62" s="1200">
        <v>53</v>
      </c>
      <c r="F62" s="1195"/>
      <c r="G62" s="1195"/>
      <c r="H62" s="1195"/>
      <c r="I62" s="1195"/>
      <c r="J62" s="1195"/>
      <c r="K62" s="1195"/>
      <c r="L62" s="1198">
        <f t="shared" si="13"/>
        <v>0</v>
      </c>
      <c r="M62" s="1361">
        <f t="shared" si="14"/>
        <v>0</v>
      </c>
      <c r="N62" s="1195"/>
      <c r="O62" s="1195"/>
      <c r="P62" s="1259"/>
      <c r="Q62" s="1362" t="str">
        <f t="shared" si="15"/>
        <v/>
      </c>
      <c r="R62" s="1195"/>
      <c r="S62" s="1195"/>
      <c r="T62" s="1198" t="str">
        <f t="shared" si="16"/>
        <v/>
      </c>
      <c r="U62" s="1361" t="str">
        <f t="shared" si="17"/>
        <v/>
      </c>
      <c r="V62" s="1363" t="str">
        <f t="shared" si="18"/>
        <v/>
      </c>
      <c r="W62" s="1364" t="str">
        <f t="shared" si="6"/>
        <v/>
      </c>
      <c r="X62" s="433"/>
      <c r="Y62" s="433"/>
      <c r="Z62" s="433"/>
      <c r="AA62" s="433"/>
      <c r="AB62" s="433"/>
    </row>
    <row r="63" spans="1:28" hidden="1">
      <c r="A63" s="433"/>
      <c r="B63" s="433"/>
      <c r="C63" s="433"/>
      <c r="D63" s="433"/>
      <c r="E63" s="1200">
        <v>54</v>
      </c>
      <c r="F63" s="1195"/>
      <c r="G63" s="1195"/>
      <c r="H63" s="1195"/>
      <c r="I63" s="1195"/>
      <c r="J63" s="1195"/>
      <c r="K63" s="1195"/>
      <c r="L63" s="1198">
        <f t="shared" si="13"/>
        <v>0</v>
      </c>
      <c r="M63" s="1361">
        <f t="shared" si="14"/>
        <v>0</v>
      </c>
      <c r="N63" s="1195"/>
      <c r="O63" s="1195"/>
      <c r="P63" s="1259"/>
      <c r="Q63" s="1362" t="str">
        <f t="shared" si="15"/>
        <v/>
      </c>
      <c r="R63" s="1195"/>
      <c r="S63" s="1195"/>
      <c r="T63" s="1198" t="str">
        <f t="shared" si="16"/>
        <v/>
      </c>
      <c r="U63" s="1361" t="str">
        <f t="shared" si="17"/>
        <v/>
      </c>
      <c r="V63" s="1363" t="str">
        <f t="shared" si="18"/>
        <v/>
      </c>
      <c r="W63" s="1364" t="str">
        <f t="shared" si="6"/>
        <v/>
      </c>
      <c r="X63" s="433"/>
      <c r="Y63" s="433"/>
      <c r="Z63" s="433"/>
      <c r="AA63" s="433"/>
      <c r="AB63" s="433"/>
    </row>
    <row r="64" spans="1:28" hidden="1">
      <c r="A64" s="433"/>
      <c r="B64" s="433"/>
      <c r="C64" s="433"/>
      <c r="D64" s="433"/>
      <c r="E64" s="1200">
        <v>55</v>
      </c>
      <c r="F64" s="1195"/>
      <c r="G64" s="1195"/>
      <c r="H64" s="1195"/>
      <c r="I64" s="1195"/>
      <c r="J64" s="1195"/>
      <c r="K64" s="1195"/>
      <c r="L64" s="1198">
        <f t="shared" si="13"/>
        <v>0</v>
      </c>
      <c r="M64" s="1361">
        <f t="shared" si="14"/>
        <v>0</v>
      </c>
      <c r="N64" s="1195"/>
      <c r="O64" s="1195"/>
      <c r="P64" s="1259"/>
      <c r="Q64" s="1362" t="str">
        <f t="shared" si="15"/>
        <v/>
      </c>
      <c r="R64" s="1195"/>
      <c r="S64" s="1195"/>
      <c r="T64" s="1198" t="str">
        <f t="shared" si="16"/>
        <v/>
      </c>
      <c r="U64" s="1361" t="str">
        <f t="shared" si="17"/>
        <v/>
      </c>
      <c r="V64" s="1363" t="str">
        <f t="shared" si="18"/>
        <v/>
      </c>
      <c r="W64" s="1364" t="str">
        <f t="shared" si="6"/>
        <v/>
      </c>
      <c r="X64" s="433"/>
      <c r="Y64" s="433"/>
      <c r="Z64" s="433"/>
      <c r="AA64" s="433"/>
      <c r="AB64" s="433"/>
    </row>
    <row r="65" spans="1:28" hidden="1">
      <c r="A65" s="433"/>
      <c r="B65" s="433"/>
      <c r="C65" s="433"/>
      <c r="D65" s="433"/>
      <c r="E65" s="1200">
        <v>56</v>
      </c>
      <c r="F65" s="1195"/>
      <c r="G65" s="1195"/>
      <c r="H65" s="1195"/>
      <c r="I65" s="1195"/>
      <c r="J65" s="1195"/>
      <c r="K65" s="1195"/>
      <c r="L65" s="1198">
        <f t="shared" si="13"/>
        <v>0</v>
      </c>
      <c r="M65" s="1361">
        <f t="shared" si="14"/>
        <v>0</v>
      </c>
      <c r="N65" s="1195"/>
      <c r="O65" s="1195"/>
      <c r="P65" s="1259"/>
      <c r="Q65" s="1362" t="str">
        <f t="shared" si="15"/>
        <v/>
      </c>
      <c r="R65" s="1195"/>
      <c r="S65" s="1195"/>
      <c r="T65" s="1198" t="str">
        <f t="shared" si="16"/>
        <v/>
      </c>
      <c r="U65" s="1361" t="str">
        <f t="shared" si="17"/>
        <v/>
      </c>
      <c r="V65" s="1363" t="str">
        <f t="shared" si="18"/>
        <v/>
      </c>
      <c r="W65" s="1364" t="str">
        <f t="shared" si="6"/>
        <v/>
      </c>
      <c r="X65" s="433"/>
      <c r="Y65" s="433"/>
      <c r="Z65" s="433"/>
      <c r="AA65" s="433"/>
      <c r="AB65" s="433"/>
    </row>
    <row r="66" spans="1:28" hidden="1">
      <c r="A66" s="433"/>
      <c r="B66" s="433"/>
      <c r="C66" s="433"/>
      <c r="D66" s="433"/>
      <c r="E66" s="1200">
        <v>57</v>
      </c>
      <c r="F66" s="1195"/>
      <c r="G66" s="1195"/>
      <c r="H66" s="1195"/>
      <c r="I66" s="1195"/>
      <c r="J66" s="1195"/>
      <c r="K66" s="1195"/>
      <c r="L66" s="1198">
        <f t="shared" si="13"/>
        <v>0</v>
      </c>
      <c r="M66" s="1361">
        <f t="shared" si="14"/>
        <v>0</v>
      </c>
      <c r="N66" s="1195"/>
      <c r="O66" s="1195"/>
      <c r="P66" s="1259"/>
      <c r="Q66" s="1362" t="str">
        <f t="shared" si="15"/>
        <v/>
      </c>
      <c r="R66" s="1195"/>
      <c r="S66" s="1195"/>
      <c r="T66" s="1198" t="str">
        <f t="shared" si="16"/>
        <v/>
      </c>
      <c r="U66" s="1361" t="str">
        <f t="shared" si="17"/>
        <v/>
      </c>
      <c r="V66" s="1363" t="str">
        <f t="shared" si="18"/>
        <v/>
      </c>
      <c r="W66" s="1364" t="str">
        <f t="shared" si="6"/>
        <v/>
      </c>
      <c r="X66" s="433"/>
      <c r="Y66" s="433"/>
      <c r="Z66" s="433"/>
      <c r="AA66" s="433"/>
      <c r="AB66" s="433"/>
    </row>
    <row r="67" spans="1:28" hidden="1">
      <c r="A67" s="433"/>
      <c r="B67" s="433"/>
      <c r="C67" s="433"/>
      <c r="D67" s="433"/>
      <c r="E67" s="1200">
        <v>58</v>
      </c>
      <c r="F67" s="1195"/>
      <c r="G67" s="1195"/>
      <c r="H67" s="1195"/>
      <c r="I67" s="1195"/>
      <c r="J67" s="1195"/>
      <c r="K67" s="1195"/>
      <c r="L67" s="1198">
        <f t="shared" si="13"/>
        <v>0</v>
      </c>
      <c r="M67" s="1361">
        <f t="shared" si="14"/>
        <v>0</v>
      </c>
      <c r="N67" s="1195"/>
      <c r="O67" s="1195"/>
      <c r="P67" s="1259"/>
      <c r="Q67" s="1362" t="str">
        <f t="shared" si="15"/>
        <v/>
      </c>
      <c r="R67" s="1195"/>
      <c r="S67" s="1195"/>
      <c r="T67" s="1198" t="str">
        <f t="shared" si="16"/>
        <v/>
      </c>
      <c r="U67" s="1361" t="str">
        <f t="shared" si="17"/>
        <v/>
      </c>
      <c r="V67" s="1363" t="str">
        <f t="shared" si="18"/>
        <v/>
      </c>
      <c r="W67" s="1364" t="str">
        <f t="shared" si="6"/>
        <v/>
      </c>
      <c r="X67" s="433"/>
      <c r="Y67" s="433"/>
      <c r="Z67" s="433"/>
      <c r="AA67" s="433"/>
      <c r="AB67" s="433"/>
    </row>
    <row r="68" spans="1:28" hidden="1">
      <c r="A68" s="433"/>
      <c r="B68" s="433"/>
      <c r="C68" s="433"/>
      <c r="D68" s="433"/>
      <c r="E68" s="1200">
        <v>59</v>
      </c>
      <c r="F68" s="1195"/>
      <c r="G68" s="1195"/>
      <c r="H68" s="1195"/>
      <c r="I68" s="1195"/>
      <c r="J68" s="1195"/>
      <c r="K68" s="1195"/>
      <c r="L68" s="1198">
        <f t="shared" si="13"/>
        <v>0</v>
      </c>
      <c r="M68" s="1361">
        <f t="shared" si="14"/>
        <v>0</v>
      </c>
      <c r="N68" s="1195"/>
      <c r="O68" s="1195"/>
      <c r="P68" s="1259"/>
      <c r="Q68" s="1362" t="str">
        <f t="shared" si="15"/>
        <v/>
      </c>
      <c r="R68" s="1195"/>
      <c r="S68" s="1195"/>
      <c r="T68" s="1198" t="str">
        <f t="shared" si="16"/>
        <v/>
      </c>
      <c r="U68" s="1361" t="str">
        <f t="shared" si="17"/>
        <v/>
      </c>
      <c r="V68" s="1363" t="str">
        <f t="shared" si="18"/>
        <v/>
      </c>
      <c r="W68" s="1364" t="str">
        <f t="shared" si="6"/>
        <v/>
      </c>
      <c r="X68" s="433"/>
      <c r="Y68" s="433"/>
      <c r="Z68" s="433"/>
      <c r="AA68" s="433"/>
      <c r="AB68" s="433"/>
    </row>
    <row r="69" spans="1:28" hidden="1">
      <c r="A69" s="433"/>
      <c r="B69" s="433"/>
      <c r="C69" s="433"/>
      <c r="D69" s="433"/>
      <c r="E69" s="1200">
        <v>60</v>
      </c>
      <c r="F69" s="1195"/>
      <c r="G69" s="1195"/>
      <c r="H69" s="1195"/>
      <c r="I69" s="1195"/>
      <c r="J69" s="1195"/>
      <c r="K69" s="1195"/>
      <c r="L69" s="1198">
        <f t="shared" si="13"/>
        <v>0</v>
      </c>
      <c r="M69" s="1361">
        <f t="shared" si="14"/>
        <v>0</v>
      </c>
      <c r="N69" s="1195"/>
      <c r="O69" s="1195"/>
      <c r="P69" s="1259"/>
      <c r="Q69" s="1362" t="str">
        <f t="shared" si="15"/>
        <v/>
      </c>
      <c r="R69" s="1195"/>
      <c r="S69" s="1195"/>
      <c r="T69" s="1198" t="str">
        <f t="shared" si="16"/>
        <v/>
      </c>
      <c r="U69" s="1361" t="str">
        <f t="shared" si="17"/>
        <v/>
      </c>
      <c r="V69" s="1363" t="str">
        <f t="shared" si="18"/>
        <v/>
      </c>
      <c r="W69" s="1364" t="str">
        <f t="shared" si="6"/>
        <v/>
      </c>
      <c r="X69" s="433"/>
      <c r="Y69" s="433"/>
      <c r="Z69" s="433"/>
      <c r="AA69" s="433"/>
      <c r="AB69" s="433"/>
    </row>
    <row r="70" spans="1:28" hidden="1">
      <c r="A70" s="433"/>
      <c r="B70" s="433"/>
      <c r="C70" s="433"/>
      <c r="D70" s="433"/>
      <c r="E70" s="1200">
        <v>61</v>
      </c>
      <c r="F70" s="1195"/>
      <c r="G70" s="1195"/>
      <c r="H70" s="1195"/>
      <c r="I70" s="1195"/>
      <c r="J70" s="1195"/>
      <c r="K70" s="1195"/>
      <c r="L70" s="1198">
        <f t="shared" si="13"/>
        <v>0</v>
      </c>
      <c r="M70" s="1361">
        <f t="shared" si="14"/>
        <v>0</v>
      </c>
      <c r="N70" s="1195"/>
      <c r="O70" s="1195"/>
      <c r="P70" s="1259"/>
      <c r="Q70" s="1362" t="str">
        <f t="shared" si="15"/>
        <v/>
      </c>
      <c r="R70" s="1195"/>
      <c r="S70" s="1195"/>
      <c r="T70" s="1198" t="str">
        <f t="shared" si="16"/>
        <v/>
      </c>
      <c r="U70" s="1361" t="str">
        <f t="shared" si="17"/>
        <v/>
      </c>
      <c r="V70" s="1363" t="str">
        <f t="shared" si="18"/>
        <v/>
      </c>
      <c r="W70" s="1364" t="str">
        <f t="shared" si="6"/>
        <v/>
      </c>
      <c r="X70" s="433"/>
      <c r="Y70" s="433"/>
      <c r="Z70" s="433"/>
      <c r="AA70" s="433"/>
      <c r="AB70" s="433"/>
    </row>
    <row r="71" spans="1:28" hidden="1">
      <c r="A71" s="433"/>
      <c r="B71" s="433"/>
      <c r="C71" s="433"/>
      <c r="D71" s="433"/>
      <c r="E71" s="1200">
        <v>62</v>
      </c>
      <c r="F71" s="1195"/>
      <c r="G71" s="1195"/>
      <c r="H71" s="1195"/>
      <c r="I71" s="1195"/>
      <c r="J71" s="1195"/>
      <c r="K71" s="1195"/>
      <c r="L71" s="1198">
        <f t="shared" si="13"/>
        <v>0</v>
      </c>
      <c r="M71" s="1361">
        <f t="shared" si="14"/>
        <v>0</v>
      </c>
      <c r="N71" s="1195"/>
      <c r="O71" s="1195"/>
      <c r="P71" s="1259"/>
      <c r="Q71" s="1362" t="str">
        <f t="shared" si="15"/>
        <v/>
      </c>
      <c r="R71" s="1195"/>
      <c r="S71" s="1195"/>
      <c r="T71" s="1198" t="str">
        <f t="shared" si="16"/>
        <v/>
      </c>
      <c r="U71" s="1361" t="str">
        <f t="shared" si="17"/>
        <v/>
      </c>
      <c r="V71" s="1363" t="str">
        <f t="shared" si="18"/>
        <v/>
      </c>
      <c r="W71" s="1364" t="str">
        <f t="shared" si="6"/>
        <v/>
      </c>
      <c r="X71" s="433"/>
      <c r="Y71" s="433"/>
      <c r="Z71" s="433"/>
      <c r="AA71" s="433"/>
      <c r="AB71" s="433"/>
    </row>
    <row r="72" spans="1:28" hidden="1">
      <c r="A72" s="433"/>
      <c r="B72" s="433"/>
      <c r="C72" s="433"/>
      <c r="D72" s="433"/>
      <c r="E72" s="1200">
        <v>63</v>
      </c>
      <c r="F72" s="1195"/>
      <c r="G72" s="1195"/>
      <c r="H72" s="1195"/>
      <c r="I72" s="1195"/>
      <c r="J72" s="1195"/>
      <c r="K72" s="1195"/>
      <c r="L72" s="1198">
        <f t="shared" si="13"/>
        <v>0</v>
      </c>
      <c r="M72" s="1361">
        <f t="shared" si="14"/>
        <v>0</v>
      </c>
      <c r="N72" s="1195"/>
      <c r="O72" s="1195"/>
      <c r="P72" s="1259"/>
      <c r="Q72" s="1362" t="str">
        <f t="shared" si="15"/>
        <v/>
      </c>
      <c r="R72" s="1195"/>
      <c r="S72" s="1195"/>
      <c r="T72" s="1198" t="str">
        <f t="shared" si="16"/>
        <v/>
      </c>
      <c r="U72" s="1361" t="str">
        <f t="shared" si="17"/>
        <v/>
      </c>
      <c r="V72" s="1363" t="str">
        <f t="shared" si="18"/>
        <v/>
      </c>
      <c r="W72" s="1364" t="str">
        <f t="shared" si="6"/>
        <v/>
      </c>
      <c r="X72" s="433"/>
      <c r="Y72" s="433"/>
      <c r="Z72" s="433"/>
      <c r="AA72" s="433"/>
      <c r="AB72" s="433"/>
    </row>
    <row r="73" spans="1:28" hidden="1">
      <c r="A73" s="433"/>
      <c r="B73" s="433"/>
      <c r="C73" s="433"/>
      <c r="D73" s="433"/>
      <c r="E73" s="1200">
        <v>64</v>
      </c>
      <c r="F73" s="1195"/>
      <c r="G73" s="1195"/>
      <c r="H73" s="1195"/>
      <c r="I73" s="1195"/>
      <c r="J73" s="1195"/>
      <c r="K73" s="1195"/>
      <c r="L73" s="1198">
        <f t="shared" si="13"/>
        <v>0</v>
      </c>
      <c r="M73" s="1361">
        <f t="shared" si="14"/>
        <v>0</v>
      </c>
      <c r="N73" s="1195"/>
      <c r="O73" s="1195"/>
      <c r="P73" s="1259"/>
      <c r="Q73" s="1362" t="str">
        <f t="shared" si="15"/>
        <v/>
      </c>
      <c r="R73" s="1195"/>
      <c r="S73" s="1195"/>
      <c r="T73" s="1198" t="str">
        <f t="shared" si="16"/>
        <v/>
      </c>
      <c r="U73" s="1361" t="str">
        <f t="shared" si="17"/>
        <v/>
      </c>
      <c r="V73" s="1363" t="str">
        <f t="shared" si="18"/>
        <v/>
      </c>
      <c r="W73" s="1364" t="str">
        <f t="shared" si="6"/>
        <v/>
      </c>
      <c r="X73" s="433"/>
      <c r="Y73" s="433"/>
      <c r="Z73" s="433"/>
      <c r="AA73" s="433"/>
      <c r="AB73" s="433"/>
    </row>
    <row r="74" spans="1:28" hidden="1">
      <c r="A74" s="433"/>
      <c r="B74" s="433"/>
      <c r="C74" s="433"/>
      <c r="D74" s="433"/>
      <c r="E74" s="1200">
        <v>65</v>
      </c>
      <c r="F74" s="1195"/>
      <c r="G74" s="1195"/>
      <c r="H74" s="1195"/>
      <c r="I74" s="1195"/>
      <c r="J74" s="1195"/>
      <c r="K74" s="1195"/>
      <c r="L74" s="1198">
        <f t="shared" si="13"/>
        <v>0</v>
      </c>
      <c r="M74" s="1361">
        <f t="shared" si="14"/>
        <v>0</v>
      </c>
      <c r="N74" s="1195"/>
      <c r="O74" s="1195"/>
      <c r="P74" s="1259"/>
      <c r="Q74" s="1362" t="str">
        <f t="shared" si="15"/>
        <v/>
      </c>
      <c r="R74" s="1195"/>
      <c r="S74" s="1195"/>
      <c r="T74" s="1198" t="str">
        <f t="shared" si="16"/>
        <v/>
      </c>
      <c r="U74" s="1361" t="str">
        <f t="shared" si="17"/>
        <v/>
      </c>
      <c r="V74" s="1363" t="str">
        <f t="shared" si="18"/>
        <v/>
      </c>
      <c r="W74" s="1364" t="str">
        <f t="shared" si="6"/>
        <v/>
      </c>
      <c r="X74" s="433"/>
      <c r="Y74" s="433"/>
      <c r="Z74" s="433"/>
      <c r="AA74" s="433"/>
      <c r="AB74" s="433"/>
    </row>
    <row r="75" spans="1:28" hidden="1">
      <c r="A75" s="433"/>
      <c r="B75" s="433"/>
      <c r="C75" s="433"/>
      <c r="D75" s="433"/>
      <c r="E75" s="1200">
        <v>66</v>
      </c>
      <c r="F75" s="1195"/>
      <c r="G75" s="1195"/>
      <c r="H75" s="1195"/>
      <c r="I75" s="1195"/>
      <c r="J75" s="1195"/>
      <c r="K75" s="1195"/>
      <c r="L75" s="1198">
        <f t="shared" si="13"/>
        <v>0</v>
      </c>
      <c r="M75" s="1361">
        <f t="shared" si="14"/>
        <v>0</v>
      </c>
      <c r="N75" s="1195"/>
      <c r="O75" s="1195"/>
      <c r="P75" s="1259"/>
      <c r="Q75" s="1362" t="str">
        <f t="shared" si="15"/>
        <v/>
      </c>
      <c r="R75" s="1195"/>
      <c r="S75" s="1195"/>
      <c r="T75" s="1198" t="str">
        <f t="shared" si="16"/>
        <v/>
      </c>
      <c r="U75" s="1361" t="str">
        <f t="shared" si="17"/>
        <v/>
      </c>
      <c r="V75" s="1363" t="str">
        <f t="shared" si="18"/>
        <v/>
      </c>
      <c r="W75" s="1364" t="str">
        <f t="shared" si="6"/>
        <v/>
      </c>
      <c r="X75" s="433"/>
      <c r="Y75" s="433"/>
      <c r="Z75" s="433"/>
      <c r="AA75" s="433"/>
      <c r="AB75" s="433"/>
    </row>
    <row r="76" spans="1:28" hidden="1">
      <c r="A76" s="433"/>
      <c r="B76" s="433"/>
      <c r="C76" s="433"/>
      <c r="D76" s="433"/>
      <c r="E76" s="1200">
        <v>67</v>
      </c>
      <c r="F76" s="1195"/>
      <c r="G76" s="1195"/>
      <c r="H76" s="1195"/>
      <c r="I76" s="1195"/>
      <c r="J76" s="1195"/>
      <c r="K76" s="1195"/>
      <c r="L76" s="1198">
        <f t="shared" si="13"/>
        <v>0</v>
      </c>
      <c r="M76" s="1361">
        <f t="shared" si="14"/>
        <v>0</v>
      </c>
      <c r="N76" s="1195"/>
      <c r="O76" s="1195"/>
      <c r="P76" s="1259"/>
      <c r="Q76" s="1362" t="str">
        <f t="shared" si="15"/>
        <v/>
      </c>
      <c r="R76" s="1195"/>
      <c r="S76" s="1195"/>
      <c r="T76" s="1198" t="str">
        <f t="shared" si="16"/>
        <v/>
      </c>
      <c r="U76" s="1361" t="str">
        <f t="shared" si="17"/>
        <v/>
      </c>
      <c r="V76" s="1363" t="str">
        <f t="shared" si="18"/>
        <v/>
      </c>
      <c r="W76" s="1364" t="str">
        <f t="shared" si="6"/>
        <v/>
      </c>
      <c r="X76" s="433"/>
      <c r="Y76" s="433"/>
      <c r="Z76" s="433"/>
      <c r="AA76" s="433"/>
      <c r="AB76" s="433"/>
    </row>
    <row r="77" spans="1:28" hidden="1">
      <c r="A77" s="433"/>
      <c r="B77" s="433"/>
      <c r="C77" s="433"/>
      <c r="D77" s="433"/>
      <c r="E77" s="1200">
        <v>68</v>
      </c>
      <c r="F77" s="1195"/>
      <c r="G77" s="1195"/>
      <c r="H77" s="1195"/>
      <c r="I77" s="1195"/>
      <c r="J77" s="1195"/>
      <c r="K77" s="1195"/>
      <c r="L77" s="1198">
        <f t="shared" si="13"/>
        <v>0</v>
      </c>
      <c r="M77" s="1361">
        <f t="shared" si="14"/>
        <v>0</v>
      </c>
      <c r="N77" s="1195"/>
      <c r="O77" s="1195"/>
      <c r="P77" s="1259"/>
      <c r="Q77" s="1362" t="str">
        <f t="shared" si="15"/>
        <v/>
      </c>
      <c r="R77" s="1195"/>
      <c r="S77" s="1195"/>
      <c r="T77" s="1198" t="str">
        <f t="shared" si="16"/>
        <v/>
      </c>
      <c r="U77" s="1361" t="str">
        <f t="shared" si="17"/>
        <v/>
      </c>
      <c r="V77" s="1363" t="str">
        <f t="shared" si="18"/>
        <v/>
      </c>
      <c r="W77" s="1364" t="str">
        <f t="shared" si="6"/>
        <v/>
      </c>
      <c r="X77" s="433"/>
      <c r="Y77" s="433"/>
      <c r="Z77" s="433"/>
      <c r="AA77" s="433"/>
      <c r="AB77" s="433"/>
    </row>
    <row r="78" spans="1:28" hidden="1">
      <c r="A78" s="433"/>
      <c r="B78" s="433"/>
      <c r="C78" s="433"/>
      <c r="D78" s="433"/>
      <c r="E78" s="1200">
        <v>69</v>
      </c>
      <c r="F78" s="1195"/>
      <c r="G78" s="1195"/>
      <c r="H78" s="1195"/>
      <c r="I78" s="1195"/>
      <c r="J78" s="1195"/>
      <c r="K78" s="1195"/>
      <c r="L78" s="1198">
        <f t="shared" si="13"/>
        <v>0</v>
      </c>
      <c r="M78" s="1361">
        <f t="shared" si="14"/>
        <v>0</v>
      </c>
      <c r="N78" s="1195"/>
      <c r="O78" s="1195"/>
      <c r="P78" s="1259"/>
      <c r="Q78" s="1362" t="str">
        <f t="shared" si="15"/>
        <v/>
      </c>
      <c r="R78" s="1195"/>
      <c r="S78" s="1195"/>
      <c r="T78" s="1198" t="str">
        <f t="shared" si="16"/>
        <v/>
      </c>
      <c r="U78" s="1361" t="str">
        <f t="shared" si="17"/>
        <v/>
      </c>
      <c r="V78" s="1363" t="str">
        <f t="shared" si="18"/>
        <v/>
      </c>
      <c r="W78" s="1364" t="str">
        <f t="shared" si="6"/>
        <v/>
      </c>
      <c r="X78" s="433"/>
      <c r="Y78" s="433"/>
      <c r="Z78" s="433"/>
      <c r="AA78" s="433"/>
      <c r="AB78" s="433"/>
    </row>
    <row r="79" spans="1:28" hidden="1">
      <c r="A79" s="433"/>
      <c r="B79" s="433"/>
      <c r="C79" s="433"/>
      <c r="D79" s="433"/>
      <c r="E79" s="1200">
        <v>70</v>
      </c>
      <c r="F79" s="1195"/>
      <c r="G79" s="1195"/>
      <c r="H79" s="1195"/>
      <c r="I79" s="1195"/>
      <c r="J79" s="1195"/>
      <c r="K79" s="1195"/>
      <c r="L79" s="1198">
        <f t="shared" si="13"/>
        <v>0</v>
      </c>
      <c r="M79" s="1361">
        <f t="shared" si="14"/>
        <v>0</v>
      </c>
      <c r="N79" s="1195"/>
      <c r="O79" s="1195"/>
      <c r="P79" s="1259"/>
      <c r="Q79" s="1362" t="str">
        <f t="shared" si="15"/>
        <v/>
      </c>
      <c r="R79" s="1195"/>
      <c r="S79" s="1195"/>
      <c r="T79" s="1198" t="str">
        <f t="shared" si="16"/>
        <v/>
      </c>
      <c r="U79" s="1361" t="str">
        <f t="shared" si="17"/>
        <v/>
      </c>
      <c r="V79" s="1363" t="str">
        <f t="shared" si="18"/>
        <v/>
      </c>
      <c r="W79" s="1364" t="str">
        <f t="shared" si="6"/>
        <v/>
      </c>
      <c r="X79" s="433"/>
      <c r="Y79" s="433"/>
      <c r="Z79" s="433"/>
      <c r="AA79" s="433"/>
      <c r="AB79" s="433"/>
    </row>
    <row r="80" spans="1:28" hidden="1">
      <c r="A80" s="433"/>
      <c r="B80" s="433"/>
      <c r="C80" s="433"/>
      <c r="D80" s="433"/>
      <c r="E80" s="1200">
        <v>71</v>
      </c>
      <c r="F80" s="1195"/>
      <c r="G80" s="1195"/>
      <c r="H80" s="1195"/>
      <c r="I80" s="1195"/>
      <c r="J80" s="1195"/>
      <c r="K80" s="1195"/>
      <c r="L80" s="1198">
        <f t="shared" si="13"/>
        <v>0</v>
      </c>
      <c r="M80" s="1361">
        <f t="shared" si="14"/>
        <v>0</v>
      </c>
      <c r="N80" s="1195"/>
      <c r="O80" s="1195"/>
      <c r="P80" s="1259"/>
      <c r="Q80" s="1362" t="str">
        <f t="shared" si="15"/>
        <v/>
      </c>
      <c r="R80" s="1195"/>
      <c r="S80" s="1195"/>
      <c r="T80" s="1198" t="str">
        <f t="shared" si="16"/>
        <v/>
      </c>
      <c r="U80" s="1361" t="str">
        <f t="shared" si="17"/>
        <v/>
      </c>
      <c r="V80" s="1363" t="str">
        <f t="shared" si="18"/>
        <v/>
      </c>
      <c r="W80" s="1364" t="str">
        <f t="shared" si="6"/>
        <v/>
      </c>
      <c r="X80" s="433"/>
      <c r="Y80" s="433"/>
      <c r="Z80" s="433"/>
      <c r="AA80" s="433"/>
      <c r="AB80" s="433"/>
    </row>
    <row r="81" spans="1:28" hidden="1">
      <c r="A81" s="433"/>
      <c r="B81" s="433"/>
      <c r="C81" s="433"/>
      <c r="D81" s="433"/>
      <c r="E81" s="1200">
        <v>72</v>
      </c>
      <c r="F81" s="1195"/>
      <c r="G81" s="1195"/>
      <c r="H81" s="1195"/>
      <c r="I81" s="1195"/>
      <c r="J81" s="1195"/>
      <c r="K81" s="1195"/>
      <c r="L81" s="1198">
        <f t="shared" si="13"/>
        <v>0</v>
      </c>
      <c r="M81" s="1361">
        <f t="shared" si="14"/>
        <v>0</v>
      </c>
      <c r="N81" s="1195"/>
      <c r="O81" s="1195"/>
      <c r="P81" s="1259"/>
      <c r="Q81" s="1362" t="str">
        <f t="shared" si="15"/>
        <v/>
      </c>
      <c r="R81" s="1195"/>
      <c r="S81" s="1195"/>
      <c r="T81" s="1198" t="str">
        <f t="shared" si="16"/>
        <v/>
      </c>
      <c r="U81" s="1361" t="str">
        <f t="shared" si="17"/>
        <v/>
      </c>
      <c r="V81" s="1363" t="str">
        <f t="shared" si="18"/>
        <v/>
      </c>
      <c r="W81" s="1364" t="str">
        <f t="shared" si="6"/>
        <v/>
      </c>
      <c r="X81" s="433"/>
      <c r="Y81" s="433"/>
      <c r="Z81" s="433"/>
      <c r="AA81" s="433"/>
      <c r="AB81" s="433"/>
    </row>
    <row r="82" spans="1:28" hidden="1">
      <c r="A82" s="433"/>
      <c r="B82" s="433"/>
      <c r="C82" s="433"/>
      <c r="D82" s="433"/>
      <c r="E82" s="1200">
        <v>73</v>
      </c>
      <c r="F82" s="1195"/>
      <c r="G82" s="1195"/>
      <c r="H82" s="1195"/>
      <c r="I82" s="1195"/>
      <c r="J82" s="1195"/>
      <c r="K82" s="1195"/>
      <c r="L82" s="1198">
        <f t="shared" si="13"/>
        <v>0</v>
      </c>
      <c r="M82" s="1361">
        <f t="shared" si="14"/>
        <v>0</v>
      </c>
      <c r="N82" s="1195"/>
      <c r="O82" s="1195"/>
      <c r="P82" s="1259"/>
      <c r="Q82" s="1362" t="str">
        <f t="shared" si="15"/>
        <v/>
      </c>
      <c r="R82" s="1195"/>
      <c r="S82" s="1195"/>
      <c r="T82" s="1198" t="str">
        <f t="shared" si="16"/>
        <v/>
      </c>
      <c r="U82" s="1361" t="str">
        <f t="shared" si="17"/>
        <v/>
      </c>
      <c r="V82" s="1363" t="str">
        <f t="shared" si="18"/>
        <v/>
      </c>
      <c r="W82" s="1364" t="str">
        <f t="shared" si="6"/>
        <v/>
      </c>
      <c r="X82" s="433"/>
      <c r="Y82" s="433"/>
      <c r="Z82" s="433"/>
      <c r="AA82" s="433"/>
      <c r="AB82" s="433"/>
    </row>
    <row r="83" spans="1:28" hidden="1">
      <c r="A83" s="433"/>
      <c r="B83" s="433"/>
      <c r="C83" s="433"/>
      <c r="D83" s="433"/>
      <c r="E83" s="1200">
        <v>74</v>
      </c>
      <c r="F83" s="1195"/>
      <c r="G83" s="1195"/>
      <c r="H83" s="1195"/>
      <c r="I83" s="1195"/>
      <c r="J83" s="1195"/>
      <c r="K83" s="1195"/>
      <c r="L83" s="1198">
        <f t="shared" si="13"/>
        <v>0</v>
      </c>
      <c r="M83" s="1361">
        <f t="shared" si="14"/>
        <v>0</v>
      </c>
      <c r="N83" s="1195"/>
      <c r="O83" s="1195"/>
      <c r="P83" s="1259"/>
      <c r="Q83" s="1362" t="str">
        <f t="shared" si="15"/>
        <v/>
      </c>
      <c r="R83" s="1195"/>
      <c r="S83" s="1195"/>
      <c r="T83" s="1198" t="str">
        <f t="shared" si="16"/>
        <v/>
      </c>
      <c r="U83" s="1361" t="str">
        <f t="shared" si="17"/>
        <v/>
      </c>
      <c r="V83" s="1363" t="str">
        <f t="shared" si="18"/>
        <v/>
      </c>
      <c r="W83" s="1364" t="str">
        <f t="shared" si="6"/>
        <v/>
      </c>
      <c r="X83" s="433"/>
      <c r="Y83" s="433"/>
      <c r="Z83" s="433"/>
      <c r="AA83" s="433"/>
      <c r="AB83" s="433"/>
    </row>
    <row r="84" spans="1:28" hidden="1">
      <c r="A84" s="433"/>
      <c r="B84" s="433"/>
      <c r="C84" s="433"/>
      <c r="D84" s="433"/>
      <c r="E84" s="1200">
        <v>75</v>
      </c>
      <c r="F84" s="1195"/>
      <c r="G84" s="1195"/>
      <c r="H84" s="1195"/>
      <c r="I84" s="1195"/>
      <c r="J84" s="1195"/>
      <c r="K84" s="1195"/>
      <c r="L84" s="1198">
        <f t="shared" si="13"/>
        <v>0</v>
      </c>
      <c r="M84" s="1361">
        <f t="shared" si="14"/>
        <v>0</v>
      </c>
      <c r="N84" s="1195"/>
      <c r="O84" s="1195"/>
      <c r="P84" s="1259"/>
      <c r="Q84" s="1362" t="str">
        <f t="shared" si="15"/>
        <v/>
      </c>
      <c r="R84" s="1195"/>
      <c r="S84" s="1195"/>
      <c r="T84" s="1198" t="str">
        <f t="shared" si="16"/>
        <v/>
      </c>
      <c r="U84" s="1361" t="str">
        <f t="shared" si="17"/>
        <v/>
      </c>
      <c r="V84" s="1363" t="str">
        <f t="shared" si="18"/>
        <v/>
      </c>
      <c r="W84" s="1364" t="str">
        <f t="shared" si="6"/>
        <v/>
      </c>
      <c r="X84" s="433"/>
      <c r="Y84" s="433"/>
      <c r="Z84" s="433"/>
      <c r="AA84" s="433"/>
      <c r="AB84" s="433"/>
    </row>
    <row r="85" spans="1:28" hidden="1">
      <c r="A85" s="433"/>
      <c r="B85" s="433"/>
      <c r="C85" s="433"/>
      <c r="D85" s="433"/>
      <c r="E85" s="1200">
        <v>76</v>
      </c>
      <c r="F85" s="1195"/>
      <c r="G85" s="1195"/>
      <c r="H85" s="1195"/>
      <c r="I85" s="1195"/>
      <c r="J85" s="1195"/>
      <c r="K85" s="1195"/>
      <c r="L85" s="1198">
        <f t="shared" si="13"/>
        <v>0</v>
      </c>
      <c r="M85" s="1361">
        <f t="shared" si="14"/>
        <v>0</v>
      </c>
      <c r="N85" s="1195"/>
      <c r="O85" s="1195"/>
      <c r="P85" s="1259"/>
      <c r="Q85" s="1362" t="str">
        <f t="shared" si="15"/>
        <v/>
      </c>
      <c r="R85" s="1195"/>
      <c r="S85" s="1195"/>
      <c r="T85" s="1198" t="str">
        <f t="shared" si="16"/>
        <v/>
      </c>
      <c r="U85" s="1361" t="str">
        <f t="shared" si="17"/>
        <v/>
      </c>
      <c r="V85" s="1363" t="str">
        <f t="shared" si="18"/>
        <v/>
      </c>
      <c r="W85" s="1364" t="str">
        <f t="shared" si="6"/>
        <v/>
      </c>
      <c r="X85" s="433"/>
      <c r="Y85" s="433"/>
      <c r="Z85" s="433"/>
      <c r="AA85" s="433"/>
      <c r="AB85" s="433"/>
    </row>
    <row r="86" spans="1:28" hidden="1">
      <c r="A86" s="433"/>
      <c r="B86" s="433"/>
      <c r="C86" s="433"/>
      <c r="D86" s="433"/>
      <c r="E86" s="1200">
        <v>77</v>
      </c>
      <c r="F86" s="1195"/>
      <c r="G86" s="1195"/>
      <c r="H86" s="1195"/>
      <c r="I86" s="1195"/>
      <c r="J86" s="1195"/>
      <c r="K86" s="1195"/>
      <c r="L86" s="1198">
        <f t="shared" si="13"/>
        <v>0</v>
      </c>
      <c r="M86" s="1361">
        <f t="shared" si="14"/>
        <v>0</v>
      </c>
      <c r="N86" s="1195"/>
      <c r="O86" s="1195"/>
      <c r="P86" s="1259"/>
      <c r="Q86" s="1362" t="str">
        <f t="shared" si="15"/>
        <v/>
      </c>
      <c r="R86" s="1195"/>
      <c r="S86" s="1195"/>
      <c r="T86" s="1198" t="str">
        <f t="shared" si="16"/>
        <v/>
      </c>
      <c r="U86" s="1361" t="str">
        <f t="shared" si="17"/>
        <v/>
      </c>
      <c r="V86" s="1363" t="str">
        <f t="shared" si="18"/>
        <v/>
      </c>
      <c r="W86" s="1364" t="str">
        <f t="shared" si="6"/>
        <v/>
      </c>
      <c r="X86" s="433"/>
      <c r="Y86" s="433"/>
      <c r="Z86" s="433"/>
      <c r="AA86" s="433"/>
      <c r="AB86" s="433"/>
    </row>
    <row r="87" spans="1:28" hidden="1">
      <c r="A87" s="433"/>
      <c r="B87" s="433"/>
      <c r="C87" s="433"/>
      <c r="D87" s="433"/>
      <c r="E87" s="1200">
        <v>78</v>
      </c>
      <c r="F87" s="1195"/>
      <c r="G87" s="1195"/>
      <c r="H87" s="1195"/>
      <c r="I87" s="1195"/>
      <c r="J87" s="1195"/>
      <c r="K87" s="1195"/>
      <c r="L87" s="1198">
        <f t="shared" ref="L87:L108" si="19">($C$22*G87*J87*K87)/1000</f>
        <v>0</v>
      </c>
      <c r="M87" s="1361">
        <f t="shared" ref="M87:M108" si="20">IFERROR(L87*$AA$16/10^3,"")</f>
        <v>0</v>
      </c>
      <c r="N87" s="1195"/>
      <c r="O87" s="1195"/>
      <c r="P87" s="1259"/>
      <c r="Q87" s="1362" t="str">
        <f t="shared" ref="Q87:Q108" si="21">IFERROR(VLOOKUP(P87,$Z$9:$AA$11,2,FALSE),"")</f>
        <v/>
      </c>
      <c r="R87" s="1195"/>
      <c r="S87" s="1195"/>
      <c r="T87" s="1198" t="str">
        <f t="shared" ref="T87:T108" si="22">IFERROR((($C$22*G87*Q87*R87)/1000)*S87,"")</f>
        <v/>
      </c>
      <c r="U87" s="1361" t="str">
        <f t="shared" ref="U87:U108" si="23">IFERROR(T87*$AA$16/10^3,"")</f>
        <v/>
      </c>
      <c r="V87" s="1363" t="str">
        <f t="shared" ref="V87:V108" si="24">IFERROR(IF(AND(L87&gt;0,T87&gt;0)=TRUE,L87-T87,""),"")</f>
        <v/>
      </c>
      <c r="W87" s="1364" t="str">
        <f t="shared" si="6"/>
        <v/>
      </c>
      <c r="X87" s="433"/>
      <c r="Y87" s="433"/>
      <c r="Z87" s="433"/>
      <c r="AA87" s="433"/>
      <c r="AB87" s="433"/>
    </row>
    <row r="88" spans="1:28" hidden="1">
      <c r="A88" s="433"/>
      <c r="B88" s="433"/>
      <c r="C88" s="433"/>
      <c r="D88" s="433"/>
      <c r="E88" s="1200">
        <v>79</v>
      </c>
      <c r="F88" s="1195"/>
      <c r="G88" s="1195"/>
      <c r="H88" s="1195"/>
      <c r="I88" s="1195"/>
      <c r="J88" s="1195"/>
      <c r="K88" s="1195"/>
      <c r="L88" s="1198">
        <f t="shared" si="19"/>
        <v>0</v>
      </c>
      <c r="M88" s="1361">
        <f t="shared" si="20"/>
        <v>0</v>
      </c>
      <c r="N88" s="1195"/>
      <c r="O88" s="1195"/>
      <c r="P88" s="1259"/>
      <c r="Q88" s="1362" t="str">
        <f t="shared" si="21"/>
        <v/>
      </c>
      <c r="R88" s="1195"/>
      <c r="S88" s="1195"/>
      <c r="T88" s="1198" t="str">
        <f t="shared" si="22"/>
        <v/>
      </c>
      <c r="U88" s="1361" t="str">
        <f t="shared" si="23"/>
        <v/>
      </c>
      <c r="V88" s="1363" t="str">
        <f t="shared" si="24"/>
        <v/>
      </c>
      <c r="W88" s="1364" t="str">
        <f t="shared" si="6"/>
        <v/>
      </c>
      <c r="X88" s="433"/>
      <c r="Y88" s="433"/>
      <c r="Z88" s="433"/>
      <c r="AA88" s="433"/>
      <c r="AB88" s="433"/>
    </row>
    <row r="89" spans="1:28" hidden="1">
      <c r="A89" s="433"/>
      <c r="B89" s="433"/>
      <c r="C89" s="433"/>
      <c r="D89" s="433"/>
      <c r="E89" s="1200">
        <v>80</v>
      </c>
      <c r="F89" s="1195"/>
      <c r="G89" s="1195"/>
      <c r="H89" s="1195"/>
      <c r="I89" s="1195"/>
      <c r="J89" s="1195"/>
      <c r="K89" s="1195"/>
      <c r="L89" s="1198">
        <f t="shared" si="19"/>
        <v>0</v>
      </c>
      <c r="M89" s="1361">
        <f t="shared" si="20"/>
        <v>0</v>
      </c>
      <c r="N89" s="1195"/>
      <c r="O89" s="1195"/>
      <c r="P89" s="1259"/>
      <c r="Q89" s="1362" t="str">
        <f t="shared" si="21"/>
        <v/>
      </c>
      <c r="R89" s="1195"/>
      <c r="S89" s="1195"/>
      <c r="T89" s="1198" t="str">
        <f t="shared" si="22"/>
        <v/>
      </c>
      <c r="U89" s="1361" t="str">
        <f t="shared" si="23"/>
        <v/>
      </c>
      <c r="V89" s="1363" t="str">
        <f t="shared" si="24"/>
        <v/>
      </c>
      <c r="W89" s="1364" t="str">
        <f t="shared" si="6"/>
        <v/>
      </c>
      <c r="X89" s="433"/>
      <c r="Y89" s="433"/>
      <c r="Z89" s="433"/>
      <c r="AA89" s="433"/>
      <c r="AB89" s="433"/>
    </row>
    <row r="90" spans="1:28" hidden="1">
      <c r="A90" s="433"/>
      <c r="B90" s="433"/>
      <c r="C90" s="433"/>
      <c r="D90" s="433"/>
      <c r="E90" s="1200">
        <v>81</v>
      </c>
      <c r="F90" s="1195"/>
      <c r="G90" s="1195"/>
      <c r="H90" s="1195"/>
      <c r="I90" s="1195"/>
      <c r="J90" s="1195"/>
      <c r="K90" s="1195"/>
      <c r="L90" s="1198">
        <f t="shared" si="19"/>
        <v>0</v>
      </c>
      <c r="M90" s="1361">
        <f t="shared" si="20"/>
        <v>0</v>
      </c>
      <c r="N90" s="1195"/>
      <c r="O90" s="1195"/>
      <c r="P90" s="1259"/>
      <c r="Q90" s="1362" t="str">
        <f t="shared" si="21"/>
        <v/>
      </c>
      <c r="R90" s="1195"/>
      <c r="S90" s="1195"/>
      <c r="T90" s="1198" t="str">
        <f t="shared" si="22"/>
        <v/>
      </c>
      <c r="U90" s="1361" t="str">
        <f t="shared" si="23"/>
        <v/>
      </c>
      <c r="V90" s="1363" t="str">
        <f t="shared" si="24"/>
        <v/>
      </c>
      <c r="W90" s="1364" t="str">
        <f t="shared" si="6"/>
        <v/>
      </c>
      <c r="X90" s="433"/>
      <c r="Y90" s="433"/>
      <c r="Z90" s="433"/>
      <c r="AA90" s="433"/>
      <c r="AB90" s="433"/>
    </row>
    <row r="91" spans="1:28" hidden="1">
      <c r="A91" s="433"/>
      <c r="B91" s="433"/>
      <c r="C91" s="433"/>
      <c r="D91" s="433"/>
      <c r="E91" s="1200">
        <v>82</v>
      </c>
      <c r="F91" s="1195"/>
      <c r="G91" s="1195"/>
      <c r="H91" s="1195"/>
      <c r="I91" s="1195"/>
      <c r="J91" s="1195"/>
      <c r="K91" s="1195"/>
      <c r="L91" s="1198">
        <f t="shared" si="19"/>
        <v>0</v>
      </c>
      <c r="M91" s="1361">
        <f t="shared" si="20"/>
        <v>0</v>
      </c>
      <c r="N91" s="1195"/>
      <c r="O91" s="1195"/>
      <c r="P91" s="1259"/>
      <c r="Q91" s="1362" t="str">
        <f t="shared" si="21"/>
        <v/>
      </c>
      <c r="R91" s="1195"/>
      <c r="S91" s="1195"/>
      <c r="T91" s="1198" t="str">
        <f t="shared" si="22"/>
        <v/>
      </c>
      <c r="U91" s="1361" t="str">
        <f t="shared" si="23"/>
        <v/>
      </c>
      <c r="V91" s="1363" t="str">
        <f t="shared" si="24"/>
        <v/>
      </c>
      <c r="W91" s="1364" t="str">
        <f t="shared" si="6"/>
        <v/>
      </c>
      <c r="X91" s="433"/>
      <c r="Y91" s="433"/>
      <c r="Z91" s="433"/>
      <c r="AA91" s="433"/>
      <c r="AB91" s="433"/>
    </row>
    <row r="92" spans="1:28" hidden="1">
      <c r="A92" s="433"/>
      <c r="B92" s="433"/>
      <c r="C92" s="433"/>
      <c r="D92" s="433"/>
      <c r="E92" s="1200">
        <v>83</v>
      </c>
      <c r="F92" s="1195"/>
      <c r="G92" s="1195"/>
      <c r="H92" s="1195"/>
      <c r="I92" s="1195"/>
      <c r="J92" s="1195"/>
      <c r="K92" s="1195"/>
      <c r="L92" s="1198">
        <f t="shared" si="19"/>
        <v>0</v>
      </c>
      <c r="M92" s="1361">
        <f t="shared" si="20"/>
        <v>0</v>
      </c>
      <c r="N92" s="1195"/>
      <c r="O92" s="1195"/>
      <c r="P92" s="1259"/>
      <c r="Q92" s="1362" t="str">
        <f t="shared" si="21"/>
        <v/>
      </c>
      <c r="R92" s="1195"/>
      <c r="S92" s="1195"/>
      <c r="T92" s="1198" t="str">
        <f t="shared" si="22"/>
        <v/>
      </c>
      <c r="U92" s="1361" t="str">
        <f t="shared" si="23"/>
        <v/>
      </c>
      <c r="V92" s="1363" t="str">
        <f t="shared" si="24"/>
        <v/>
      </c>
      <c r="W92" s="1364" t="str">
        <f t="shared" si="6"/>
        <v/>
      </c>
      <c r="X92" s="433"/>
      <c r="Y92" s="433"/>
      <c r="Z92" s="433"/>
      <c r="AA92" s="433"/>
      <c r="AB92" s="433"/>
    </row>
    <row r="93" spans="1:28" hidden="1">
      <c r="A93" s="433"/>
      <c r="B93" s="433"/>
      <c r="C93" s="433"/>
      <c r="D93" s="433"/>
      <c r="E93" s="1200">
        <v>84</v>
      </c>
      <c r="F93" s="1195"/>
      <c r="G93" s="1195"/>
      <c r="H93" s="1195"/>
      <c r="I93" s="1195"/>
      <c r="J93" s="1195"/>
      <c r="K93" s="1195"/>
      <c r="L93" s="1198">
        <f t="shared" si="19"/>
        <v>0</v>
      </c>
      <c r="M93" s="1361">
        <f t="shared" si="20"/>
        <v>0</v>
      </c>
      <c r="N93" s="1195"/>
      <c r="O93" s="1195"/>
      <c r="P93" s="1259"/>
      <c r="Q93" s="1362" t="str">
        <f t="shared" si="21"/>
        <v/>
      </c>
      <c r="R93" s="1195"/>
      <c r="S93" s="1195"/>
      <c r="T93" s="1198" t="str">
        <f t="shared" si="22"/>
        <v/>
      </c>
      <c r="U93" s="1361" t="str">
        <f t="shared" si="23"/>
        <v/>
      </c>
      <c r="V93" s="1363" t="str">
        <f t="shared" si="24"/>
        <v/>
      </c>
      <c r="W93" s="1364" t="str">
        <f t="shared" si="6"/>
        <v/>
      </c>
      <c r="X93" s="433"/>
      <c r="Y93" s="433"/>
      <c r="Z93" s="433"/>
      <c r="AA93" s="433"/>
      <c r="AB93" s="433"/>
    </row>
    <row r="94" spans="1:28" hidden="1">
      <c r="A94" s="433"/>
      <c r="B94" s="433"/>
      <c r="C94" s="433"/>
      <c r="D94" s="433"/>
      <c r="E94" s="1200">
        <v>85</v>
      </c>
      <c r="F94" s="1195"/>
      <c r="G94" s="1195"/>
      <c r="H94" s="1195"/>
      <c r="I94" s="1195"/>
      <c r="J94" s="1195"/>
      <c r="K94" s="1195"/>
      <c r="L94" s="1198">
        <f t="shared" si="19"/>
        <v>0</v>
      </c>
      <c r="M94" s="1361">
        <f t="shared" si="20"/>
        <v>0</v>
      </c>
      <c r="N94" s="1195"/>
      <c r="O94" s="1195"/>
      <c r="P94" s="1259"/>
      <c r="Q94" s="1362" t="str">
        <f t="shared" si="21"/>
        <v/>
      </c>
      <c r="R94" s="1195"/>
      <c r="S94" s="1195"/>
      <c r="T94" s="1198" t="str">
        <f t="shared" si="22"/>
        <v/>
      </c>
      <c r="U94" s="1361" t="str">
        <f t="shared" si="23"/>
        <v/>
      </c>
      <c r="V94" s="1363" t="str">
        <f t="shared" si="24"/>
        <v/>
      </c>
      <c r="W94" s="1364" t="str">
        <f t="shared" si="6"/>
        <v/>
      </c>
      <c r="X94" s="433"/>
      <c r="Y94" s="433"/>
      <c r="Z94" s="433"/>
      <c r="AA94" s="433"/>
      <c r="AB94" s="433"/>
    </row>
    <row r="95" spans="1:28" hidden="1">
      <c r="A95" s="433"/>
      <c r="B95" s="433"/>
      <c r="C95" s="433"/>
      <c r="D95" s="433"/>
      <c r="E95" s="1200">
        <v>86</v>
      </c>
      <c r="F95" s="1195"/>
      <c r="G95" s="1195"/>
      <c r="H95" s="1195"/>
      <c r="I95" s="1195"/>
      <c r="J95" s="1195"/>
      <c r="K95" s="1195"/>
      <c r="L95" s="1198">
        <f t="shared" si="19"/>
        <v>0</v>
      </c>
      <c r="M95" s="1361">
        <f t="shared" si="20"/>
        <v>0</v>
      </c>
      <c r="N95" s="1195"/>
      <c r="O95" s="1195"/>
      <c r="P95" s="1259"/>
      <c r="Q95" s="1362" t="str">
        <f t="shared" si="21"/>
        <v/>
      </c>
      <c r="R95" s="1195"/>
      <c r="S95" s="1195"/>
      <c r="T95" s="1198" t="str">
        <f t="shared" si="22"/>
        <v/>
      </c>
      <c r="U95" s="1361" t="str">
        <f t="shared" si="23"/>
        <v/>
      </c>
      <c r="V95" s="1363" t="str">
        <f t="shared" si="24"/>
        <v/>
      </c>
      <c r="W95" s="1364" t="str">
        <f t="shared" si="6"/>
        <v/>
      </c>
      <c r="X95" s="433"/>
      <c r="Y95" s="433"/>
      <c r="Z95" s="433"/>
      <c r="AA95" s="433"/>
      <c r="AB95" s="433"/>
    </row>
    <row r="96" spans="1:28" hidden="1">
      <c r="A96" s="433"/>
      <c r="B96" s="433"/>
      <c r="C96" s="433"/>
      <c r="D96" s="433"/>
      <c r="E96" s="1200">
        <v>87</v>
      </c>
      <c r="F96" s="1195"/>
      <c r="G96" s="1195"/>
      <c r="H96" s="1195"/>
      <c r="I96" s="1195"/>
      <c r="J96" s="1195"/>
      <c r="K96" s="1195"/>
      <c r="L96" s="1198">
        <f t="shared" si="19"/>
        <v>0</v>
      </c>
      <c r="M96" s="1361">
        <f t="shared" si="20"/>
        <v>0</v>
      </c>
      <c r="N96" s="1195"/>
      <c r="O96" s="1195"/>
      <c r="P96" s="1259"/>
      <c r="Q96" s="1362" t="str">
        <f t="shared" si="21"/>
        <v/>
      </c>
      <c r="R96" s="1195"/>
      <c r="S96" s="1195"/>
      <c r="T96" s="1198" t="str">
        <f t="shared" si="22"/>
        <v/>
      </c>
      <c r="U96" s="1361" t="str">
        <f t="shared" si="23"/>
        <v/>
      </c>
      <c r="V96" s="1363" t="str">
        <f t="shared" si="24"/>
        <v/>
      </c>
      <c r="W96" s="1364" t="str">
        <f t="shared" si="6"/>
        <v/>
      </c>
      <c r="X96" s="433"/>
      <c r="Y96" s="433"/>
      <c r="Z96" s="433"/>
      <c r="AA96" s="433"/>
      <c r="AB96" s="433"/>
    </row>
    <row r="97" spans="1:28" hidden="1">
      <c r="A97" s="433"/>
      <c r="B97" s="433"/>
      <c r="C97" s="433"/>
      <c r="D97" s="433"/>
      <c r="E97" s="1200">
        <v>88</v>
      </c>
      <c r="F97" s="1195"/>
      <c r="G97" s="1195"/>
      <c r="H97" s="1195"/>
      <c r="I97" s="1195"/>
      <c r="J97" s="1195"/>
      <c r="K97" s="1195"/>
      <c r="L97" s="1198">
        <f t="shared" si="19"/>
        <v>0</v>
      </c>
      <c r="M97" s="1361">
        <f t="shared" si="20"/>
        <v>0</v>
      </c>
      <c r="N97" s="1195"/>
      <c r="O97" s="1195"/>
      <c r="P97" s="1259"/>
      <c r="Q97" s="1362" t="str">
        <f t="shared" si="21"/>
        <v/>
      </c>
      <c r="R97" s="1195"/>
      <c r="S97" s="1195"/>
      <c r="T97" s="1198" t="str">
        <f t="shared" si="22"/>
        <v/>
      </c>
      <c r="U97" s="1361" t="str">
        <f t="shared" si="23"/>
        <v/>
      </c>
      <c r="V97" s="1363" t="str">
        <f t="shared" si="24"/>
        <v/>
      </c>
      <c r="W97" s="1364" t="str">
        <f t="shared" si="6"/>
        <v/>
      </c>
      <c r="X97" s="433"/>
      <c r="Y97" s="433"/>
      <c r="Z97" s="433"/>
      <c r="AA97" s="433"/>
      <c r="AB97" s="433"/>
    </row>
    <row r="98" spans="1:28" hidden="1">
      <c r="A98" s="433"/>
      <c r="B98" s="433"/>
      <c r="C98" s="433"/>
      <c r="D98" s="433"/>
      <c r="E98" s="1200">
        <v>89</v>
      </c>
      <c r="F98" s="1195"/>
      <c r="G98" s="1195"/>
      <c r="H98" s="1195"/>
      <c r="I98" s="1195"/>
      <c r="J98" s="1195"/>
      <c r="K98" s="1195"/>
      <c r="L98" s="1198">
        <f t="shared" si="19"/>
        <v>0</v>
      </c>
      <c r="M98" s="1361">
        <f t="shared" si="20"/>
        <v>0</v>
      </c>
      <c r="N98" s="1195"/>
      <c r="O98" s="1195"/>
      <c r="P98" s="1259"/>
      <c r="Q98" s="1362" t="str">
        <f t="shared" si="21"/>
        <v/>
      </c>
      <c r="R98" s="1195"/>
      <c r="S98" s="1195"/>
      <c r="T98" s="1198" t="str">
        <f t="shared" si="22"/>
        <v/>
      </c>
      <c r="U98" s="1361" t="str">
        <f t="shared" si="23"/>
        <v/>
      </c>
      <c r="V98" s="1363" t="str">
        <f t="shared" si="24"/>
        <v/>
      </c>
      <c r="W98" s="1364" t="str">
        <f t="shared" si="6"/>
        <v/>
      </c>
      <c r="X98" s="433"/>
      <c r="Y98" s="433"/>
      <c r="Z98" s="433"/>
      <c r="AA98" s="433"/>
      <c r="AB98" s="433"/>
    </row>
    <row r="99" spans="1:28" hidden="1">
      <c r="A99" s="433"/>
      <c r="B99" s="433"/>
      <c r="C99" s="433"/>
      <c r="D99" s="433"/>
      <c r="E99" s="1200">
        <v>90</v>
      </c>
      <c r="F99" s="1195"/>
      <c r="G99" s="1195"/>
      <c r="H99" s="1195"/>
      <c r="I99" s="1195"/>
      <c r="J99" s="1195"/>
      <c r="K99" s="1195"/>
      <c r="L99" s="1198">
        <f t="shared" si="19"/>
        <v>0</v>
      </c>
      <c r="M99" s="1361">
        <f t="shared" si="20"/>
        <v>0</v>
      </c>
      <c r="N99" s="1195"/>
      <c r="O99" s="1195"/>
      <c r="P99" s="1259"/>
      <c r="Q99" s="1362" t="str">
        <f t="shared" si="21"/>
        <v/>
      </c>
      <c r="R99" s="1195"/>
      <c r="S99" s="1195"/>
      <c r="T99" s="1198" t="str">
        <f t="shared" si="22"/>
        <v/>
      </c>
      <c r="U99" s="1361" t="str">
        <f t="shared" si="23"/>
        <v/>
      </c>
      <c r="V99" s="1363" t="str">
        <f t="shared" si="24"/>
        <v/>
      </c>
      <c r="W99" s="1364" t="str">
        <f t="shared" si="6"/>
        <v/>
      </c>
      <c r="X99" s="433"/>
      <c r="Y99" s="433"/>
      <c r="Z99" s="433"/>
      <c r="AA99" s="433"/>
      <c r="AB99" s="433"/>
    </row>
    <row r="100" spans="1:28" hidden="1">
      <c r="A100" s="433"/>
      <c r="B100" s="433"/>
      <c r="C100" s="433"/>
      <c r="D100" s="433"/>
      <c r="E100" s="1200">
        <v>91</v>
      </c>
      <c r="F100" s="1195"/>
      <c r="G100" s="1195"/>
      <c r="H100" s="1195"/>
      <c r="I100" s="1195"/>
      <c r="J100" s="1195"/>
      <c r="K100" s="1195"/>
      <c r="L100" s="1198">
        <f t="shared" si="19"/>
        <v>0</v>
      </c>
      <c r="M100" s="1361">
        <f t="shared" si="20"/>
        <v>0</v>
      </c>
      <c r="N100" s="1195"/>
      <c r="O100" s="1195"/>
      <c r="P100" s="1259"/>
      <c r="Q100" s="1362" t="str">
        <f t="shared" si="21"/>
        <v/>
      </c>
      <c r="R100" s="1195"/>
      <c r="S100" s="1195"/>
      <c r="T100" s="1198" t="str">
        <f t="shared" si="22"/>
        <v/>
      </c>
      <c r="U100" s="1361" t="str">
        <f t="shared" si="23"/>
        <v/>
      </c>
      <c r="V100" s="1363" t="str">
        <f t="shared" si="24"/>
        <v/>
      </c>
      <c r="W100" s="1364" t="str">
        <f t="shared" si="6"/>
        <v/>
      </c>
      <c r="X100" s="433"/>
      <c r="Y100" s="433"/>
      <c r="Z100" s="433"/>
      <c r="AA100" s="433"/>
      <c r="AB100" s="433"/>
    </row>
    <row r="101" spans="1:28" hidden="1">
      <c r="A101" s="433"/>
      <c r="B101" s="433"/>
      <c r="C101" s="433"/>
      <c r="D101" s="433"/>
      <c r="E101" s="1200">
        <v>92</v>
      </c>
      <c r="F101" s="1195"/>
      <c r="G101" s="1195"/>
      <c r="H101" s="1195"/>
      <c r="I101" s="1195"/>
      <c r="J101" s="1195"/>
      <c r="K101" s="1195"/>
      <c r="L101" s="1198">
        <f t="shared" si="19"/>
        <v>0</v>
      </c>
      <c r="M101" s="1361">
        <f t="shared" si="20"/>
        <v>0</v>
      </c>
      <c r="N101" s="1195"/>
      <c r="O101" s="1195"/>
      <c r="P101" s="1259"/>
      <c r="Q101" s="1362" t="str">
        <f t="shared" si="21"/>
        <v/>
      </c>
      <c r="R101" s="1195"/>
      <c r="S101" s="1195"/>
      <c r="T101" s="1198" t="str">
        <f t="shared" si="22"/>
        <v/>
      </c>
      <c r="U101" s="1361" t="str">
        <f t="shared" si="23"/>
        <v/>
      </c>
      <c r="V101" s="1363" t="str">
        <f t="shared" si="24"/>
        <v/>
      </c>
      <c r="W101" s="1364" t="str">
        <f t="shared" si="6"/>
        <v/>
      </c>
      <c r="X101" s="433"/>
      <c r="Y101" s="433"/>
      <c r="Z101" s="433"/>
      <c r="AA101" s="433"/>
      <c r="AB101" s="433"/>
    </row>
    <row r="102" spans="1:28" hidden="1">
      <c r="A102" s="433"/>
      <c r="B102" s="433"/>
      <c r="C102" s="433"/>
      <c r="D102" s="433"/>
      <c r="E102" s="1200">
        <v>93</v>
      </c>
      <c r="F102" s="1195"/>
      <c r="G102" s="1195"/>
      <c r="H102" s="1195"/>
      <c r="I102" s="1195"/>
      <c r="J102" s="1195"/>
      <c r="K102" s="1195"/>
      <c r="L102" s="1198">
        <f t="shared" si="19"/>
        <v>0</v>
      </c>
      <c r="M102" s="1361">
        <f t="shared" si="20"/>
        <v>0</v>
      </c>
      <c r="N102" s="1195"/>
      <c r="O102" s="1195"/>
      <c r="P102" s="1259"/>
      <c r="Q102" s="1362" t="str">
        <f t="shared" si="21"/>
        <v/>
      </c>
      <c r="R102" s="1195"/>
      <c r="S102" s="1195"/>
      <c r="T102" s="1198" t="str">
        <f t="shared" si="22"/>
        <v/>
      </c>
      <c r="U102" s="1361" t="str">
        <f t="shared" si="23"/>
        <v/>
      </c>
      <c r="V102" s="1363" t="str">
        <f t="shared" si="24"/>
        <v/>
      </c>
      <c r="W102" s="1364" t="str">
        <f t="shared" si="6"/>
        <v/>
      </c>
      <c r="X102" s="433"/>
      <c r="Y102" s="433"/>
      <c r="Z102" s="433"/>
      <c r="AA102" s="433"/>
      <c r="AB102" s="433"/>
    </row>
    <row r="103" spans="1:28" hidden="1">
      <c r="A103" s="433"/>
      <c r="B103" s="433"/>
      <c r="C103" s="433"/>
      <c r="D103" s="433"/>
      <c r="E103" s="1200">
        <v>94</v>
      </c>
      <c r="F103" s="1195"/>
      <c r="G103" s="1195"/>
      <c r="H103" s="1195"/>
      <c r="I103" s="1195"/>
      <c r="J103" s="1195"/>
      <c r="K103" s="1195"/>
      <c r="L103" s="1198">
        <f t="shared" si="19"/>
        <v>0</v>
      </c>
      <c r="M103" s="1361">
        <f t="shared" si="20"/>
        <v>0</v>
      </c>
      <c r="N103" s="1195"/>
      <c r="O103" s="1195"/>
      <c r="P103" s="1259"/>
      <c r="Q103" s="1362" t="str">
        <f t="shared" si="21"/>
        <v/>
      </c>
      <c r="R103" s="1195"/>
      <c r="S103" s="1195"/>
      <c r="T103" s="1198" t="str">
        <f t="shared" si="22"/>
        <v/>
      </c>
      <c r="U103" s="1361" t="str">
        <f t="shared" si="23"/>
        <v/>
      </c>
      <c r="V103" s="1363" t="str">
        <f t="shared" si="24"/>
        <v/>
      </c>
      <c r="W103" s="1364" t="str">
        <f t="shared" si="6"/>
        <v/>
      </c>
      <c r="X103" s="433"/>
      <c r="Y103" s="433"/>
      <c r="Z103" s="433"/>
      <c r="AA103" s="433"/>
      <c r="AB103" s="433"/>
    </row>
    <row r="104" spans="1:28" hidden="1">
      <c r="A104" s="433"/>
      <c r="B104" s="433"/>
      <c r="C104" s="433"/>
      <c r="D104" s="433"/>
      <c r="E104" s="1200">
        <v>95</v>
      </c>
      <c r="F104" s="1195"/>
      <c r="G104" s="1195"/>
      <c r="H104" s="1195"/>
      <c r="I104" s="1195"/>
      <c r="J104" s="1195"/>
      <c r="K104" s="1195"/>
      <c r="L104" s="1198">
        <f t="shared" si="19"/>
        <v>0</v>
      </c>
      <c r="M104" s="1361">
        <f t="shared" si="20"/>
        <v>0</v>
      </c>
      <c r="N104" s="1195"/>
      <c r="O104" s="1195"/>
      <c r="P104" s="1259"/>
      <c r="Q104" s="1362" t="str">
        <f t="shared" si="21"/>
        <v/>
      </c>
      <c r="R104" s="1195"/>
      <c r="S104" s="1195"/>
      <c r="T104" s="1198" t="str">
        <f t="shared" si="22"/>
        <v/>
      </c>
      <c r="U104" s="1361" t="str">
        <f t="shared" si="23"/>
        <v/>
      </c>
      <c r="V104" s="1363" t="str">
        <f t="shared" si="24"/>
        <v/>
      </c>
      <c r="W104" s="1364" t="str">
        <f t="shared" si="6"/>
        <v/>
      </c>
      <c r="X104" s="433"/>
      <c r="Y104" s="433"/>
      <c r="Z104" s="433"/>
      <c r="AA104" s="433"/>
      <c r="AB104" s="433"/>
    </row>
    <row r="105" spans="1:28" hidden="1">
      <c r="A105" s="433"/>
      <c r="B105" s="433"/>
      <c r="C105" s="433"/>
      <c r="D105" s="433"/>
      <c r="E105" s="1200">
        <v>96</v>
      </c>
      <c r="F105" s="1195"/>
      <c r="G105" s="1195"/>
      <c r="H105" s="1195"/>
      <c r="I105" s="1195"/>
      <c r="J105" s="1195"/>
      <c r="K105" s="1195"/>
      <c r="L105" s="1198">
        <f t="shared" si="19"/>
        <v>0</v>
      </c>
      <c r="M105" s="1361">
        <f t="shared" si="20"/>
        <v>0</v>
      </c>
      <c r="N105" s="1195"/>
      <c r="O105" s="1195"/>
      <c r="P105" s="1259"/>
      <c r="Q105" s="1362" t="str">
        <f t="shared" si="21"/>
        <v/>
      </c>
      <c r="R105" s="1195"/>
      <c r="S105" s="1195"/>
      <c r="T105" s="1198" t="str">
        <f t="shared" si="22"/>
        <v/>
      </c>
      <c r="U105" s="1361" t="str">
        <f t="shared" si="23"/>
        <v/>
      </c>
      <c r="V105" s="1363" t="str">
        <f t="shared" si="24"/>
        <v/>
      </c>
      <c r="W105" s="1364" t="str">
        <f t="shared" si="6"/>
        <v/>
      </c>
      <c r="X105" s="433"/>
      <c r="Y105" s="433"/>
      <c r="Z105" s="433"/>
      <c r="AA105" s="433"/>
      <c r="AB105" s="433"/>
    </row>
    <row r="106" spans="1:28" hidden="1">
      <c r="A106" s="433"/>
      <c r="B106" s="433"/>
      <c r="C106" s="433"/>
      <c r="D106" s="433"/>
      <c r="E106" s="1200">
        <v>97</v>
      </c>
      <c r="F106" s="1195"/>
      <c r="G106" s="1195"/>
      <c r="H106" s="1195"/>
      <c r="I106" s="1195"/>
      <c r="J106" s="1195"/>
      <c r="K106" s="1195"/>
      <c r="L106" s="1198">
        <f t="shared" si="19"/>
        <v>0</v>
      </c>
      <c r="M106" s="1361">
        <f t="shared" si="20"/>
        <v>0</v>
      </c>
      <c r="N106" s="1195"/>
      <c r="O106" s="1195"/>
      <c r="P106" s="1259"/>
      <c r="Q106" s="1362" t="str">
        <f t="shared" si="21"/>
        <v/>
      </c>
      <c r="R106" s="1195"/>
      <c r="S106" s="1195"/>
      <c r="T106" s="1198" t="str">
        <f t="shared" si="22"/>
        <v/>
      </c>
      <c r="U106" s="1361" t="str">
        <f t="shared" si="23"/>
        <v/>
      </c>
      <c r="V106" s="1363" t="str">
        <f t="shared" si="24"/>
        <v/>
      </c>
      <c r="W106" s="1364" t="str">
        <f t="shared" si="6"/>
        <v/>
      </c>
      <c r="X106" s="433"/>
      <c r="Y106" s="433"/>
      <c r="Z106" s="433"/>
      <c r="AA106" s="433"/>
      <c r="AB106" s="433"/>
    </row>
    <row r="107" spans="1:28" hidden="1">
      <c r="A107" s="433"/>
      <c r="B107" s="433"/>
      <c r="C107" s="433"/>
      <c r="D107" s="433"/>
      <c r="E107" s="1200">
        <v>98</v>
      </c>
      <c r="F107" s="1195"/>
      <c r="G107" s="1195"/>
      <c r="H107" s="1195"/>
      <c r="I107" s="1195"/>
      <c r="J107" s="1195"/>
      <c r="K107" s="1195"/>
      <c r="L107" s="1198">
        <f t="shared" si="19"/>
        <v>0</v>
      </c>
      <c r="M107" s="1361">
        <f t="shared" si="20"/>
        <v>0</v>
      </c>
      <c r="N107" s="1195"/>
      <c r="O107" s="1195"/>
      <c r="P107" s="1259"/>
      <c r="Q107" s="1362" t="str">
        <f t="shared" si="21"/>
        <v/>
      </c>
      <c r="R107" s="1195"/>
      <c r="S107" s="1195"/>
      <c r="T107" s="1198" t="str">
        <f t="shared" si="22"/>
        <v/>
      </c>
      <c r="U107" s="1361" t="str">
        <f t="shared" si="23"/>
        <v/>
      </c>
      <c r="V107" s="1363" t="str">
        <f t="shared" si="24"/>
        <v/>
      </c>
      <c r="W107" s="1364" t="str">
        <f t="shared" si="6"/>
        <v/>
      </c>
      <c r="X107" s="433"/>
      <c r="Y107" s="433"/>
      <c r="Z107" s="433"/>
      <c r="AA107" s="433"/>
      <c r="AB107" s="433"/>
    </row>
    <row r="108" spans="1:28" hidden="1">
      <c r="A108" s="433"/>
      <c r="B108" s="433"/>
      <c r="C108" s="433"/>
      <c r="D108" s="433"/>
      <c r="E108" s="1200">
        <v>99</v>
      </c>
      <c r="F108" s="1195"/>
      <c r="G108" s="1195"/>
      <c r="H108" s="1195"/>
      <c r="I108" s="1195"/>
      <c r="J108" s="1195"/>
      <c r="K108" s="1195"/>
      <c r="L108" s="1198">
        <f t="shared" si="19"/>
        <v>0</v>
      </c>
      <c r="M108" s="1361">
        <f t="shared" si="20"/>
        <v>0</v>
      </c>
      <c r="N108" s="1195"/>
      <c r="O108" s="1195"/>
      <c r="P108" s="1259"/>
      <c r="Q108" s="1362" t="str">
        <f t="shared" si="21"/>
        <v/>
      </c>
      <c r="R108" s="1195"/>
      <c r="S108" s="1195"/>
      <c r="T108" s="1198" t="str">
        <f t="shared" si="22"/>
        <v/>
      </c>
      <c r="U108" s="1361" t="str">
        <f t="shared" si="23"/>
        <v/>
      </c>
      <c r="V108" s="1363" t="str">
        <f t="shared" si="24"/>
        <v/>
      </c>
      <c r="W108" s="1364" t="str">
        <f t="shared" si="6"/>
        <v/>
      </c>
      <c r="X108" s="433"/>
      <c r="Y108" s="433"/>
      <c r="Z108" s="433"/>
      <c r="AA108" s="433"/>
      <c r="AB108" s="433"/>
    </row>
    <row r="109" spans="1:28" ht="19.5" hidden="1" thickBot="1">
      <c r="E109" s="388">
        <v>100</v>
      </c>
      <c r="F109" s="387"/>
      <c r="G109" s="387"/>
      <c r="H109" s="387"/>
      <c r="I109" s="387"/>
      <c r="J109" s="387"/>
      <c r="K109" s="387"/>
      <c r="L109" s="488">
        <f t="shared" si="0"/>
        <v>0</v>
      </c>
      <c r="M109" s="1680">
        <f t="shared" si="1"/>
        <v>0</v>
      </c>
      <c r="N109" s="387"/>
      <c r="O109" s="387"/>
      <c r="P109" s="482"/>
      <c r="Q109" s="1681" t="str">
        <f t="shared" si="2"/>
        <v/>
      </c>
      <c r="R109" s="387"/>
      <c r="S109" s="387"/>
      <c r="T109" s="488" t="str">
        <f t="shared" si="3"/>
        <v/>
      </c>
      <c r="U109" s="1680" t="str">
        <f t="shared" si="4"/>
        <v/>
      </c>
      <c r="V109" s="1682" t="str">
        <f t="shared" si="5"/>
        <v/>
      </c>
      <c r="W109" s="1683" t="str">
        <f t="shared" si="6"/>
        <v/>
      </c>
    </row>
    <row r="110" spans="1:28">
      <c r="T110" s="645"/>
      <c r="U110" s="645"/>
      <c r="V110" s="645"/>
      <c r="W110" s="645"/>
    </row>
    <row r="111" spans="1:28" ht="19.5" thickBot="1">
      <c r="B111" s="381" t="s">
        <v>814</v>
      </c>
      <c r="T111" s="645"/>
      <c r="U111" s="645"/>
      <c r="V111" s="645"/>
      <c r="W111" s="645"/>
    </row>
    <row r="112" spans="1:28" ht="19.5" thickBot="1">
      <c r="B112" s="2343" t="s">
        <v>1066</v>
      </c>
      <c r="C112" s="2344"/>
      <c r="D112" s="2344"/>
      <c r="E112" s="2344"/>
      <c r="F112" s="2344"/>
      <c r="G112" s="647">
        <f>SUM(V10:V109)</f>
        <v>0</v>
      </c>
      <c r="T112" s="645"/>
      <c r="U112" s="645"/>
      <c r="V112" s="645"/>
      <c r="W112" s="645"/>
    </row>
    <row r="113" spans="1:28" ht="19.5" thickBot="1">
      <c r="B113" s="2343" t="s">
        <v>1067</v>
      </c>
      <c r="C113" s="2344"/>
      <c r="D113" s="2344"/>
      <c r="E113" s="2344"/>
      <c r="F113" s="2344"/>
      <c r="G113" s="646">
        <f>G112*$AA$15</f>
        <v>0</v>
      </c>
      <c r="T113" s="645"/>
      <c r="U113" s="645"/>
      <c r="V113" s="645"/>
      <c r="W113" s="645"/>
    </row>
    <row r="114" spans="1:28" ht="20.25" thickTop="1" thickBot="1">
      <c r="B114" s="2343" t="s">
        <v>815</v>
      </c>
      <c r="C114" s="2344"/>
      <c r="D114" s="2344"/>
      <c r="E114" s="2344"/>
      <c r="F114" s="2387"/>
      <c r="G114" s="644">
        <f>SUM(W10:W109)</f>
        <v>0</v>
      </c>
    </row>
    <row r="115" spans="1:28" ht="20.25" thickTop="1" thickBot="1">
      <c r="B115" s="2343" t="s">
        <v>861</v>
      </c>
      <c r="C115" s="2344"/>
      <c r="D115" s="2344"/>
      <c r="E115" s="2344"/>
      <c r="F115" s="2344"/>
      <c r="G115" s="643">
        <f>G114*$AA$15</f>
        <v>0</v>
      </c>
    </row>
    <row r="120" spans="1:28" ht="30.75">
      <c r="A120" s="1183" t="s">
        <v>1035</v>
      </c>
      <c r="B120" s="1184"/>
      <c r="C120" s="1184"/>
      <c r="D120" s="1184"/>
      <c r="E120" s="1184"/>
      <c r="F120" s="1184"/>
      <c r="G120" s="1184"/>
      <c r="H120" s="1184"/>
      <c r="I120" s="1184"/>
      <c r="J120" s="1184"/>
      <c r="K120" s="1184"/>
      <c r="L120" s="1184"/>
      <c r="M120" s="1184"/>
      <c r="N120" s="1184"/>
      <c r="O120" s="1184"/>
      <c r="P120" s="1184"/>
      <c r="Q120" s="1184"/>
      <c r="R120" s="1184"/>
      <c r="S120" s="1184"/>
      <c r="T120" s="1184"/>
      <c r="U120" s="1184"/>
      <c r="V120" s="1184"/>
      <c r="W120" s="1184"/>
      <c r="X120" s="433"/>
      <c r="Y120" s="433"/>
      <c r="Z120" s="433"/>
      <c r="AA120" s="433"/>
      <c r="AB120" s="433"/>
    </row>
    <row r="121" spans="1:28">
      <c r="A121" s="433"/>
      <c r="B121" s="1185" t="s">
        <v>790</v>
      </c>
      <c r="C121" s="433"/>
      <c r="D121" s="433"/>
      <c r="E121" s="433"/>
      <c r="F121" s="433"/>
      <c r="G121" s="433"/>
      <c r="H121" s="433"/>
      <c r="I121" s="433"/>
      <c r="J121" s="1186" t="s">
        <v>791</v>
      </c>
      <c r="K121" s="433"/>
      <c r="L121" s="433"/>
      <c r="M121" s="433"/>
      <c r="N121" s="433"/>
      <c r="O121" s="433"/>
      <c r="P121" s="433"/>
      <c r="Q121" s="433"/>
      <c r="R121" s="433"/>
      <c r="S121" s="433"/>
      <c r="T121" s="433"/>
      <c r="U121" s="433"/>
      <c r="V121" s="433"/>
      <c r="W121" s="433"/>
      <c r="X121" s="433"/>
      <c r="Y121" s="433"/>
      <c r="Z121" s="433"/>
      <c r="AA121" s="433"/>
      <c r="AB121" s="433"/>
    </row>
    <row r="122" spans="1:28" ht="21.75">
      <c r="A122" s="433"/>
      <c r="B122" s="1185" t="s">
        <v>792</v>
      </c>
      <c r="C122" s="433"/>
      <c r="D122" s="433"/>
      <c r="E122" s="433"/>
      <c r="F122" s="433"/>
      <c r="G122" s="433"/>
      <c r="H122" s="433"/>
      <c r="I122" s="433"/>
      <c r="J122" s="433"/>
      <c r="K122" s="433"/>
      <c r="L122" s="433"/>
      <c r="M122" s="433"/>
      <c r="N122" s="433"/>
      <c r="O122" s="433"/>
      <c r="P122" s="433"/>
      <c r="Q122" s="433"/>
      <c r="R122" s="433"/>
      <c r="S122" s="433"/>
      <c r="T122" s="433"/>
      <c r="U122" s="433"/>
      <c r="V122" s="433"/>
      <c r="W122" s="433"/>
      <c r="X122" s="433"/>
      <c r="Y122" s="433"/>
      <c r="Z122" s="433"/>
      <c r="AA122" s="433"/>
      <c r="AB122" s="433"/>
    </row>
    <row r="123" spans="1:28">
      <c r="A123" s="433"/>
      <c r="B123" s="1233" t="s">
        <v>1036</v>
      </c>
      <c r="C123" s="433"/>
      <c r="D123" s="433"/>
      <c r="E123" s="433"/>
      <c r="F123" s="433"/>
      <c r="G123" s="433"/>
      <c r="H123" s="433"/>
      <c r="I123" s="433"/>
      <c r="J123" s="433"/>
      <c r="K123" s="433"/>
      <c r="L123" s="433"/>
      <c r="M123" s="433"/>
      <c r="N123" s="433"/>
      <c r="O123" s="433"/>
      <c r="P123" s="433"/>
      <c r="Q123" s="433"/>
      <c r="R123" s="433"/>
      <c r="S123" s="433"/>
      <c r="T123" s="433"/>
      <c r="U123" s="433"/>
      <c r="V123" s="433"/>
      <c r="W123" s="433"/>
      <c r="X123" s="433"/>
      <c r="Y123" s="433"/>
      <c r="Z123" s="433"/>
      <c r="AA123" s="433"/>
      <c r="AB123" s="433"/>
    </row>
    <row r="124" spans="1:28">
      <c r="A124" s="433"/>
      <c r="B124" s="1233" t="s">
        <v>1037</v>
      </c>
      <c r="C124" s="433"/>
      <c r="D124" s="433"/>
      <c r="E124" s="433"/>
      <c r="F124" s="433"/>
      <c r="G124" s="433"/>
      <c r="H124" s="433"/>
      <c r="I124" s="433"/>
      <c r="J124" s="433"/>
      <c r="K124" s="433"/>
      <c r="L124" s="433"/>
      <c r="M124" s="433"/>
      <c r="N124" s="433"/>
      <c r="O124" s="433"/>
      <c r="P124" s="433"/>
      <c r="Q124" s="433"/>
      <c r="R124" s="433"/>
      <c r="S124" s="433"/>
      <c r="T124" s="433"/>
      <c r="U124" s="433"/>
      <c r="V124" s="433"/>
      <c r="W124" s="433"/>
      <c r="X124" s="433"/>
      <c r="Y124" s="433"/>
      <c r="Z124" s="433"/>
      <c r="AA124" s="433"/>
      <c r="AB124" s="433"/>
    </row>
    <row r="125" spans="1:28" ht="19.5" thickBot="1">
      <c r="A125" s="433"/>
      <c r="B125" s="433"/>
      <c r="C125" s="433"/>
      <c r="D125" s="433"/>
      <c r="E125" s="433"/>
      <c r="F125" s="433"/>
      <c r="G125" s="433"/>
      <c r="H125" s="433"/>
      <c r="I125" s="433"/>
      <c r="J125" s="433"/>
      <c r="K125" s="433"/>
      <c r="L125" s="433"/>
      <c r="M125" s="433"/>
      <c r="N125" s="433"/>
      <c r="O125" s="433"/>
      <c r="P125" s="433"/>
      <c r="Q125" s="433"/>
      <c r="R125" s="433"/>
      <c r="S125" s="433"/>
      <c r="T125" s="433"/>
      <c r="U125" s="433"/>
      <c r="V125" s="433"/>
      <c r="W125" s="433"/>
      <c r="X125" s="433"/>
      <c r="Y125" s="433"/>
      <c r="Z125" s="433"/>
      <c r="AA125" s="433"/>
      <c r="AB125" s="433"/>
    </row>
    <row r="126" spans="1:28" ht="19.5" thickBot="1">
      <c r="A126" s="433"/>
      <c r="B126" s="433"/>
      <c r="C126" s="433"/>
      <c r="D126" s="433"/>
      <c r="E126" s="2535" t="s">
        <v>793</v>
      </c>
      <c r="F126" s="2537" t="s">
        <v>959</v>
      </c>
      <c r="G126" s="2539" t="s">
        <v>1038</v>
      </c>
      <c r="H126" s="2540" t="s">
        <v>1039</v>
      </c>
      <c r="I126" s="2541"/>
      <c r="J126" s="2541"/>
      <c r="K126" s="2541"/>
      <c r="L126" s="2541"/>
      <c r="M126" s="2542"/>
      <c r="N126" s="2543" t="s">
        <v>1040</v>
      </c>
      <c r="O126" s="2544"/>
      <c r="P126" s="2544"/>
      <c r="Q126" s="2544"/>
      <c r="R126" s="2544"/>
      <c r="S126" s="2544"/>
      <c r="T126" s="2544"/>
      <c r="U126" s="2545"/>
      <c r="V126" s="2533" t="s">
        <v>1041</v>
      </c>
      <c r="W126" s="2533" t="s">
        <v>1042</v>
      </c>
      <c r="X126" s="433"/>
      <c r="Y126" s="433"/>
      <c r="Z126" s="433"/>
      <c r="AA126" s="433"/>
      <c r="AB126" s="433"/>
    </row>
    <row r="127" spans="1:28" ht="36.75" thickBot="1">
      <c r="A127" s="433"/>
      <c r="B127" s="1217" t="s">
        <v>1043</v>
      </c>
      <c r="C127" s="1238"/>
      <c r="D127" s="433"/>
      <c r="E127" s="2536"/>
      <c r="F127" s="2538"/>
      <c r="G127" s="2538"/>
      <c r="H127" s="1351" t="s">
        <v>1044</v>
      </c>
      <c r="I127" s="1352" t="s">
        <v>1045</v>
      </c>
      <c r="J127" s="1352" t="s">
        <v>1046</v>
      </c>
      <c r="K127" s="1352" t="s">
        <v>1047</v>
      </c>
      <c r="L127" s="1353" t="s">
        <v>1048</v>
      </c>
      <c r="M127" s="1353" t="s">
        <v>1049</v>
      </c>
      <c r="N127" s="1354" t="s">
        <v>1044</v>
      </c>
      <c r="O127" s="1355" t="s">
        <v>1045</v>
      </c>
      <c r="P127" s="1355" t="s">
        <v>1050</v>
      </c>
      <c r="Q127" s="1355" t="s">
        <v>1051</v>
      </c>
      <c r="R127" s="1355" t="s">
        <v>1046</v>
      </c>
      <c r="S127" s="1355" t="s">
        <v>1047</v>
      </c>
      <c r="T127" s="1355" t="s">
        <v>1048</v>
      </c>
      <c r="U127" s="1356" t="s">
        <v>1049</v>
      </c>
      <c r="V127" s="2534"/>
      <c r="W127" s="2534"/>
      <c r="X127" s="433"/>
      <c r="Y127" s="433"/>
      <c r="Z127" s="1245" t="s">
        <v>1052</v>
      </c>
      <c r="AA127" s="1245" t="s">
        <v>1053</v>
      </c>
      <c r="AB127" s="433"/>
    </row>
    <row r="128" spans="1:28" ht="20.25" thickTop="1" thickBot="1">
      <c r="A128" s="433"/>
      <c r="B128" s="1246" t="s">
        <v>983</v>
      </c>
      <c r="C128" s="1247" t="s">
        <v>1054</v>
      </c>
      <c r="D128" s="433"/>
      <c r="E128" s="1189" t="s">
        <v>801</v>
      </c>
      <c r="F128" s="1190" t="s">
        <v>802</v>
      </c>
      <c r="G128" s="1190">
        <v>8</v>
      </c>
      <c r="H128" s="1190" t="s">
        <v>1055</v>
      </c>
      <c r="I128" s="1190" t="s">
        <v>1056</v>
      </c>
      <c r="J128" s="1190">
        <v>20</v>
      </c>
      <c r="K128" s="1190">
        <v>100</v>
      </c>
      <c r="L128" s="1192">
        <f t="shared" ref="L128:L143" si="25">($C$22*G128*J128*K128)/1000</f>
        <v>0</v>
      </c>
      <c r="M128" s="1357">
        <f t="shared" ref="M128:M143" si="26">IFERROR(L128*$AA$16/10^3,"")</f>
        <v>0</v>
      </c>
      <c r="N128" s="1190" t="s">
        <v>1057</v>
      </c>
      <c r="O128" s="1190" t="s">
        <v>1058</v>
      </c>
      <c r="P128" s="1190" t="s">
        <v>1059</v>
      </c>
      <c r="Q128" s="1358">
        <f t="shared" ref="Q128:Q143" si="27">IFERROR(VLOOKUP(P128,$Z$9:$AA$11,2,FALSE),"")</f>
        <v>0.95</v>
      </c>
      <c r="R128" s="1190">
        <v>20</v>
      </c>
      <c r="S128" s="1190">
        <v>40</v>
      </c>
      <c r="T128" s="1192">
        <f t="shared" ref="T128:T143" si="28">IFERROR((($C$22*G128*Q128*R128)/1000)*S128,"")</f>
        <v>0</v>
      </c>
      <c r="U128" s="1357">
        <f t="shared" ref="U128:U143" si="29">IFERROR(T128*$AA$16/10^3,"")</f>
        <v>0</v>
      </c>
      <c r="V128" s="1250" t="str">
        <f t="shared" ref="V128:V143" si="30">IFERROR(IF(AND(L128&gt;0,T128&gt;0)=TRUE,L128-T128,""),"")</f>
        <v/>
      </c>
      <c r="W128" s="1359" t="str">
        <f t="shared" ref="W128:W143" si="31">IFERROR(IF(AND(M128&gt;0,U128&gt;0)=TRUE,M128-U128,""),"")</f>
        <v/>
      </c>
      <c r="X128" s="433"/>
      <c r="Y128" s="433"/>
      <c r="Z128" s="1255" t="s">
        <v>1060</v>
      </c>
      <c r="AA128" s="1360">
        <v>0.95</v>
      </c>
      <c r="AB128" s="433"/>
    </row>
    <row r="129" spans="1:28">
      <c r="A129" s="433"/>
      <c r="B129" s="1256">
        <v>4</v>
      </c>
      <c r="C129" s="1257"/>
      <c r="D129" s="433"/>
      <c r="E129" s="1194">
        <v>1</v>
      </c>
      <c r="F129" s="1195"/>
      <c r="G129" s="1195"/>
      <c r="H129" s="1195"/>
      <c r="I129" s="1195"/>
      <c r="J129" s="1195"/>
      <c r="K129" s="1195"/>
      <c r="L129" s="1198">
        <f t="shared" si="25"/>
        <v>0</v>
      </c>
      <c r="M129" s="1361">
        <f t="shared" si="26"/>
        <v>0</v>
      </c>
      <c r="N129" s="1195"/>
      <c r="O129" s="1195"/>
      <c r="P129" s="1259"/>
      <c r="Q129" s="1362" t="str">
        <f t="shared" si="27"/>
        <v/>
      </c>
      <c r="R129" s="1195"/>
      <c r="S129" s="1195"/>
      <c r="T129" s="1198" t="str">
        <f t="shared" si="28"/>
        <v/>
      </c>
      <c r="U129" s="1361" t="str">
        <f t="shared" si="29"/>
        <v/>
      </c>
      <c r="V129" s="1363" t="str">
        <f t="shared" si="30"/>
        <v/>
      </c>
      <c r="W129" s="1364" t="str">
        <f t="shared" si="31"/>
        <v/>
      </c>
      <c r="X129" s="433"/>
      <c r="Y129" s="433"/>
      <c r="Z129" s="1255" t="s">
        <v>1061</v>
      </c>
      <c r="AA129" s="1360">
        <v>0.9</v>
      </c>
      <c r="AB129" s="433"/>
    </row>
    <row r="130" spans="1:28">
      <c r="A130" s="433"/>
      <c r="B130" s="1263">
        <v>5</v>
      </c>
      <c r="C130" s="1202"/>
      <c r="D130" s="433"/>
      <c r="E130" s="1200">
        <v>2</v>
      </c>
      <c r="F130" s="1195"/>
      <c r="G130" s="1195"/>
      <c r="H130" s="1195"/>
      <c r="I130" s="1195"/>
      <c r="J130" s="1195"/>
      <c r="K130" s="1195"/>
      <c r="L130" s="1198">
        <f t="shared" si="25"/>
        <v>0</v>
      </c>
      <c r="M130" s="1361">
        <f t="shared" si="26"/>
        <v>0</v>
      </c>
      <c r="N130" s="1195"/>
      <c r="O130" s="1195"/>
      <c r="P130" s="1259"/>
      <c r="Q130" s="1362" t="str">
        <f t="shared" si="27"/>
        <v/>
      </c>
      <c r="R130" s="1195"/>
      <c r="S130" s="1195"/>
      <c r="T130" s="1198" t="str">
        <f t="shared" si="28"/>
        <v/>
      </c>
      <c r="U130" s="1361" t="str">
        <f t="shared" si="29"/>
        <v/>
      </c>
      <c r="V130" s="1363" t="str">
        <f t="shared" si="30"/>
        <v/>
      </c>
      <c r="W130" s="1364" t="str">
        <f t="shared" si="31"/>
        <v/>
      </c>
      <c r="X130" s="433"/>
      <c r="Y130" s="433"/>
      <c r="Z130" s="1255" t="s">
        <v>1062</v>
      </c>
      <c r="AA130" s="1360">
        <v>0.95</v>
      </c>
      <c r="AB130" s="433"/>
    </row>
    <row r="131" spans="1:28">
      <c r="A131" s="433"/>
      <c r="B131" s="1263">
        <v>6</v>
      </c>
      <c r="C131" s="1202"/>
      <c r="D131" s="433"/>
      <c r="E131" s="1200">
        <v>3</v>
      </c>
      <c r="F131" s="1195"/>
      <c r="G131" s="1195"/>
      <c r="H131" s="1195"/>
      <c r="I131" s="1195"/>
      <c r="J131" s="1195"/>
      <c r="K131" s="1195"/>
      <c r="L131" s="1198">
        <f t="shared" si="25"/>
        <v>0</v>
      </c>
      <c r="M131" s="1361">
        <f t="shared" si="26"/>
        <v>0</v>
      </c>
      <c r="N131" s="1195"/>
      <c r="O131" s="1195"/>
      <c r="P131" s="1259"/>
      <c r="Q131" s="1362" t="str">
        <f t="shared" si="27"/>
        <v/>
      </c>
      <c r="R131" s="1195"/>
      <c r="S131" s="1195"/>
      <c r="T131" s="1198" t="str">
        <f t="shared" si="28"/>
        <v/>
      </c>
      <c r="U131" s="1361" t="str">
        <f t="shared" si="29"/>
        <v/>
      </c>
      <c r="V131" s="1363" t="str">
        <f t="shared" si="30"/>
        <v/>
      </c>
      <c r="W131" s="1364" t="str">
        <f t="shared" si="31"/>
        <v/>
      </c>
      <c r="X131" s="433"/>
      <c r="Y131" s="433"/>
      <c r="Z131" s="433"/>
      <c r="AA131" s="433"/>
      <c r="AB131" s="433"/>
    </row>
    <row r="132" spans="1:28" ht="19.5" thickBot="1">
      <c r="A132" s="433"/>
      <c r="B132" s="1263">
        <v>7</v>
      </c>
      <c r="C132" s="1202"/>
      <c r="D132" s="433"/>
      <c r="E132" s="1200">
        <v>4</v>
      </c>
      <c r="F132" s="1195"/>
      <c r="G132" s="1195"/>
      <c r="H132" s="1195"/>
      <c r="I132" s="1195"/>
      <c r="J132" s="1195"/>
      <c r="K132" s="1195"/>
      <c r="L132" s="1198">
        <f t="shared" si="25"/>
        <v>0</v>
      </c>
      <c r="M132" s="1361">
        <f t="shared" si="26"/>
        <v>0</v>
      </c>
      <c r="N132" s="1195"/>
      <c r="O132" s="1195"/>
      <c r="P132" s="1259"/>
      <c r="Q132" s="1362" t="str">
        <f t="shared" si="27"/>
        <v/>
      </c>
      <c r="R132" s="1195"/>
      <c r="S132" s="1195"/>
      <c r="T132" s="1198" t="str">
        <f t="shared" si="28"/>
        <v/>
      </c>
      <c r="U132" s="1361" t="str">
        <f t="shared" si="29"/>
        <v/>
      </c>
      <c r="V132" s="1363" t="str">
        <f t="shared" si="30"/>
        <v/>
      </c>
      <c r="W132" s="1364" t="str">
        <f t="shared" si="31"/>
        <v/>
      </c>
      <c r="X132" s="433"/>
      <c r="Y132" s="433"/>
      <c r="Z132" s="1271" t="s">
        <v>800</v>
      </c>
      <c r="AA132" s="433"/>
      <c r="AB132" s="433"/>
    </row>
    <row r="133" spans="1:28" ht="19.5" thickBot="1">
      <c r="A133" s="433"/>
      <c r="B133" s="1263">
        <v>8</v>
      </c>
      <c r="C133" s="1202"/>
      <c r="D133" s="433"/>
      <c r="E133" s="1200">
        <v>5</v>
      </c>
      <c r="F133" s="1195"/>
      <c r="G133" s="1195"/>
      <c r="H133" s="1195"/>
      <c r="I133" s="1195"/>
      <c r="J133" s="1195"/>
      <c r="K133" s="1195"/>
      <c r="L133" s="1198">
        <f t="shared" si="25"/>
        <v>0</v>
      </c>
      <c r="M133" s="1361">
        <f t="shared" si="26"/>
        <v>0</v>
      </c>
      <c r="N133" s="1195"/>
      <c r="O133" s="1195"/>
      <c r="P133" s="1259"/>
      <c r="Q133" s="1362" t="str">
        <f t="shared" si="27"/>
        <v/>
      </c>
      <c r="R133" s="1195"/>
      <c r="S133" s="1195"/>
      <c r="T133" s="1198" t="str">
        <f t="shared" si="28"/>
        <v/>
      </c>
      <c r="U133" s="1361" t="str">
        <f t="shared" si="29"/>
        <v/>
      </c>
      <c r="V133" s="1363" t="str">
        <f t="shared" si="30"/>
        <v/>
      </c>
      <c r="W133" s="1364" t="str">
        <f t="shared" si="31"/>
        <v/>
      </c>
      <c r="X133" s="433"/>
      <c r="Y133" s="433"/>
      <c r="Z133" s="1275" t="s">
        <v>1063</v>
      </c>
      <c r="AA133" s="1275" t="s">
        <v>806</v>
      </c>
      <c r="AB133" s="1365" t="s">
        <v>807</v>
      </c>
    </row>
    <row r="134" spans="1:28" ht="20.25" thickTop="1" thickBot="1">
      <c r="A134" s="433"/>
      <c r="B134" s="1263">
        <v>9</v>
      </c>
      <c r="C134" s="1202"/>
      <c r="D134" s="433"/>
      <c r="E134" s="1200">
        <v>6</v>
      </c>
      <c r="F134" s="1195"/>
      <c r="G134" s="1195"/>
      <c r="H134" s="1195"/>
      <c r="I134" s="1195"/>
      <c r="J134" s="1195"/>
      <c r="K134" s="1195"/>
      <c r="L134" s="1198">
        <f t="shared" si="25"/>
        <v>0</v>
      </c>
      <c r="M134" s="1361">
        <f t="shared" si="26"/>
        <v>0</v>
      </c>
      <c r="N134" s="1195"/>
      <c r="O134" s="1195"/>
      <c r="P134" s="1259"/>
      <c r="Q134" s="1362" t="str">
        <f t="shared" si="27"/>
        <v/>
      </c>
      <c r="R134" s="1195"/>
      <c r="S134" s="1195"/>
      <c r="T134" s="1198" t="str">
        <f t="shared" si="28"/>
        <v/>
      </c>
      <c r="U134" s="1361" t="str">
        <f t="shared" si="29"/>
        <v/>
      </c>
      <c r="V134" s="1363" t="str">
        <f t="shared" si="30"/>
        <v/>
      </c>
      <c r="W134" s="1364" t="str">
        <f t="shared" si="31"/>
        <v/>
      </c>
      <c r="X134" s="433"/>
      <c r="Y134" s="433"/>
      <c r="Z134" s="1366" t="s">
        <v>1064</v>
      </c>
      <c r="AA134" s="1367">
        <v>15</v>
      </c>
      <c r="AB134" s="1368" t="s">
        <v>809</v>
      </c>
    </row>
    <row r="135" spans="1:28" ht="19.5" thickBot="1">
      <c r="A135" s="433"/>
      <c r="B135" s="1263">
        <v>10</v>
      </c>
      <c r="C135" s="1202"/>
      <c r="D135" s="433"/>
      <c r="E135" s="1200">
        <v>7</v>
      </c>
      <c r="F135" s="1195"/>
      <c r="G135" s="1195"/>
      <c r="H135" s="1195"/>
      <c r="I135" s="1195"/>
      <c r="J135" s="1195"/>
      <c r="K135" s="1195"/>
      <c r="L135" s="1198">
        <f t="shared" si="25"/>
        <v>0</v>
      </c>
      <c r="M135" s="1361">
        <f t="shared" si="26"/>
        <v>0</v>
      </c>
      <c r="N135" s="1195"/>
      <c r="O135" s="1195"/>
      <c r="P135" s="1259"/>
      <c r="Q135" s="1362" t="str">
        <f t="shared" si="27"/>
        <v/>
      </c>
      <c r="R135" s="1195"/>
      <c r="S135" s="1195"/>
      <c r="T135" s="1198" t="str">
        <f t="shared" si="28"/>
        <v/>
      </c>
      <c r="U135" s="1361" t="str">
        <f t="shared" si="29"/>
        <v/>
      </c>
      <c r="V135" s="1363" t="str">
        <f t="shared" si="30"/>
        <v/>
      </c>
      <c r="W135" s="1364" t="str">
        <f t="shared" si="31"/>
        <v/>
      </c>
      <c r="X135" s="433"/>
      <c r="Y135" s="433"/>
      <c r="Z135" s="1369" t="s">
        <v>1065</v>
      </c>
      <c r="AA135" s="1279">
        <v>0.41599999999999998</v>
      </c>
      <c r="AB135" s="1280" t="s">
        <v>813</v>
      </c>
    </row>
    <row r="136" spans="1:28">
      <c r="A136" s="433"/>
      <c r="B136" s="1263">
        <v>11</v>
      </c>
      <c r="C136" s="1202"/>
      <c r="D136" s="433"/>
      <c r="E136" s="1200">
        <v>8</v>
      </c>
      <c r="F136" s="1195"/>
      <c r="G136" s="1195"/>
      <c r="H136" s="1195"/>
      <c r="I136" s="1195"/>
      <c r="J136" s="1195"/>
      <c r="K136" s="1195"/>
      <c r="L136" s="1198">
        <f t="shared" si="25"/>
        <v>0</v>
      </c>
      <c r="M136" s="1361">
        <f t="shared" si="26"/>
        <v>0</v>
      </c>
      <c r="N136" s="1195"/>
      <c r="O136" s="1195"/>
      <c r="P136" s="1259"/>
      <c r="Q136" s="1362" t="str">
        <f t="shared" si="27"/>
        <v/>
      </c>
      <c r="R136" s="1195"/>
      <c r="S136" s="1195"/>
      <c r="T136" s="1198" t="str">
        <f t="shared" si="28"/>
        <v/>
      </c>
      <c r="U136" s="1361" t="str">
        <f t="shared" si="29"/>
        <v/>
      </c>
      <c r="V136" s="1363" t="str">
        <f t="shared" si="30"/>
        <v/>
      </c>
      <c r="W136" s="1364" t="str">
        <f t="shared" si="31"/>
        <v/>
      </c>
      <c r="X136" s="433"/>
      <c r="Y136" s="433"/>
      <c r="Z136" s="433"/>
      <c r="AA136" s="433"/>
      <c r="AB136" s="433"/>
    </row>
    <row r="137" spans="1:28" ht="19.5" thickBot="1">
      <c r="A137" s="433"/>
      <c r="B137" s="1272">
        <v>12</v>
      </c>
      <c r="C137" s="1273"/>
      <c r="D137" s="433"/>
      <c r="E137" s="1200">
        <v>9</v>
      </c>
      <c r="F137" s="1195"/>
      <c r="G137" s="1195"/>
      <c r="H137" s="1195"/>
      <c r="I137" s="1195"/>
      <c r="J137" s="1195"/>
      <c r="K137" s="1195"/>
      <c r="L137" s="1198">
        <f t="shared" si="25"/>
        <v>0</v>
      </c>
      <c r="M137" s="1361">
        <f t="shared" si="26"/>
        <v>0</v>
      </c>
      <c r="N137" s="1195"/>
      <c r="O137" s="1195"/>
      <c r="P137" s="1259"/>
      <c r="Q137" s="1362" t="str">
        <f t="shared" si="27"/>
        <v/>
      </c>
      <c r="R137" s="1195"/>
      <c r="S137" s="1195"/>
      <c r="T137" s="1198" t="str">
        <f t="shared" si="28"/>
        <v/>
      </c>
      <c r="U137" s="1361" t="str">
        <f t="shared" si="29"/>
        <v/>
      </c>
      <c r="V137" s="1363" t="str">
        <f t="shared" si="30"/>
        <v/>
      </c>
      <c r="W137" s="1364" t="str">
        <f t="shared" si="31"/>
        <v/>
      </c>
      <c r="X137" s="433"/>
      <c r="Y137" s="433"/>
      <c r="Z137" s="433"/>
      <c r="AA137" s="433"/>
      <c r="AB137" s="433"/>
    </row>
    <row r="138" spans="1:28" ht="19.5" thickTop="1">
      <c r="A138" s="433"/>
      <c r="B138" s="1276">
        <v>1</v>
      </c>
      <c r="C138" s="1277"/>
      <c r="D138" s="433"/>
      <c r="E138" s="1200">
        <v>10</v>
      </c>
      <c r="F138" s="1195"/>
      <c r="G138" s="1195"/>
      <c r="H138" s="1195"/>
      <c r="I138" s="1195"/>
      <c r="J138" s="1195"/>
      <c r="K138" s="1195"/>
      <c r="L138" s="1198">
        <f t="shared" si="25"/>
        <v>0</v>
      </c>
      <c r="M138" s="1361">
        <f t="shared" si="26"/>
        <v>0</v>
      </c>
      <c r="N138" s="1195"/>
      <c r="O138" s="1195"/>
      <c r="P138" s="1259"/>
      <c r="Q138" s="1362" t="str">
        <f t="shared" si="27"/>
        <v/>
      </c>
      <c r="R138" s="1195"/>
      <c r="S138" s="1195"/>
      <c r="T138" s="1198" t="str">
        <f t="shared" si="28"/>
        <v/>
      </c>
      <c r="U138" s="1361" t="str">
        <f t="shared" si="29"/>
        <v/>
      </c>
      <c r="V138" s="1363" t="str">
        <f t="shared" si="30"/>
        <v/>
      </c>
      <c r="W138" s="1364" t="str">
        <f t="shared" si="31"/>
        <v/>
      </c>
      <c r="X138" s="433"/>
      <c r="Y138" s="433"/>
      <c r="Z138" s="433"/>
      <c r="AA138" s="433"/>
      <c r="AB138" s="433"/>
    </row>
    <row r="139" spans="1:28">
      <c r="A139" s="433"/>
      <c r="B139" s="1263">
        <v>2</v>
      </c>
      <c r="C139" s="1202"/>
      <c r="D139" s="433"/>
      <c r="E139" s="1200">
        <v>11</v>
      </c>
      <c r="F139" s="1195"/>
      <c r="G139" s="1195"/>
      <c r="H139" s="1195"/>
      <c r="I139" s="1195"/>
      <c r="J139" s="1195"/>
      <c r="K139" s="1195"/>
      <c r="L139" s="1198">
        <f t="shared" si="25"/>
        <v>0</v>
      </c>
      <c r="M139" s="1361">
        <f t="shared" si="26"/>
        <v>0</v>
      </c>
      <c r="N139" s="1195"/>
      <c r="O139" s="1195"/>
      <c r="P139" s="1259"/>
      <c r="Q139" s="1362" t="str">
        <f t="shared" si="27"/>
        <v/>
      </c>
      <c r="R139" s="1195"/>
      <c r="S139" s="1195"/>
      <c r="T139" s="1198" t="str">
        <f t="shared" si="28"/>
        <v/>
      </c>
      <c r="U139" s="1361" t="str">
        <f t="shared" si="29"/>
        <v/>
      </c>
      <c r="V139" s="1363" t="str">
        <f t="shared" si="30"/>
        <v/>
      </c>
      <c r="W139" s="1364" t="str">
        <f t="shared" si="31"/>
        <v/>
      </c>
      <c r="X139" s="433"/>
      <c r="Y139" s="433"/>
      <c r="Z139" s="433"/>
      <c r="AA139" s="433"/>
      <c r="AB139" s="433"/>
    </row>
    <row r="140" spans="1:28" ht="19.5" thickBot="1">
      <c r="A140" s="433"/>
      <c r="B140" s="1281">
        <v>3</v>
      </c>
      <c r="C140" s="1206"/>
      <c r="D140" s="433"/>
      <c r="E140" s="1200">
        <v>12</v>
      </c>
      <c r="F140" s="1195"/>
      <c r="G140" s="1195"/>
      <c r="H140" s="1195"/>
      <c r="I140" s="1195"/>
      <c r="J140" s="1195"/>
      <c r="K140" s="1195"/>
      <c r="L140" s="1198">
        <f t="shared" si="25"/>
        <v>0</v>
      </c>
      <c r="M140" s="1361">
        <f t="shared" si="26"/>
        <v>0</v>
      </c>
      <c r="N140" s="1195"/>
      <c r="O140" s="1195"/>
      <c r="P140" s="1259"/>
      <c r="Q140" s="1362" t="str">
        <f t="shared" si="27"/>
        <v/>
      </c>
      <c r="R140" s="1195"/>
      <c r="S140" s="1195"/>
      <c r="T140" s="1198" t="str">
        <f t="shared" si="28"/>
        <v/>
      </c>
      <c r="U140" s="1361" t="str">
        <f t="shared" si="29"/>
        <v/>
      </c>
      <c r="V140" s="1363" t="str">
        <f t="shared" si="30"/>
        <v/>
      </c>
      <c r="W140" s="1364" t="str">
        <f t="shared" si="31"/>
        <v/>
      </c>
      <c r="X140" s="433"/>
      <c r="Y140" s="433"/>
      <c r="Z140" s="433"/>
      <c r="AA140" s="433"/>
      <c r="AB140" s="433"/>
    </row>
    <row r="141" spans="1:28" ht="19.5" thickBot="1">
      <c r="A141" s="433"/>
      <c r="B141" s="1282" t="s">
        <v>17</v>
      </c>
      <c r="C141" s="1283">
        <f>SUM(C129:C140)</f>
        <v>0</v>
      </c>
      <c r="D141" s="433"/>
      <c r="E141" s="1200">
        <v>13</v>
      </c>
      <c r="F141" s="1195"/>
      <c r="G141" s="1195"/>
      <c r="H141" s="1195"/>
      <c r="I141" s="1195"/>
      <c r="J141" s="1195"/>
      <c r="K141" s="1195"/>
      <c r="L141" s="1198">
        <f t="shared" si="25"/>
        <v>0</v>
      </c>
      <c r="M141" s="1361">
        <f t="shared" si="26"/>
        <v>0</v>
      </c>
      <c r="N141" s="1195"/>
      <c r="O141" s="1195"/>
      <c r="P141" s="1259"/>
      <c r="Q141" s="1362" t="str">
        <f t="shared" si="27"/>
        <v/>
      </c>
      <c r="R141" s="1195"/>
      <c r="S141" s="1195"/>
      <c r="T141" s="1198" t="str">
        <f t="shared" si="28"/>
        <v/>
      </c>
      <c r="U141" s="1361" t="str">
        <f t="shared" si="29"/>
        <v/>
      </c>
      <c r="V141" s="1363" t="str">
        <f t="shared" si="30"/>
        <v/>
      </c>
      <c r="W141" s="1364" t="str">
        <f t="shared" si="31"/>
        <v/>
      </c>
      <c r="X141" s="433"/>
      <c r="Y141" s="433"/>
      <c r="Z141" s="433"/>
      <c r="AA141" s="433"/>
      <c r="AB141" s="433"/>
    </row>
    <row r="142" spans="1:28">
      <c r="A142" s="433"/>
      <c r="B142" s="433"/>
      <c r="C142" s="433"/>
      <c r="D142" s="433"/>
      <c r="E142" s="1200">
        <v>14</v>
      </c>
      <c r="F142" s="1195"/>
      <c r="G142" s="1195"/>
      <c r="H142" s="1195"/>
      <c r="I142" s="1195"/>
      <c r="J142" s="1195"/>
      <c r="K142" s="1195"/>
      <c r="L142" s="1198">
        <f t="shared" si="25"/>
        <v>0</v>
      </c>
      <c r="M142" s="1361">
        <f t="shared" si="26"/>
        <v>0</v>
      </c>
      <c r="N142" s="1195"/>
      <c r="O142" s="1195"/>
      <c r="P142" s="1259"/>
      <c r="Q142" s="1362" t="str">
        <f t="shared" si="27"/>
        <v/>
      </c>
      <c r="R142" s="1195"/>
      <c r="S142" s="1195"/>
      <c r="T142" s="1198" t="str">
        <f t="shared" si="28"/>
        <v/>
      </c>
      <c r="U142" s="1361" t="str">
        <f t="shared" si="29"/>
        <v/>
      </c>
      <c r="V142" s="1363" t="str">
        <f t="shared" si="30"/>
        <v/>
      </c>
      <c r="W142" s="1364" t="str">
        <f t="shared" si="31"/>
        <v/>
      </c>
      <c r="X142" s="433"/>
      <c r="Y142" s="433"/>
      <c r="Z142" s="433"/>
      <c r="AA142" s="433"/>
      <c r="AB142" s="433"/>
    </row>
    <row r="143" spans="1:28" ht="19.5" thickBot="1">
      <c r="A143" s="433"/>
      <c r="B143" s="433"/>
      <c r="C143" s="433"/>
      <c r="D143" s="433"/>
      <c r="E143" s="1211">
        <v>15</v>
      </c>
      <c r="F143" s="1195"/>
      <c r="G143" s="1195"/>
      <c r="H143" s="1195"/>
      <c r="I143" s="1195"/>
      <c r="J143" s="1195"/>
      <c r="K143" s="1195"/>
      <c r="L143" s="1198">
        <f t="shared" si="25"/>
        <v>0</v>
      </c>
      <c r="M143" s="1361">
        <f t="shared" si="26"/>
        <v>0</v>
      </c>
      <c r="N143" s="1195"/>
      <c r="O143" s="1195"/>
      <c r="P143" s="1259"/>
      <c r="Q143" s="1362" t="str">
        <f t="shared" si="27"/>
        <v/>
      </c>
      <c r="R143" s="1195"/>
      <c r="S143" s="1195"/>
      <c r="T143" s="1198" t="str">
        <f t="shared" si="28"/>
        <v/>
      </c>
      <c r="U143" s="1361" t="str">
        <f t="shared" si="29"/>
        <v/>
      </c>
      <c r="V143" s="1363" t="str">
        <f t="shared" si="30"/>
        <v/>
      </c>
      <c r="W143" s="1364" t="str">
        <f t="shared" si="31"/>
        <v/>
      </c>
      <c r="X143" s="433"/>
      <c r="Y143" s="433"/>
      <c r="Z143" s="433"/>
      <c r="AA143" s="433"/>
      <c r="AB143" s="433"/>
    </row>
    <row r="144" spans="1:28">
      <c r="A144" s="433"/>
      <c r="B144" s="433"/>
      <c r="C144" s="433"/>
      <c r="D144" s="433"/>
      <c r="E144" s="433"/>
      <c r="F144" s="433"/>
      <c r="G144" s="433"/>
      <c r="H144" s="433"/>
      <c r="I144" s="433"/>
      <c r="J144" s="433"/>
      <c r="K144" s="433"/>
      <c r="L144" s="433"/>
      <c r="M144" s="433"/>
      <c r="N144" s="433"/>
      <c r="O144" s="433"/>
      <c r="P144" s="433"/>
      <c r="Q144" s="433"/>
      <c r="R144" s="433"/>
      <c r="S144" s="433"/>
      <c r="T144" s="1370"/>
      <c r="U144" s="1370"/>
      <c r="V144" s="1370"/>
      <c r="W144" s="1370"/>
      <c r="X144" s="433"/>
      <c r="Y144" s="433"/>
      <c r="Z144" s="433"/>
      <c r="AA144" s="433"/>
      <c r="AB144" s="433"/>
    </row>
    <row r="145" spans="1:28" ht="19.5" thickBot="1">
      <c r="A145" s="433"/>
      <c r="B145" s="1217" t="s">
        <v>814</v>
      </c>
      <c r="C145" s="433"/>
      <c r="D145" s="433"/>
      <c r="E145" s="433"/>
      <c r="F145" s="433"/>
      <c r="G145" s="433"/>
      <c r="H145" s="433"/>
      <c r="I145" s="433"/>
      <c r="J145" s="433"/>
      <c r="K145" s="433"/>
      <c r="L145" s="433"/>
      <c r="M145" s="433"/>
      <c r="N145" s="433"/>
      <c r="O145" s="433"/>
      <c r="P145" s="433"/>
      <c r="Q145" s="433"/>
      <c r="R145" s="433"/>
      <c r="S145" s="433"/>
      <c r="T145" s="1370"/>
      <c r="U145" s="1370"/>
      <c r="V145" s="1370"/>
      <c r="W145" s="1370"/>
      <c r="X145" s="433"/>
      <c r="Y145" s="433"/>
      <c r="Z145" s="433"/>
      <c r="AA145" s="433"/>
      <c r="AB145" s="433"/>
    </row>
    <row r="146" spans="1:28" ht="19.5" thickBot="1">
      <c r="A146" s="433"/>
      <c r="B146" s="2349" t="s">
        <v>1066</v>
      </c>
      <c r="C146" s="2350"/>
      <c r="D146" s="2350"/>
      <c r="E146" s="2350"/>
      <c r="F146" s="2350"/>
      <c r="G146" s="1371">
        <f>SUM(V129:V143)</f>
        <v>0</v>
      </c>
      <c r="H146" s="433"/>
      <c r="I146" s="433"/>
      <c r="J146" s="433"/>
      <c r="K146" s="433"/>
      <c r="L146" s="433"/>
      <c r="M146" s="433"/>
      <c r="N146" s="433"/>
      <c r="O146" s="433"/>
      <c r="P146" s="433"/>
      <c r="Q146" s="433"/>
      <c r="R146" s="433"/>
      <c r="S146" s="433"/>
      <c r="T146" s="1370"/>
      <c r="U146" s="1370"/>
      <c r="V146" s="1370"/>
      <c r="W146" s="1370"/>
      <c r="X146" s="433"/>
      <c r="Y146" s="433"/>
      <c r="Z146" s="433"/>
      <c r="AA146" s="433"/>
      <c r="AB146" s="433"/>
    </row>
    <row r="147" spans="1:28" ht="19.5" thickBot="1">
      <c r="A147" s="433"/>
      <c r="B147" s="2349" t="s">
        <v>1067</v>
      </c>
      <c r="C147" s="2350"/>
      <c r="D147" s="2350"/>
      <c r="E147" s="2350"/>
      <c r="F147" s="2350"/>
      <c r="G147" s="1372">
        <f>G146*$AA$15</f>
        <v>0</v>
      </c>
      <c r="H147" s="433"/>
      <c r="I147" s="433"/>
      <c r="J147" s="433"/>
      <c r="K147" s="433"/>
      <c r="L147" s="433"/>
      <c r="M147" s="433"/>
      <c r="N147" s="433"/>
      <c r="O147" s="433"/>
      <c r="P147" s="433"/>
      <c r="Q147" s="433"/>
      <c r="R147" s="433"/>
      <c r="S147" s="433"/>
      <c r="T147" s="1370"/>
      <c r="U147" s="1370"/>
      <c r="V147" s="1370"/>
      <c r="W147" s="1370"/>
      <c r="X147" s="433"/>
      <c r="Y147" s="433"/>
      <c r="Z147" s="433"/>
      <c r="AA147" s="433"/>
      <c r="AB147" s="433"/>
    </row>
    <row r="148" spans="1:28" ht="20.25" thickTop="1" thickBot="1">
      <c r="A148" s="433"/>
      <c r="B148" s="2349" t="s">
        <v>815</v>
      </c>
      <c r="C148" s="2350"/>
      <c r="D148" s="2350"/>
      <c r="E148" s="2350"/>
      <c r="F148" s="2468"/>
      <c r="G148" s="1373">
        <f>SUM(W129:W143)</f>
        <v>0</v>
      </c>
      <c r="H148" s="433"/>
      <c r="I148" s="433"/>
      <c r="J148" s="433"/>
      <c r="K148" s="433"/>
      <c r="L148" s="433"/>
      <c r="M148" s="433"/>
      <c r="N148" s="433"/>
      <c r="O148" s="433"/>
      <c r="P148" s="433"/>
      <c r="Q148" s="433"/>
      <c r="R148" s="433"/>
      <c r="S148" s="433"/>
      <c r="T148" s="433"/>
      <c r="U148" s="433"/>
      <c r="V148" s="433"/>
      <c r="W148" s="433"/>
      <c r="X148" s="433"/>
      <c r="Y148" s="433"/>
      <c r="Z148" s="433"/>
      <c r="AA148" s="433"/>
      <c r="AB148" s="433"/>
    </row>
    <row r="149" spans="1:28" ht="20.25" thickTop="1" thickBot="1">
      <c r="A149" s="433"/>
      <c r="B149" s="2349" t="s">
        <v>861</v>
      </c>
      <c r="C149" s="2350"/>
      <c r="D149" s="2350"/>
      <c r="E149" s="2350"/>
      <c r="F149" s="2350"/>
      <c r="G149" s="1374">
        <f>G148*$AA$15</f>
        <v>0</v>
      </c>
      <c r="H149" s="433"/>
      <c r="I149" s="433"/>
      <c r="J149" s="433"/>
      <c r="K149" s="433"/>
      <c r="L149" s="433"/>
      <c r="M149" s="433"/>
      <c r="N149" s="433"/>
      <c r="O149" s="433"/>
      <c r="P149" s="433"/>
      <c r="Q149" s="433"/>
      <c r="R149" s="433"/>
      <c r="S149" s="433"/>
      <c r="T149" s="433"/>
      <c r="U149" s="433"/>
      <c r="V149" s="433"/>
      <c r="W149" s="433"/>
      <c r="X149" s="433"/>
      <c r="Y149" s="433"/>
      <c r="Z149" s="433"/>
      <c r="AA149" s="433"/>
      <c r="AB149" s="433"/>
    </row>
  </sheetData>
  <sheetProtection algorithmName="SHA-512" hashValue="VDhM6Pstp2lCbRpdeKNzPThVJ1DUdVLdKad3uGJnRqq1kRiXTJZaEfMUkh20dYe7/Z6/00Tuf6qx+tF6qdNiZw==" saltValue="QZ1swNLXYrdnQONnomqJUA==" spinCount="100000" sheet="1" objects="1" scenarios="1" formatRows="0"/>
  <protectedRanges>
    <protectedRange sqref="C10:C21 R10:S109 N10:P109 F10:K109" name="範囲1"/>
  </protectedRanges>
  <mergeCells count="22">
    <mergeCell ref="B149:F149"/>
    <mergeCell ref="V126:V127"/>
    <mergeCell ref="W126:W127"/>
    <mergeCell ref="B146:F146"/>
    <mergeCell ref="B147:F147"/>
    <mergeCell ref="B148:F148"/>
    <mergeCell ref="E126:E127"/>
    <mergeCell ref="F126:F127"/>
    <mergeCell ref="G126:G127"/>
    <mergeCell ref="H126:M126"/>
    <mergeCell ref="N126:U126"/>
    <mergeCell ref="W7:W8"/>
    <mergeCell ref="E7:E8"/>
    <mergeCell ref="F7:F8"/>
    <mergeCell ref="G7:G8"/>
    <mergeCell ref="V7:V8"/>
    <mergeCell ref="B113:F113"/>
    <mergeCell ref="B114:F114"/>
    <mergeCell ref="B115:F115"/>
    <mergeCell ref="H7:M7"/>
    <mergeCell ref="N7:U7"/>
    <mergeCell ref="B112:F112"/>
  </mergeCells>
  <phoneticPr fontId="4"/>
  <dataValidations count="1">
    <dataValidation type="list" allowBlank="1" showInputMessage="1" showErrorMessage="1" sqref="P128:P143 P9:P109" xr:uid="{188132EC-B9FD-4B0A-B4ED-025B7BDF06F5}">
      <formula1>$Z$9:$Z$11</formula1>
    </dataValidation>
  </dataValidations>
  <pageMargins left="0.25" right="0.25" top="0.75" bottom="0.75" header="0.3" footer="0.3"/>
  <pageSetup paperSize="9" scale="48"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E1012-0CAB-4250-9273-BCAA8C37CD30}">
  <dimension ref="A1:AC21"/>
  <sheetViews>
    <sheetView view="pageBreakPreview" zoomScale="85" zoomScaleNormal="85" zoomScaleSheetLayoutView="85" workbookViewId="0">
      <selection activeCell="U25" sqref="U25:U26"/>
    </sheetView>
  </sheetViews>
  <sheetFormatPr defaultColWidth="9.625" defaultRowHeight="18.75"/>
  <cols>
    <col min="1" max="1" width="5.5" style="667" bestFit="1" customWidth="1"/>
    <col min="2" max="2" width="19" style="667" customWidth="1"/>
    <col min="3" max="3" width="6.375" style="667" bestFit="1" customWidth="1"/>
    <col min="4" max="29" width="9.5" style="985" customWidth="1"/>
    <col min="30" max="16384" width="9.625" style="667"/>
  </cols>
  <sheetData>
    <row r="1" spans="1:29" ht="19.5" thickBot="1">
      <c r="A1" s="2485"/>
      <c r="B1" s="2485"/>
      <c r="C1" s="2485"/>
      <c r="D1" s="2546" t="s">
        <v>979</v>
      </c>
      <c r="E1" s="2546"/>
      <c r="F1" s="2546"/>
      <c r="G1" s="2546"/>
      <c r="H1" s="2546"/>
      <c r="I1" s="2546"/>
      <c r="J1" s="2546"/>
      <c r="K1" s="2546"/>
      <c r="L1" s="2546"/>
      <c r="M1" s="2546"/>
      <c r="N1" s="2546"/>
      <c r="O1" s="2546"/>
      <c r="P1" s="2546"/>
      <c r="Q1" s="2547" t="s">
        <v>980</v>
      </c>
      <c r="R1" s="2547"/>
      <c r="S1" s="2547"/>
      <c r="T1" s="2547"/>
      <c r="U1" s="2547"/>
      <c r="V1" s="2547"/>
      <c r="W1" s="2547"/>
      <c r="X1" s="2547"/>
      <c r="Y1" s="2547"/>
      <c r="Z1" s="2547"/>
      <c r="AA1" s="2547"/>
      <c r="AB1" s="2547"/>
      <c r="AC1" s="2547"/>
    </row>
    <row r="2" spans="1:29" ht="19.5" customHeight="1" thickTop="1" thickBot="1">
      <c r="A2" s="2485"/>
      <c r="B2" s="2485"/>
      <c r="C2" s="2485"/>
      <c r="D2" s="1012" t="s">
        <v>997</v>
      </c>
      <c r="E2" s="1010" t="s">
        <v>998</v>
      </c>
      <c r="F2" s="1010" t="s">
        <v>999</v>
      </c>
      <c r="G2" s="1010" t="s">
        <v>1000</v>
      </c>
      <c r="H2" s="1010" t="s">
        <v>1001</v>
      </c>
      <c r="I2" s="1010" t="s">
        <v>1002</v>
      </c>
      <c r="J2" s="1010" t="s">
        <v>1003</v>
      </c>
      <c r="K2" s="1010" t="s">
        <v>1004</v>
      </c>
      <c r="L2" s="1010" t="s">
        <v>1005</v>
      </c>
      <c r="M2" s="1010" t="s">
        <v>1006</v>
      </c>
      <c r="N2" s="1010" t="s">
        <v>1007</v>
      </c>
      <c r="O2" s="1009" t="s">
        <v>1008</v>
      </c>
      <c r="P2" s="2479" t="s">
        <v>1009</v>
      </c>
      <c r="Q2" s="1011" t="s">
        <v>997</v>
      </c>
      <c r="R2" s="1010" t="s">
        <v>998</v>
      </c>
      <c r="S2" s="1010" t="s">
        <v>999</v>
      </c>
      <c r="T2" s="1010" t="s">
        <v>1000</v>
      </c>
      <c r="U2" s="1010" t="s">
        <v>1001</v>
      </c>
      <c r="V2" s="1010" t="s">
        <v>1002</v>
      </c>
      <c r="W2" s="1010" t="s">
        <v>1003</v>
      </c>
      <c r="X2" s="1010" t="s">
        <v>1004</v>
      </c>
      <c r="Y2" s="1010" t="s">
        <v>1005</v>
      </c>
      <c r="Z2" s="1010" t="s">
        <v>1006</v>
      </c>
      <c r="AA2" s="1010" t="s">
        <v>1007</v>
      </c>
      <c r="AB2" s="1009" t="s">
        <v>1008</v>
      </c>
      <c r="AC2" s="2482" t="s">
        <v>1009</v>
      </c>
    </row>
    <row r="3" spans="1:29" ht="19.5" thickBot="1">
      <c r="A3" s="2485" t="s">
        <v>1010</v>
      </c>
      <c r="B3" s="2485"/>
      <c r="C3" s="2485"/>
      <c r="D3" s="949">
        <f t="array" ref="D3:O3">TRANSPOSE(換気!C11:C22)</f>
        <v>0</v>
      </c>
      <c r="E3" s="950">
        <v>0</v>
      </c>
      <c r="F3" s="950">
        <v>0</v>
      </c>
      <c r="G3" s="950">
        <v>0</v>
      </c>
      <c r="H3" s="950">
        <v>0</v>
      </c>
      <c r="I3" s="950">
        <v>0</v>
      </c>
      <c r="J3" s="950">
        <v>0</v>
      </c>
      <c r="K3" s="950">
        <v>0</v>
      </c>
      <c r="L3" s="950">
        <v>0</v>
      </c>
      <c r="M3" s="950">
        <v>0</v>
      </c>
      <c r="N3" s="950">
        <v>0</v>
      </c>
      <c r="O3" s="1007">
        <v>0</v>
      </c>
      <c r="P3" s="2480"/>
      <c r="Q3" s="1008">
        <f t="array" ref="Q3:AB3">TRANSPOSE(換気!D11:D22)</f>
        <v>0</v>
      </c>
      <c r="R3" s="950">
        <v>0</v>
      </c>
      <c r="S3" s="950">
        <v>0</v>
      </c>
      <c r="T3" s="950">
        <v>0</v>
      </c>
      <c r="U3" s="950">
        <v>0</v>
      </c>
      <c r="V3" s="950">
        <v>0</v>
      </c>
      <c r="W3" s="950">
        <v>0</v>
      </c>
      <c r="X3" s="950">
        <v>0</v>
      </c>
      <c r="Y3" s="950">
        <v>0</v>
      </c>
      <c r="Z3" s="950">
        <v>0</v>
      </c>
      <c r="AA3" s="950">
        <v>0</v>
      </c>
      <c r="AB3" s="1007">
        <v>0</v>
      </c>
      <c r="AC3" s="2483"/>
    </row>
    <row r="4" spans="1:29" ht="19.5" thickBot="1">
      <c r="A4" s="2486" t="s">
        <v>1011</v>
      </c>
      <c r="B4" s="2486"/>
      <c r="C4" s="2485"/>
      <c r="D4" s="953">
        <v>15.5</v>
      </c>
      <c r="E4" s="954">
        <v>21.7</v>
      </c>
      <c r="F4" s="954">
        <v>30.6</v>
      </c>
      <c r="G4" s="954">
        <v>52.5</v>
      </c>
      <c r="H4" s="954">
        <v>59</v>
      </c>
      <c r="I4" s="954">
        <v>40.5</v>
      </c>
      <c r="J4" s="954">
        <v>21.6</v>
      </c>
      <c r="K4" s="954">
        <v>0</v>
      </c>
      <c r="L4" s="954">
        <v>0</v>
      </c>
      <c r="M4" s="954">
        <v>0</v>
      </c>
      <c r="N4" s="954">
        <v>0</v>
      </c>
      <c r="O4" s="1006">
        <v>0</v>
      </c>
      <c r="P4" s="2480"/>
      <c r="Q4" s="1005">
        <v>20.100000000000001</v>
      </c>
      <c r="R4" s="957">
        <v>6.8</v>
      </c>
      <c r="S4" s="957">
        <v>0</v>
      </c>
      <c r="T4" s="957">
        <v>0</v>
      </c>
      <c r="U4" s="957">
        <v>0</v>
      </c>
      <c r="V4" s="957">
        <v>0</v>
      </c>
      <c r="W4" s="957">
        <v>8.1</v>
      </c>
      <c r="X4" s="957">
        <v>18.3</v>
      </c>
      <c r="Y4" s="957">
        <v>39.799999999999997</v>
      </c>
      <c r="Z4" s="957">
        <v>53.3</v>
      </c>
      <c r="AA4" s="957">
        <v>49.6</v>
      </c>
      <c r="AB4" s="1004">
        <v>30.3</v>
      </c>
      <c r="AC4" s="2483"/>
    </row>
    <row r="5" spans="1:29" ht="19.5" thickBot="1">
      <c r="A5" s="1044" t="s">
        <v>1012</v>
      </c>
      <c r="B5" s="1043" t="s">
        <v>1013</v>
      </c>
      <c r="C5" s="1044" t="s">
        <v>1014</v>
      </c>
      <c r="D5" s="2548" t="s">
        <v>1068</v>
      </c>
      <c r="E5" s="2549"/>
      <c r="F5" s="2549"/>
      <c r="G5" s="2549"/>
      <c r="H5" s="2549"/>
      <c r="I5" s="2549"/>
      <c r="J5" s="2549"/>
      <c r="K5" s="2549"/>
      <c r="L5" s="2549"/>
      <c r="M5" s="2549"/>
      <c r="N5" s="2549"/>
      <c r="O5" s="2549"/>
      <c r="P5" s="2481"/>
      <c r="Q5" s="2489" t="s">
        <v>1016</v>
      </c>
      <c r="R5" s="2490"/>
      <c r="S5" s="2490"/>
      <c r="T5" s="2490"/>
      <c r="U5" s="2490"/>
      <c r="V5" s="2490"/>
      <c r="W5" s="2490"/>
      <c r="X5" s="2490"/>
      <c r="Y5" s="2490"/>
      <c r="Z5" s="2490"/>
      <c r="AA5" s="2490"/>
      <c r="AB5" s="2491"/>
      <c r="AC5" s="2484"/>
    </row>
    <row r="6" spans="1:29" ht="18.75" customHeight="1">
      <c r="A6" s="1003" t="str">
        <f>換気!F10</f>
        <v>例</v>
      </c>
      <c r="B6" s="1002" t="str">
        <f>換気!G10</f>
        <v>会議室</v>
      </c>
      <c r="C6" s="1001">
        <f>換気!N10</f>
        <v>1</v>
      </c>
      <c r="D6" s="1000">
        <f t="shared" ref="D6:O15" si="0">D$3*$C6*D$4*0.01</f>
        <v>0</v>
      </c>
      <c r="E6" s="998">
        <f t="shared" si="0"/>
        <v>0</v>
      </c>
      <c r="F6" s="998">
        <f t="shared" si="0"/>
        <v>0</v>
      </c>
      <c r="G6" s="998">
        <f t="shared" si="0"/>
        <v>0</v>
      </c>
      <c r="H6" s="998">
        <f t="shared" si="0"/>
        <v>0</v>
      </c>
      <c r="I6" s="998">
        <f t="shared" si="0"/>
        <v>0</v>
      </c>
      <c r="J6" s="998">
        <f t="shared" si="0"/>
        <v>0</v>
      </c>
      <c r="K6" s="998">
        <f t="shared" si="0"/>
        <v>0</v>
      </c>
      <c r="L6" s="998">
        <f t="shared" si="0"/>
        <v>0</v>
      </c>
      <c r="M6" s="998">
        <f t="shared" si="0"/>
        <v>0</v>
      </c>
      <c r="N6" s="998">
        <f t="shared" si="0"/>
        <v>0</v>
      </c>
      <c r="O6" s="997">
        <f t="shared" si="0"/>
        <v>0</v>
      </c>
      <c r="P6" s="996">
        <f t="shared" ref="P6:P21" si="1">SUM(D6:O6)</f>
        <v>0</v>
      </c>
      <c r="Q6" s="999">
        <f t="shared" ref="Q6:AB15" si="2">Q$3*$C6*Q$4*0.01</f>
        <v>0</v>
      </c>
      <c r="R6" s="998">
        <f t="shared" si="2"/>
        <v>0</v>
      </c>
      <c r="S6" s="998">
        <f t="shared" si="2"/>
        <v>0</v>
      </c>
      <c r="T6" s="998">
        <f t="shared" si="2"/>
        <v>0</v>
      </c>
      <c r="U6" s="998">
        <f t="shared" si="2"/>
        <v>0</v>
      </c>
      <c r="V6" s="998">
        <f t="shared" si="2"/>
        <v>0</v>
      </c>
      <c r="W6" s="998">
        <f t="shared" si="2"/>
        <v>0</v>
      </c>
      <c r="X6" s="998">
        <f t="shared" si="2"/>
        <v>0</v>
      </c>
      <c r="Y6" s="998">
        <f t="shared" si="2"/>
        <v>0</v>
      </c>
      <c r="Z6" s="998">
        <f t="shared" si="2"/>
        <v>0</v>
      </c>
      <c r="AA6" s="998">
        <f t="shared" si="2"/>
        <v>0</v>
      </c>
      <c r="AB6" s="997">
        <f t="shared" si="2"/>
        <v>0</v>
      </c>
      <c r="AC6" s="996">
        <f t="shared" ref="AC6:AC21" si="3">SUM(Q6:AB6)</f>
        <v>0</v>
      </c>
    </row>
    <row r="7" spans="1:29" ht="18.75" customHeight="1">
      <c r="A7" s="968">
        <f>換気!F11</f>
        <v>1</v>
      </c>
      <c r="B7" s="995">
        <f>換気!G11</f>
        <v>0</v>
      </c>
      <c r="C7" s="970">
        <f>換気!N11</f>
        <v>0</v>
      </c>
      <c r="D7" s="971">
        <f t="shared" si="0"/>
        <v>0</v>
      </c>
      <c r="E7" s="972">
        <f t="shared" si="0"/>
        <v>0</v>
      </c>
      <c r="F7" s="972">
        <f t="shared" si="0"/>
        <v>0</v>
      </c>
      <c r="G7" s="972">
        <f t="shared" si="0"/>
        <v>0</v>
      </c>
      <c r="H7" s="972">
        <f t="shared" si="0"/>
        <v>0</v>
      </c>
      <c r="I7" s="972">
        <f t="shared" si="0"/>
        <v>0</v>
      </c>
      <c r="J7" s="972">
        <f t="shared" si="0"/>
        <v>0</v>
      </c>
      <c r="K7" s="972">
        <f t="shared" si="0"/>
        <v>0</v>
      </c>
      <c r="L7" s="972">
        <f t="shared" si="0"/>
        <v>0</v>
      </c>
      <c r="M7" s="972">
        <f t="shared" si="0"/>
        <v>0</v>
      </c>
      <c r="N7" s="972">
        <f t="shared" si="0"/>
        <v>0</v>
      </c>
      <c r="O7" s="973">
        <f t="shared" si="0"/>
        <v>0</v>
      </c>
      <c r="P7" s="974">
        <f t="shared" si="1"/>
        <v>0</v>
      </c>
      <c r="Q7" s="975">
        <f t="shared" si="2"/>
        <v>0</v>
      </c>
      <c r="R7" s="972">
        <f t="shared" si="2"/>
        <v>0</v>
      </c>
      <c r="S7" s="972">
        <f t="shared" si="2"/>
        <v>0</v>
      </c>
      <c r="T7" s="972">
        <f t="shared" si="2"/>
        <v>0</v>
      </c>
      <c r="U7" s="972">
        <f t="shared" si="2"/>
        <v>0</v>
      </c>
      <c r="V7" s="972">
        <f t="shared" si="2"/>
        <v>0</v>
      </c>
      <c r="W7" s="972">
        <f t="shared" si="2"/>
        <v>0</v>
      </c>
      <c r="X7" s="972">
        <f t="shared" si="2"/>
        <v>0</v>
      </c>
      <c r="Y7" s="972">
        <f t="shared" si="2"/>
        <v>0</v>
      </c>
      <c r="Z7" s="972">
        <f t="shared" si="2"/>
        <v>0</v>
      </c>
      <c r="AA7" s="972">
        <f t="shared" si="2"/>
        <v>0</v>
      </c>
      <c r="AB7" s="973">
        <f t="shared" si="2"/>
        <v>0</v>
      </c>
      <c r="AC7" s="974">
        <f t="shared" si="3"/>
        <v>0</v>
      </c>
    </row>
    <row r="8" spans="1:29">
      <c r="A8" s="976">
        <f>換気!F12</f>
        <v>2</v>
      </c>
      <c r="B8" s="994">
        <f>換気!G12</f>
        <v>0</v>
      </c>
      <c r="C8" s="978">
        <f>換気!N12</f>
        <v>0</v>
      </c>
      <c r="D8" s="979">
        <f t="shared" si="0"/>
        <v>0</v>
      </c>
      <c r="E8" s="980">
        <f t="shared" si="0"/>
        <v>0</v>
      </c>
      <c r="F8" s="980">
        <f t="shared" si="0"/>
        <v>0</v>
      </c>
      <c r="G8" s="980">
        <f t="shared" si="0"/>
        <v>0</v>
      </c>
      <c r="H8" s="980">
        <f t="shared" si="0"/>
        <v>0</v>
      </c>
      <c r="I8" s="980">
        <f t="shared" si="0"/>
        <v>0</v>
      </c>
      <c r="J8" s="980">
        <f t="shared" si="0"/>
        <v>0</v>
      </c>
      <c r="K8" s="980">
        <f t="shared" si="0"/>
        <v>0</v>
      </c>
      <c r="L8" s="980">
        <f t="shared" si="0"/>
        <v>0</v>
      </c>
      <c r="M8" s="980">
        <f t="shared" si="0"/>
        <v>0</v>
      </c>
      <c r="N8" s="980">
        <f t="shared" si="0"/>
        <v>0</v>
      </c>
      <c r="O8" s="981">
        <f t="shared" si="0"/>
        <v>0</v>
      </c>
      <c r="P8" s="982">
        <f t="shared" si="1"/>
        <v>0</v>
      </c>
      <c r="Q8" s="983">
        <f t="shared" si="2"/>
        <v>0</v>
      </c>
      <c r="R8" s="980">
        <f t="shared" si="2"/>
        <v>0</v>
      </c>
      <c r="S8" s="980">
        <f t="shared" si="2"/>
        <v>0</v>
      </c>
      <c r="T8" s="980">
        <f t="shared" si="2"/>
        <v>0</v>
      </c>
      <c r="U8" s="980">
        <f t="shared" si="2"/>
        <v>0</v>
      </c>
      <c r="V8" s="980">
        <f t="shared" si="2"/>
        <v>0</v>
      </c>
      <c r="W8" s="980">
        <f t="shared" si="2"/>
        <v>0</v>
      </c>
      <c r="X8" s="980">
        <f t="shared" si="2"/>
        <v>0</v>
      </c>
      <c r="Y8" s="980">
        <f t="shared" si="2"/>
        <v>0</v>
      </c>
      <c r="Z8" s="980">
        <f t="shared" si="2"/>
        <v>0</v>
      </c>
      <c r="AA8" s="980">
        <f t="shared" si="2"/>
        <v>0</v>
      </c>
      <c r="AB8" s="981">
        <f t="shared" si="2"/>
        <v>0</v>
      </c>
      <c r="AC8" s="982">
        <f t="shared" si="3"/>
        <v>0</v>
      </c>
    </row>
    <row r="9" spans="1:29">
      <c r="A9" s="976">
        <f>換気!F13</f>
        <v>3</v>
      </c>
      <c r="B9" s="994">
        <f>換気!G13</f>
        <v>0</v>
      </c>
      <c r="C9" s="978">
        <f>換気!N13</f>
        <v>0</v>
      </c>
      <c r="D9" s="979">
        <f t="shared" si="0"/>
        <v>0</v>
      </c>
      <c r="E9" s="980">
        <f t="shared" si="0"/>
        <v>0</v>
      </c>
      <c r="F9" s="980">
        <f t="shared" si="0"/>
        <v>0</v>
      </c>
      <c r="G9" s="980">
        <f t="shared" si="0"/>
        <v>0</v>
      </c>
      <c r="H9" s="980">
        <f t="shared" si="0"/>
        <v>0</v>
      </c>
      <c r="I9" s="980">
        <f t="shared" si="0"/>
        <v>0</v>
      </c>
      <c r="J9" s="980">
        <f t="shared" si="0"/>
        <v>0</v>
      </c>
      <c r="K9" s="980">
        <f t="shared" si="0"/>
        <v>0</v>
      </c>
      <c r="L9" s="980">
        <f t="shared" si="0"/>
        <v>0</v>
      </c>
      <c r="M9" s="980">
        <f t="shared" si="0"/>
        <v>0</v>
      </c>
      <c r="N9" s="980">
        <f t="shared" si="0"/>
        <v>0</v>
      </c>
      <c r="O9" s="981">
        <f t="shared" si="0"/>
        <v>0</v>
      </c>
      <c r="P9" s="982">
        <f t="shared" si="1"/>
        <v>0</v>
      </c>
      <c r="Q9" s="983">
        <f t="shared" si="2"/>
        <v>0</v>
      </c>
      <c r="R9" s="980">
        <f t="shared" si="2"/>
        <v>0</v>
      </c>
      <c r="S9" s="980">
        <f t="shared" si="2"/>
        <v>0</v>
      </c>
      <c r="T9" s="980">
        <f t="shared" si="2"/>
        <v>0</v>
      </c>
      <c r="U9" s="980">
        <f t="shared" si="2"/>
        <v>0</v>
      </c>
      <c r="V9" s="980">
        <f t="shared" si="2"/>
        <v>0</v>
      </c>
      <c r="W9" s="980">
        <f t="shared" si="2"/>
        <v>0</v>
      </c>
      <c r="X9" s="980">
        <f t="shared" si="2"/>
        <v>0</v>
      </c>
      <c r="Y9" s="980">
        <f t="shared" si="2"/>
        <v>0</v>
      </c>
      <c r="Z9" s="980">
        <f t="shared" si="2"/>
        <v>0</v>
      </c>
      <c r="AA9" s="980">
        <f t="shared" si="2"/>
        <v>0</v>
      </c>
      <c r="AB9" s="981">
        <f t="shared" si="2"/>
        <v>0</v>
      </c>
      <c r="AC9" s="982">
        <f t="shared" si="3"/>
        <v>0</v>
      </c>
    </row>
    <row r="10" spans="1:29">
      <c r="A10" s="976">
        <f>換気!F14</f>
        <v>4</v>
      </c>
      <c r="B10" s="994">
        <f>換気!G14</f>
        <v>0</v>
      </c>
      <c r="C10" s="978">
        <f>換気!N14</f>
        <v>0</v>
      </c>
      <c r="D10" s="979">
        <f t="shared" si="0"/>
        <v>0</v>
      </c>
      <c r="E10" s="980">
        <f t="shared" si="0"/>
        <v>0</v>
      </c>
      <c r="F10" s="980">
        <f t="shared" si="0"/>
        <v>0</v>
      </c>
      <c r="G10" s="980">
        <f t="shared" si="0"/>
        <v>0</v>
      </c>
      <c r="H10" s="980">
        <f t="shared" si="0"/>
        <v>0</v>
      </c>
      <c r="I10" s="980">
        <f t="shared" si="0"/>
        <v>0</v>
      </c>
      <c r="J10" s="980">
        <f t="shared" si="0"/>
        <v>0</v>
      </c>
      <c r="K10" s="980">
        <f t="shared" si="0"/>
        <v>0</v>
      </c>
      <c r="L10" s="980">
        <f t="shared" si="0"/>
        <v>0</v>
      </c>
      <c r="M10" s="980">
        <f t="shared" si="0"/>
        <v>0</v>
      </c>
      <c r="N10" s="980">
        <f t="shared" si="0"/>
        <v>0</v>
      </c>
      <c r="O10" s="981">
        <f t="shared" si="0"/>
        <v>0</v>
      </c>
      <c r="P10" s="982">
        <f t="shared" si="1"/>
        <v>0</v>
      </c>
      <c r="Q10" s="983">
        <f t="shared" si="2"/>
        <v>0</v>
      </c>
      <c r="R10" s="980">
        <f t="shared" si="2"/>
        <v>0</v>
      </c>
      <c r="S10" s="980">
        <f t="shared" si="2"/>
        <v>0</v>
      </c>
      <c r="T10" s="980">
        <f t="shared" si="2"/>
        <v>0</v>
      </c>
      <c r="U10" s="980">
        <f t="shared" si="2"/>
        <v>0</v>
      </c>
      <c r="V10" s="980">
        <f t="shared" si="2"/>
        <v>0</v>
      </c>
      <c r="W10" s="980">
        <f t="shared" si="2"/>
        <v>0</v>
      </c>
      <c r="X10" s="980">
        <f t="shared" si="2"/>
        <v>0</v>
      </c>
      <c r="Y10" s="980">
        <f t="shared" si="2"/>
        <v>0</v>
      </c>
      <c r="Z10" s="980">
        <f t="shared" si="2"/>
        <v>0</v>
      </c>
      <c r="AA10" s="980">
        <f t="shared" si="2"/>
        <v>0</v>
      </c>
      <c r="AB10" s="981">
        <f t="shared" si="2"/>
        <v>0</v>
      </c>
      <c r="AC10" s="982">
        <f t="shared" si="3"/>
        <v>0</v>
      </c>
    </row>
    <row r="11" spans="1:29">
      <c r="A11" s="976">
        <f>換気!F15</f>
        <v>5</v>
      </c>
      <c r="B11" s="994">
        <f>換気!G15</f>
        <v>0</v>
      </c>
      <c r="C11" s="978">
        <f>換気!N15</f>
        <v>0</v>
      </c>
      <c r="D11" s="979">
        <f t="shared" si="0"/>
        <v>0</v>
      </c>
      <c r="E11" s="980">
        <f t="shared" si="0"/>
        <v>0</v>
      </c>
      <c r="F11" s="980">
        <f t="shared" si="0"/>
        <v>0</v>
      </c>
      <c r="G11" s="980">
        <f t="shared" si="0"/>
        <v>0</v>
      </c>
      <c r="H11" s="980">
        <f t="shared" si="0"/>
        <v>0</v>
      </c>
      <c r="I11" s="980">
        <f t="shared" si="0"/>
        <v>0</v>
      </c>
      <c r="J11" s="980">
        <f t="shared" si="0"/>
        <v>0</v>
      </c>
      <c r="K11" s="980">
        <f t="shared" si="0"/>
        <v>0</v>
      </c>
      <c r="L11" s="980">
        <f t="shared" si="0"/>
        <v>0</v>
      </c>
      <c r="M11" s="980">
        <f t="shared" si="0"/>
        <v>0</v>
      </c>
      <c r="N11" s="980">
        <f t="shared" si="0"/>
        <v>0</v>
      </c>
      <c r="O11" s="981">
        <f t="shared" si="0"/>
        <v>0</v>
      </c>
      <c r="P11" s="982">
        <f t="shared" si="1"/>
        <v>0</v>
      </c>
      <c r="Q11" s="983">
        <f t="shared" si="2"/>
        <v>0</v>
      </c>
      <c r="R11" s="980">
        <f t="shared" si="2"/>
        <v>0</v>
      </c>
      <c r="S11" s="980">
        <f t="shared" si="2"/>
        <v>0</v>
      </c>
      <c r="T11" s="980">
        <f t="shared" si="2"/>
        <v>0</v>
      </c>
      <c r="U11" s="980">
        <f t="shared" si="2"/>
        <v>0</v>
      </c>
      <c r="V11" s="980">
        <f t="shared" si="2"/>
        <v>0</v>
      </c>
      <c r="W11" s="980">
        <f t="shared" si="2"/>
        <v>0</v>
      </c>
      <c r="X11" s="980">
        <f t="shared" si="2"/>
        <v>0</v>
      </c>
      <c r="Y11" s="980">
        <f t="shared" si="2"/>
        <v>0</v>
      </c>
      <c r="Z11" s="980">
        <f t="shared" si="2"/>
        <v>0</v>
      </c>
      <c r="AA11" s="980">
        <f t="shared" si="2"/>
        <v>0</v>
      </c>
      <c r="AB11" s="981">
        <f t="shared" si="2"/>
        <v>0</v>
      </c>
      <c r="AC11" s="982">
        <f t="shared" si="3"/>
        <v>0</v>
      </c>
    </row>
    <row r="12" spans="1:29">
      <c r="A12" s="976">
        <f>換気!F16</f>
        <v>6</v>
      </c>
      <c r="B12" s="994">
        <f>換気!G16</f>
        <v>0</v>
      </c>
      <c r="C12" s="978">
        <f>換気!N16</f>
        <v>0</v>
      </c>
      <c r="D12" s="979">
        <f t="shared" si="0"/>
        <v>0</v>
      </c>
      <c r="E12" s="980">
        <f t="shared" si="0"/>
        <v>0</v>
      </c>
      <c r="F12" s="980">
        <f t="shared" si="0"/>
        <v>0</v>
      </c>
      <c r="G12" s="980">
        <f t="shared" si="0"/>
        <v>0</v>
      </c>
      <c r="H12" s="980">
        <f t="shared" si="0"/>
        <v>0</v>
      </c>
      <c r="I12" s="980">
        <f t="shared" si="0"/>
        <v>0</v>
      </c>
      <c r="J12" s="980">
        <f t="shared" si="0"/>
        <v>0</v>
      </c>
      <c r="K12" s="980">
        <f t="shared" si="0"/>
        <v>0</v>
      </c>
      <c r="L12" s="980">
        <f t="shared" si="0"/>
        <v>0</v>
      </c>
      <c r="M12" s="980">
        <f t="shared" si="0"/>
        <v>0</v>
      </c>
      <c r="N12" s="980">
        <f t="shared" si="0"/>
        <v>0</v>
      </c>
      <c r="O12" s="981">
        <f t="shared" si="0"/>
        <v>0</v>
      </c>
      <c r="P12" s="982">
        <f t="shared" si="1"/>
        <v>0</v>
      </c>
      <c r="Q12" s="983">
        <f t="shared" si="2"/>
        <v>0</v>
      </c>
      <c r="R12" s="980">
        <f t="shared" si="2"/>
        <v>0</v>
      </c>
      <c r="S12" s="980">
        <f t="shared" si="2"/>
        <v>0</v>
      </c>
      <c r="T12" s="980">
        <f t="shared" si="2"/>
        <v>0</v>
      </c>
      <c r="U12" s="980">
        <f t="shared" si="2"/>
        <v>0</v>
      </c>
      <c r="V12" s="980">
        <f t="shared" si="2"/>
        <v>0</v>
      </c>
      <c r="W12" s="980">
        <f t="shared" si="2"/>
        <v>0</v>
      </c>
      <c r="X12" s="980">
        <f t="shared" si="2"/>
        <v>0</v>
      </c>
      <c r="Y12" s="980">
        <f t="shared" si="2"/>
        <v>0</v>
      </c>
      <c r="Z12" s="980">
        <f t="shared" si="2"/>
        <v>0</v>
      </c>
      <c r="AA12" s="980">
        <f t="shared" si="2"/>
        <v>0</v>
      </c>
      <c r="AB12" s="981">
        <f t="shared" si="2"/>
        <v>0</v>
      </c>
      <c r="AC12" s="982">
        <f t="shared" si="3"/>
        <v>0</v>
      </c>
    </row>
    <row r="13" spans="1:29">
      <c r="A13" s="976">
        <f>換気!F17</f>
        <v>7</v>
      </c>
      <c r="B13" s="994">
        <f>換気!G17</f>
        <v>0</v>
      </c>
      <c r="C13" s="978">
        <f>換気!N17</f>
        <v>0</v>
      </c>
      <c r="D13" s="979">
        <f t="shared" si="0"/>
        <v>0</v>
      </c>
      <c r="E13" s="980">
        <f t="shared" si="0"/>
        <v>0</v>
      </c>
      <c r="F13" s="980">
        <f t="shared" si="0"/>
        <v>0</v>
      </c>
      <c r="G13" s="980">
        <f t="shared" si="0"/>
        <v>0</v>
      </c>
      <c r="H13" s="980">
        <f t="shared" si="0"/>
        <v>0</v>
      </c>
      <c r="I13" s="980">
        <f t="shared" si="0"/>
        <v>0</v>
      </c>
      <c r="J13" s="980">
        <f t="shared" si="0"/>
        <v>0</v>
      </c>
      <c r="K13" s="980">
        <f t="shared" si="0"/>
        <v>0</v>
      </c>
      <c r="L13" s="980">
        <f t="shared" si="0"/>
        <v>0</v>
      </c>
      <c r="M13" s="980">
        <f t="shared" si="0"/>
        <v>0</v>
      </c>
      <c r="N13" s="980">
        <f t="shared" si="0"/>
        <v>0</v>
      </c>
      <c r="O13" s="981">
        <f t="shared" si="0"/>
        <v>0</v>
      </c>
      <c r="P13" s="982">
        <f t="shared" si="1"/>
        <v>0</v>
      </c>
      <c r="Q13" s="983">
        <f t="shared" si="2"/>
        <v>0</v>
      </c>
      <c r="R13" s="980">
        <f t="shared" si="2"/>
        <v>0</v>
      </c>
      <c r="S13" s="980">
        <f t="shared" si="2"/>
        <v>0</v>
      </c>
      <c r="T13" s="980">
        <f t="shared" si="2"/>
        <v>0</v>
      </c>
      <c r="U13" s="980">
        <f t="shared" si="2"/>
        <v>0</v>
      </c>
      <c r="V13" s="980">
        <f t="shared" si="2"/>
        <v>0</v>
      </c>
      <c r="W13" s="980">
        <f t="shared" si="2"/>
        <v>0</v>
      </c>
      <c r="X13" s="980">
        <f t="shared" si="2"/>
        <v>0</v>
      </c>
      <c r="Y13" s="980">
        <f t="shared" si="2"/>
        <v>0</v>
      </c>
      <c r="Z13" s="980">
        <f t="shared" si="2"/>
        <v>0</v>
      </c>
      <c r="AA13" s="980">
        <f t="shared" si="2"/>
        <v>0</v>
      </c>
      <c r="AB13" s="981">
        <f t="shared" si="2"/>
        <v>0</v>
      </c>
      <c r="AC13" s="982">
        <f t="shared" si="3"/>
        <v>0</v>
      </c>
    </row>
    <row r="14" spans="1:29">
      <c r="A14" s="976">
        <f>換気!F18</f>
        <v>8</v>
      </c>
      <c r="B14" s="994">
        <f>換気!G18</f>
        <v>0</v>
      </c>
      <c r="C14" s="978">
        <f>換気!N18</f>
        <v>0</v>
      </c>
      <c r="D14" s="979">
        <f t="shared" si="0"/>
        <v>0</v>
      </c>
      <c r="E14" s="980">
        <f t="shared" si="0"/>
        <v>0</v>
      </c>
      <c r="F14" s="980">
        <f t="shared" si="0"/>
        <v>0</v>
      </c>
      <c r="G14" s="980">
        <f t="shared" si="0"/>
        <v>0</v>
      </c>
      <c r="H14" s="980">
        <f t="shared" si="0"/>
        <v>0</v>
      </c>
      <c r="I14" s="980">
        <f t="shared" si="0"/>
        <v>0</v>
      </c>
      <c r="J14" s="980">
        <f t="shared" si="0"/>
        <v>0</v>
      </c>
      <c r="K14" s="980">
        <f t="shared" si="0"/>
        <v>0</v>
      </c>
      <c r="L14" s="980">
        <f t="shared" si="0"/>
        <v>0</v>
      </c>
      <c r="M14" s="980">
        <f t="shared" si="0"/>
        <v>0</v>
      </c>
      <c r="N14" s="980">
        <f t="shared" si="0"/>
        <v>0</v>
      </c>
      <c r="O14" s="981">
        <f t="shared" si="0"/>
        <v>0</v>
      </c>
      <c r="P14" s="982">
        <f t="shared" si="1"/>
        <v>0</v>
      </c>
      <c r="Q14" s="983">
        <f t="shared" si="2"/>
        <v>0</v>
      </c>
      <c r="R14" s="980">
        <f t="shared" si="2"/>
        <v>0</v>
      </c>
      <c r="S14" s="980">
        <f t="shared" si="2"/>
        <v>0</v>
      </c>
      <c r="T14" s="980">
        <f t="shared" si="2"/>
        <v>0</v>
      </c>
      <c r="U14" s="980">
        <f t="shared" si="2"/>
        <v>0</v>
      </c>
      <c r="V14" s="980">
        <f t="shared" si="2"/>
        <v>0</v>
      </c>
      <c r="W14" s="980">
        <f t="shared" si="2"/>
        <v>0</v>
      </c>
      <c r="X14" s="980">
        <f t="shared" si="2"/>
        <v>0</v>
      </c>
      <c r="Y14" s="980">
        <f t="shared" si="2"/>
        <v>0</v>
      </c>
      <c r="Z14" s="980">
        <f t="shared" si="2"/>
        <v>0</v>
      </c>
      <c r="AA14" s="980">
        <f t="shared" si="2"/>
        <v>0</v>
      </c>
      <c r="AB14" s="981">
        <f t="shared" si="2"/>
        <v>0</v>
      </c>
      <c r="AC14" s="982">
        <f t="shared" si="3"/>
        <v>0</v>
      </c>
    </row>
    <row r="15" spans="1:29">
      <c r="A15" s="976">
        <f>換気!F19</f>
        <v>9</v>
      </c>
      <c r="B15" s="994">
        <f>換気!G19</f>
        <v>0</v>
      </c>
      <c r="C15" s="978">
        <f>換気!N19</f>
        <v>0</v>
      </c>
      <c r="D15" s="979">
        <f t="shared" si="0"/>
        <v>0</v>
      </c>
      <c r="E15" s="980">
        <f t="shared" si="0"/>
        <v>0</v>
      </c>
      <c r="F15" s="980">
        <f t="shared" si="0"/>
        <v>0</v>
      </c>
      <c r="G15" s="980">
        <f t="shared" si="0"/>
        <v>0</v>
      </c>
      <c r="H15" s="980">
        <f t="shared" si="0"/>
        <v>0</v>
      </c>
      <c r="I15" s="980">
        <f t="shared" si="0"/>
        <v>0</v>
      </c>
      <c r="J15" s="980">
        <f t="shared" si="0"/>
        <v>0</v>
      </c>
      <c r="K15" s="980">
        <f t="shared" si="0"/>
        <v>0</v>
      </c>
      <c r="L15" s="980">
        <f t="shared" si="0"/>
        <v>0</v>
      </c>
      <c r="M15" s="980">
        <f t="shared" si="0"/>
        <v>0</v>
      </c>
      <c r="N15" s="980">
        <f t="shared" si="0"/>
        <v>0</v>
      </c>
      <c r="O15" s="981">
        <f t="shared" si="0"/>
        <v>0</v>
      </c>
      <c r="P15" s="982">
        <f t="shared" si="1"/>
        <v>0</v>
      </c>
      <c r="Q15" s="983">
        <f t="shared" si="2"/>
        <v>0</v>
      </c>
      <c r="R15" s="980">
        <f t="shared" si="2"/>
        <v>0</v>
      </c>
      <c r="S15" s="980">
        <f t="shared" si="2"/>
        <v>0</v>
      </c>
      <c r="T15" s="980">
        <f t="shared" si="2"/>
        <v>0</v>
      </c>
      <c r="U15" s="980">
        <f t="shared" si="2"/>
        <v>0</v>
      </c>
      <c r="V15" s="980">
        <f t="shared" si="2"/>
        <v>0</v>
      </c>
      <c r="W15" s="980">
        <f t="shared" si="2"/>
        <v>0</v>
      </c>
      <c r="X15" s="980">
        <f t="shared" si="2"/>
        <v>0</v>
      </c>
      <c r="Y15" s="980">
        <f t="shared" si="2"/>
        <v>0</v>
      </c>
      <c r="Z15" s="980">
        <f t="shared" si="2"/>
        <v>0</v>
      </c>
      <c r="AA15" s="980">
        <f t="shared" si="2"/>
        <v>0</v>
      </c>
      <c r="AB15" s="981">
        <f t="shared" si="2"/>
        <v>0</v>
      </c>
      <c r="AC15" s="982">
        <f t="shared" si="3"/>
        <v>0</v>
      </c>
    </row>
    <row r="16" spans="1:29">
      <c r="A16" s="976">
        <f>換気!F20</f>
        <v>10</v>
      </c>
      <c r="B16" s="994">
        <f>換気!G20</f>
        <v>0</v>
      </c>
      <c r="C16" s="978">
        <f>換気!N20</f>
        <v>0</v>
      </c>
      <c r="D16" s="979">
        <f t="shared" ref="D16:O21" si="4">D$3*$C16*D$4*0.01</f>
        <v>0</v>
      </c>
      <c r="E16" s="980">
        <f t="shared" si="4"/>
        <v>0</v>
      </c>
      <c r="F16" s="980">
        <f t="shared" si="4"/>
        <v>0</v>
      </c>
      <c r="G16" s="980">
        <f t="shared" si="4"/>
        <v>0</v>
      </c>
      <c r="H16" s="980">
        <f t="shared" si="4"/>
        <v>0</v>
      </c>
      <c r="I16" s="980">
        <f t="shared" si="4"/>
        <v>0</v>
      </c>
      <c r="J16" s="980">
        <f t="shared" si="4"/>
        <v>0</v>
      </c>
      <c r="K16" s="980">
        <f t="shared" si="4"/>
        <v>0</v>
      </c>
      <c r="L16" s="980">
        <f t="shared" si="4"/>
        <v>0</v>
      </c>
      <c r="M16" s="980">
        <f t="shared" si="4"/>
        <v>0</v>
      </c>
      <c r="N16" s="980">
        <f t="shared" si="4"/>
        <v>0</v>
      </c>
      <c r="O16" s="981">
        <f t="shared" si="4"/>
        <v>0</v>
      </c>
      <c r="P16" s="982">
        <f t="shared" si="1"/>
        <v>0</v>
      </c>
      <c r="Q16" s="983">
        <f t="shared" ref="Q16:AB21" si="5">Q$3*$C16*Q$4*0.01</f>
        <v>0</v>
      </c>
      <c r="R16" s="980">
        <f t="shared" si="5"/>
        <v>0</v>
      </c>
      <c r="S16" s="980">
        <f t="shared" si="5"/>
        <v>0</v>
      </c>
      <c r="T16" s="980">
        <f t="shared" si="5"/>
        <v>0</v>
      </c>
      <c r="U16" s="980">
        <f t="shared" si="5"/>
        <v>0</v>
      </c>
      <c r="V16" s="980">
        <f t="shared" si="5"/>
        <v>0</v>
      </c>
      <c r="W16" s="980">
        <f t="shared" si="5"/>
        <v>0</v>
      </c>
      <c r="X16" s="980">
        <f t="shared" si="5"/>
        <v>0</v>
      </c>
      <c r="Y16" s="980">
        <f t="shared" si="5"/>
        <v>0</v>
      </c>
      <c r="Z16" s="980">
        <f t="shared" si="5"/>
        <v>0</v>
      </c>
      <c r="AA16" s="980">
        <f t="shared" si="5"/>
        <v>0</v>
      </c>
      <c r="AB16" s="981">
        <f t="shared" si="5"/>
        <v>0</v>
      </c>
      <c r="AC16" s="982">
        <f t="shared" si="3"/>
        <v>0</v>
      </c>
    </row>
    <row r="17" spans="1:29">
      <c r="A17" s="976">
        <f>換気!F21</f>
        <v>11</v>
      </c>
      <c r="B17" s="994">
        <f>換気!G21</f>
        <v>0</v>
      </c>
      <c r="C17" s="978">
        <f>換気!N21</f>
        <v>0</v>
      </c>
      <c r="D17" s="979">
        <f t="shared" si="4"/>
        <v>0</v>
      </c>
      <c r="E17" s="980">
        <f t="shared" si="4"/>
        <v>0</v>
      </c>
      <c r="F17" s="980">
        <f t="shared" si="4"/>
        <v>0</v>
      </c>
      <c r="G17" s="980">
        <f t="shared" si="4"/>
        <v>0</v>
      </c>
      <c r="H17" s="980">
        <f t="shared" si="4"/>
        <v>0</v>
      </c>
      <c r="I17" s="980">
        <f t="shared" si="4"/>
        <v>0</v>
      </c>
      <c r="J17" s="980">
        <f t="shared" si="4"/>
        <v>0</v>
      </c>
      <c r="K17" s="980">
        <f t="shared" si="4"/>
        <v>0</v>
      </c>
      <c r="L17" s="980">
        <f t="shared" si="4"/>
        <v>0</v>
      </c>
      <c r="M17" s="980">
        <f t="shared" si="4"/>
        <v>0</v>
      </c>
      <c r="N17" s="980">
        <f t="shared" si="4"/>
        <v>0</v>
      </c>
      <c r="O17" s="981">
        <f t="shared" si="4"/>
        <v>0</v>
      </c>
      <c r="P17" s="982">
        <f t="shared" si="1"/>
        <v>0</v>
      </c>
      <c r="Q17" s="983">
        <f t="shared" si="5"/>
        <v>0</v>
      </c>
      <c r="R17" s="980">
        <f t="shared" si="5"/>
        <v>0</v>
      </c>
      <c r="S17" s="980">
        <f t="shared" si="5"/>
        <v>0</v>
      </c>
      <c r="T17" s="980">
        <f t="shared" si="5"/>
        <v>0</v>
      </c>
      <c r="U17" s="980">
        <f t="shared" si="5"/>
        <v>0</v>
      </c>
      <c r="V17" s="980">
        <f t="shared" si="5"/>
        <v>0</v>
      </c>
      <c r="W17" s="980">
        <f t="shared" si="5"/>
        <v>0</v>
      </c>
      <c r="X17" s="980">
        <f t="shared" si="5"/>
        <v>0</v>
      </c>
      <c r="Y17" s="980">
        <f t="shared" si="5"/>
        <v>0</v>
      </c>
      <c r="Z17" s="980">
        <f t="shared" si="5"/>
        <v>0</v>
      </c>
      <c r="AA17" s="980">
        <f t="shared" si="5"/>
        <v>0</v>
      </c>
      <c r="AB17" s="981">
        <f t="shared" si="5"/>
        <v>0</v>
      </c>
      <c r="AC17" s="982">
        <f t="shared" si="3"/>
        <v>0</v>
      </c>
    </row>
    <row r="18" spans="1:29">
      <c r="A18" s="976">
        <f>換気!F22</f>
        <v>12</v>
      </c>
      <c r="B18" s="994">
        <f>換気!G22</f>
        <v>0</v>
      </c>
      <c r="C18" s="978">
        <f>換気!N22</f>
        <v>0</v>
      </c>
      <c r="D18" s="979">
        <f t="shared" si="4"/>
        <v>0</v>
      </c>
      <c r="E18" s="980">
        <f t="shared" si="4"/>
        <v>0</v>
      </c>
      <c r="F18" s="980">
        <f t="shared" si="4"/>
        <v>0</v>
      </c>
      <c r="G18" s="980">
        <f t="shared" si="4"/>
        <v>0</v>
      </c>
      <c r="H18" s="980">
        <f t="shared" si="4"/>
        <v>0</v>
      </c>
      <c r="I18" s="980">
        <f t="shared" si="4"/>
        <v>0</v>
      </c>
      <c r="J18" s="980">
        <f t="shared" si="4"/>
        <v>0</v>
      </c>
      <c r="K18" s="980">
        <f t="shared" si="4"/>
        <v>0</v>
      </c>
      <c r="L18" s="980">
        <f t="shared" si="4"/>
        <v>0</v>
      </c>
      <c r="M18" s="980">
        <f t="shared" si="4"/>
        <v>0</v>
      </c>
      <c r="N18" s="980">
        <f t="shared" si="4"/>
        <v>0</v>
      </c>
      <c r="O18" s="981">
        <f t="shared" si="4"/>
        <v>0</v>
      </c>
      <c r="P18" s="982">
        <f t="shared" si="1"/>
        <v>0</v>
      </c>
      <c r="Q18" s="983">
        <f t="shared" si="5"/>
        <v>0</v>
      </c>
      <c r="R18" s="980">
        <f t="shared" si="5"/>
        <v>0</v>
      </c>
      <c r="S18" s="980">
        <f t="shared" si="5"/>
        <v>0</v>
      </c>
      <c r="T18" s="980">
        <f t="shared" si="5"/>
        <v>0</v>
      </c>
      <c r="U18" s="980">
        <f t="shared" si="5"/>
        <v>0</v>
      </c>
      <c r="V18" s="980">
        <f t="shared" si="5"/>
        <v>0</v>
      </c>
      <c r="W18" s="980">
        <f t="shared" si="5"/>
        <v>0</v>
      </c>
      <c r="X18" s="980">
        <f t="shared" si="5"/>
        <v>0</v>
      </c>
      <c r="Y18" s="980">
        <f t="shared" si="5"/>
        <v>0</v>
      </c>
      <c r="Z18" s="980">
        <f t="shared" si="5"/>
        <v>0</v>
      </c>
      <c r="AA18" s="980">
        <f t="shared" si="5"/>
        <v>0</v>
      </c>
      <c r="AB18" s="981">
        <f t="shared" si="5"/>
        <v>0</v>
      </c>
      <c r="AC18" s="982">
        <f t="shared" si="3"/>
        <v>0</v>
      </c>
    </row>
    <row r="19" spans="1:29">
      <c r="A19" s="976">
        <f>換気!F23</f>
        <v>13</v>
      </c>
      <c r="B19" s="994">
        <f>換気!G23</f>
        <v>0</v>
      </c>
      <c r="C19" s="978">
        <f>換気!N23</f>
        <v>0</v>
      </c>
      <c r="D19" s="979">
        <f t="shared" si="4"/>
        <v>0</v>
      </c>
      <c r="E19" s="980">
        <f t="shared" si="4"/>
        <v>0</v>
      </c>
      <c r="F19" s="980">
        <f t="shared" si="4"/>
        <v>0</v>
      </c>
      <c r="G19" s="980">
        <f t="shared" si="4"/>
        <v>0</v>
      </c>
      <c r="H19" s="980">
        <f t="shared" si="4"/>
        <v>0</v>
      </c>
      <c r="I19" s="980">
        <f t="shared" si="4"/>
        <v>0</v>
      </c>
      <c r="J19" s="980">
        <f t="shared" si="4"/>
        <v>0</v>
      </c>
      <c r="K19" s="980">
        <f t="shared" si="4"/>
        <v>0</v>
      </c>
      <c r="L19" s="980">
        <f t="shared" si="4"/>
        <v>0</v>
      </c>
      <c r="M19" s="980">
        <f t="shared" si="4"/>
        <v>0</v>
      </c>
      <c r="N19" s="980">
        <f t="shared" si="4"/>
        <v>0</v>
      </c>
      <c r="O19" s="981">
        <f t="shared" si="4"/>
        <v>0</v>
      </c>
      <c r="P19" s="982">
        <f t="shared" si="1"/>
        <v>0</v>
      </c>
      <c r="Q19" s="983">
        <f t="shared" si="5"/>
        <v>0</v>
      </c>
      <c r="R19" s="980">
        <f t="shared" si="5"/>
        <v>0</v>
      </c>
      <c r="S19" s="980">
        <f t="shared" si="5"/>
        <v>0</v>
      </c>
      <c r="T19" s="980">
        <f t="shared" si="5"/>
        <v>0</v>
      </c>
      <c r="U19" s="980">
        <f t="shared" si="5"/>
        <v>0</v>
      </c>
      <c r="V19" s="980">
        <f t="shared" si="5"/>
        <v>0</v>
      </c>
      <c r="W19" s="980">
        <f t="shared" si="5"/>
        <v>0</v>
      </c>
      <c r="X19" s="980">
        <f t="shared" si="5"/>
        <v>0</v>
      </c>
      <c r="Y19" s="980">
        <f t="shared" si="5"/>
        <v>0</v>
      </c>
      <c r="Z19" s="980">
        <f t="shared" si="5"/>
        <v>0</v>
      </c>
      <c r="AA19" s="980">
        <f t="shared" si="5"/>
        <v>0</v>
      </c>
      <c r="AB19" s="981">
        <f t="shared" si="5"/>
        <v>0</v>
      </c>
      <c r="AC19" s="982">
        <f t="shared" si="3"/>
        <v>0</v>
      </c>
    </row>
    <row r="20" spans="1:29">
      <c r="A20" s="976">
        <f>換気!F24</f>
        <v>14</v>
      </c>
      <c r="B20" s="994">
        <f>換気!G24</f>
        <v>0</v>
      </c>
      <c r="C20" s="978">
        <f>換気!N24</f>
        <v>0</v>
      </c>
      <c r="D20" s="979">
        <f t="shared" si="4"/>
        <v>0</v>
      </c>
      <c r="E20" s="980">
        <f t="shared" si="4"/>
        <v>0</v>
      </c>
      <c r="F20" s="980">
        <f t="shared" si="4"/>
        <v>0</v>
      </c>
      <c r="G20" s="980">
        <f t="shared" si="4"/>
        <v>0</v>
      </c>
      <c r="H20" s="980">
        <f t="shared" si="4"/>
        <v>0</v>
      </c>
      <c r="I20" s="980">
        <f t="shared" si="4"/>
        <v>0</v>
      </c>
      <c r="J20" s="980">
        <f t="shared" si="4"/>
        <v>0</v>
      </c>
      <c r="K20" s="980">
        <f t="shared" si="4"/>
        <v>0</v>
      </c>
      <c r="L20" s="980">
        <f t="shared" si="4"/>
        <v>0</v>
      </c>
      <c r="M20" s="980">
        <f t="shared" si="4"/>
        <v>0</v>
      </c>
      <c r="N20" s="980">
        <f t="shared" si="4"/>
        <v>0</v>
      </c>
      <c r="O20" s="981">
        <f t="shared" si="4"/>
        <v>0</v>
      </c>
      <c r="P20" s="982">
        <f t="shared" si="1"/>
        <v>0</v>
      </c>
      <c r="Q20" s="983">
        <f t="shared" si="5"/>
        <v>0</v>
      </c>
      <c r="R20" s="980">
        <f t="shared" si="5"/>
        <v>0</v>
      </c>
      <c r="S20" s="980">
        <f t="shared" si="5"/>
        <v>0</v>
      </c>
      <c r="T20" s="980">
        <f t="shared" si="5"/>
        <v>0</v>
      </c>
      <c r="U20" s="980">
        <f t="shared" si="5"/>
        <v>0</v>
      </c>
      <c r="V20" s="980">
        <f t="shared" si="5"/>
        <v>0</v>
      </c>
      <c r="W20" s="980">
        <f t="shared" si="5"/>
        <v>0</v>
      </c>
      <c r="X20" s="980">
        <f t="shared" si="5"/>
        <v>0</v>
      </c>
      <c r="Y20" s="980">
        <f t="shared" si="5"/>
        <v>0</v>
      </c>
      <c r="Z20" s="980">
        <f t="shared" si="5"/>
        <v>0</v>
      </c>
      <c r="AA20" s="980">
        <f t="shared" si="5"/>
        <v>0</v>
      </c>
      <c r="AB20" s="981">
        <f t="shared" si="5"/>
        <v>0</v>
      </c>
      <c r="AC20" s="982">
        <f t="shared" si="3"/>
        <v>0</v>
      </c>
    </row>
    <row r="21" spans="1:29" ht="19.5" thickBot="1">
      <c r="A21" s="993">
        <f>換気!F25</f>
        <v>15</v>
      </c>
      <c r="B21" s="992">
        <f>換気!G25</f>
        <v>0</v>
      </c>
      <c r="C21" s="991">
        <f>換気!N25</f>
        <v>0</v>
      </c>
      <c r="D21" s="990">
        <f t="shared" si="4"/>
        <v>0</v>
      </c>
      <c r="E21" s="988">
        <f t="shared" si="4"/>
        <v>0</v>
      </c>
      <c r="F21" s="988">
        <f t="shared" si="4"/>
        <v>0</v>
      </c>
      <c r="G21" s="988">
        <f t="shared" si="4"/>
        <v>0</v>
      </c>
      <c r="H21" s="988">
        <f t="shared" si="4"/>
        <v>0</v>
      </c>
      <c r="I21" s="988">
        <f t="shared" si="4"/>
        <v>0</v>
      </c>
      <c r="J21" s="988">
        <f t="shared" si="4"/>
        <v>0</v>
      </c>
      <c r="K21" s="988">
        <f t="shared" si="4"/>
        <v>0</v>
      </c>
      <c r="L21" s="988">
        <f t="shared" si="4"/>
        <v>0</v>
      </c>
      <c r="M21" s="988">
        <f t="shared" si="4"/>
        <v>0</v>
      </c>
      <c r="N21" s="988">
        <f t="shared" si="4"/>
        <v>0</v>
      </c>
      <c r="O21" s="987">
        <f t="shared" si="4"/>
        <v>0</v>
      </c>
      <c r="P21" s="986">
        <f t="shared" si="1"/>
        <v>0</v>
      </c>
      <c r="Q21" s="989">
        <f t="shared" si="5"/>
        <v>0</v>
      </c>
      <c r="R21" s="988">
        <f t="shared" si="5"/>
        <v>0</v>
      </c>
      <c r="S21" s="988">
        <f t="shared" si="5"/>
        <v>0</v>
      </c>
      <c r="T21" s="988">
        <f t="shared" si="5"/>
        <v>0</v>
      </c>
      <c r="U21" s="988">
        <f t="shared" si="5"/>
        <v>0</v>
      </c>
      <c r="V21" s="988">
        <f t="shared" si="5"/>
        <v>0</v>
      </c>
      <c r="W21" s="988">
        <f t="shared" si="5"/>
        <v>0</v>
      </c>
      <c r="X21" s="988">
        <f t="shared" si="5"/>
        <v>0</v>
      </c>
      <c r="Y21" s="988">
        <f t="shared" si="5"/>
        <v>0</v>
      </c>
      <c r="Z21" s="988">
        <f t="shared" si="5"/>
        <v>0</v>
      </c>
      <c r="AA21" s="988">
        <f t="shared" si="5"/>
        <v>0</v>
      </c>
      <c r="AB21" s="987">
        <f t="shared" si="5"/>
        <v>0</v>
      </c>
      <c r="AC21" s="986">
        <f t="shared" si="3"/>
        <v>0</v>
      </c>
    </row>
  </sheetData>
  <sheetProtection algorithmName="SHA-512" hashValue="qm5EJo9P1dZv/ilhA5DnsfSuSvEOvlGJ23c+V5I9KkCdrXeBFP2AEJv+e74PmAgOtQBYmnWU0RT/Hi08aYOW7A==" saltValue="XFwsLHxXsF4htUi8qpQefQ==" spinCount="100000" sheet="1" formatCells="0" formatColumns="0" formatRows="0"/>
  <mergeCells count="9">
    <mergeCell ref="Q5:AB5"/>
    <mergeCell ref="AC2:AC5"/>
    <mergeCell ref="D1:P1"/>
    <mergeCell ref="Q1:AC1"/>
    <mergeCell ref="A3:C3"/>
    <mergeCell ref="A4:C4"/>
    <mergeCell ref="A1:C2"/>
    <mergeCell ref="D5:O5"/>
    <mergeCell ref="P2:P5"/>
  </mergeCells>
  <phoneticPr fontId="4"/>
  <pageMargins left="0.7" right="0.7" top="0.75" bottom="0.75" header="0.3" footer="0.3"/>
  <pageSetup paperSize="9" scale="29" orientation="portrait"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702BD-5F13-4558-B14D-06E230F52609}">
  <sheetPr>
    <tabColor rgb="FFFFC000"/>
  </sheetPr>
  <dimension ref="A1:U34"/>
  <sheetViews>
    <sheetView showGridLines="0" view="pageBreakPreview" topLeftCell="F1" zoomScale="70" zoomScaleNormal="100" zoomScaleSheetLayoutView="70" workbookViewId="0">
      <selection activeCell="N38" sqref="N38"/>
    </sheetView>
  </sheetViews>
  <sheetFormatPr defaultColWidth="8.875" defaultRowHeight="18.75"/>
  <cols>
    <col min="1" max="1" width="3.5" style="860" customWidth="1"/>
    <col min="2" max="2" width="28.375" style="860" bestFit="1" customWidth="1"/>
    <col min="3" max="3" width="12.875" style="860" bestFit="1" customWidth="1"/>
    <col min="4" max="4" width="3.625" style="860" bestFit="1" customWidth="1"/>
    <col min="5" max="5" width="14.5" style="860" bestFit="1" customWidth="1"/>
    <col min="6" max="7" width="19" style="860" customWidth="1"/>
    <col min="8" max="8" width="95" style="860" bestFit="1" customWidth="1"/>
    <col min="9" max="9" width="3.5" style="860" customWidth="1"/>
    <col min="10" max="12" width="8.875" style="860"/>
    <col min="13" max="13" width="3.5" style="860" customWidth="1"/>
    <col min="14" max="14" width="28.375" style="860" bestFit="1" customWidth="1"/>
    <col min="15" max="15" width="12.875" style="860" bestFit="1" customWidth="1"/>
    <col min="16" max="16" width="3.625" style="860" bestFit="1" customWidth="1"/>
    <col min="17" max="17" width="14.5" style="860" bestFit="1" customWidth="1"/>
    <col min="18" max="19" width="19" style="860" customWidth="1"/>
    <col min="20" max="20" width="95" style="860" bestFit="1" customWidth="1"/>
    <col min="21" max="21" width="3.5" style="860" customWidth="1"/>
    <col min="22" max="16384" width="8.875" style="860"/>
  </cols>
  <sheetData>
    <row r="1" spans="1:21" ht="30.75">
      <c r="A1" s="858" t="s">
        <v>1069</v>
      </c>
      <c r="B1" s="859"/>
      <c r="C1" s="859"/>
      <c r="D1" s="859"/>
      <c r="E1" s="859"/>
      <c r="M1" s="1311" t="s">
        <v>1069</v>
      </c>
      <c r="N1" s="1312"/>
      <c r="O1" s="1312"/>
      <c r="P1" s="1312"/>
      <c r="Q1" s="1312"/>
      <c r="R1" s="859"/>
      <c r="S1" s="859"/>
      <c r="T1" s="859"/>
      <c r="U1" s="859"/>
    </row>
    <row r="2" spans="1:21">
      <c r="A2" s="859"/>
      <c r="B2" s="861" t="s">
        <v>1070</v>
      </c>
      <c r="C2" s="859"/>
      <c r="D2" s="859"/>
      <c r="E2" s="859"/>
      <c r="H2" s="862" t="s">
        <v>1071</v>
      </c>
      <c r="M2" s="1312"/>
      <c r="N2" s="1313" t="s">
        <v>1070</v>
      </c>
      <c r="O2" s="1312"/>
      <c r="P2" s="1312"/>
      <c r="Q2" s="1312"/>
      <c r="R2" s="859"/>
      <c r="S2" s="859"/>
      <c r="T2" s="1314" t="s">
        <v>1071</v>
      </c>
      <c r="U2" s="859"/>
    </row>
    <row r="3" spans="1:21" ht="21.75">
      <c r="A3" s="859"/>
      <c r="B3" s="861" t="s">
        <v>1072</v>
      </c>
      <c r="C3" s="859"/>
      <c r="D3" s="859"/>
      <c r="E3" s="859"/>
      <c r="M3" s="1312"/>
      <c r="N3" s="1313" t="s">
        <v>1072</v>
      </c>
      <c r="O3" s="1312"/>
      <c r="P3" s="1312"/>
      <c r="Q3" s="1312"/>
      <c r="R3" s="859"/>
      <c r="S3" s="859"/>
      <c r="T3" s="859"/>
      <c r="U3" s="859"/>
    </row>
    <row r="4" spans="1:21">
      <c r="A4" s="859"/>
      <c r="B4" s="863" t="s">
        <v>1073</v>
      </c>
      <c r="C4" s="859"/>
      <c r="D4" s="859"/>
      <c r="E4" s="859"/>
      <c r="M4" s="1312"/>
      <c r="N4" s="1315" t="s">
        <v>1073</v>
      </c>
      <c r="O4" s="1312"/>
      <c r="P4" s="1312"/>
      <c r="Q4" s="1312"/>
      <c r="R4" s="859"/>
      <c r="S4" s="859"/>
      <c r="T4" s="859"/>
      <c r="U4" s="859"/>
    </row>
    <row r="5" spans="1:21">
      <c r="A5" s="859"/>
      <c r="B5" s="764" t="s">
        <v>1074</v>
      </c>
      <c r="C5" s="859"/>
      <c r="D5" s="859"/>
      <c r="E5" s="859"/>
      <c r="M5" s="1312"/>
      <c r="N5" s="1316" t="s">
        <v>1074</v>
      </c>
      <c r="O5" s="1312"/>
      <c r="P5" s="1312"/>
      <c r="Q5" s="1312"/>
      <c r="R5" s="859"/>
      <c r="S5" s="859"/>
      <c r="T5" s="859"/>
      <c r="U5" s="859"/>
    </row>
    <row r="6" spans="1:21">
      <c r="A6" s="859"/>
      <c r="B6" s="863" t="s">
        <v>1075</v>
      </c>
      <c r="C6" s="859"/>
      <c r="D6" s="859"/>
      <c r="E6" s="859"/>
      <c r="M6" s="1312"/>
      <c r="N6" s="1315" t="s">
        <v>1075</v>
      </c>
      <c r="O6" s="1312"/>
      <c r="P6" s="1312"/>
      <c r="Q6" s="1312"/>
      <c r="R6" s="859"/>
      <c r="S6" s="859"/>
      <c r="T6" s="859"/>
      <c r="U6" s="859"/>
    </row>
    <row r="7" spans="1:21">
      <c r="A7" s="859"/>
      <c r="B7" s="864" t="s">
        <v>1076</v>
      </c>
      <c r="C7" s="859"/>
      <c r="D7" s="859"/>
      <c r="E7" s="859"/>
      <c r="M7" s="1312"/>
      <c r="N7" s="1317" t="s">
        <v>1076</v>
      </c>
      <c r="O7" s="1312"/>
      <c r="P7" s="1312"/>
      <c r="Q7" s="1312"/>
      <c r="R7" s="859"/>
      <c r="S7" s="859"/>
      <c r="T7" s="859"/>
      <c r="U7" s="859"/>
    </row>
    <row r="8" spans="1:21">
      <c r="A8" s="859"/>
      <c r="B8" s="864" t="s">
        <v>1077</v>
      </c>
      <c r="C8" s="859"/>
      <c r="D8" s="859"/>
      <c r="E8" s="859"/>
      <c r="M8" s="1312"/>
      <c r="N8" s="1317" t="s">
        <v>1077</v>
      </c>
      <c r="O8" s="1312"/>
      <c r="P8" s="1312"/>
      <c r="Q8" s="1312"/>
      <c r="R8" s="859"/>
      <c r="S8" s="859"/>
      <c r="T8" s="859"/>
      <c r="U8" s="859"/>
    </row>
    <row r="9" spans="1:21">
      <c r="A9" s="859"/>
      <c r="B9" s="865" t="s">
        <v>1078</v>
      </c>
      <c r="C9" s="859"/>
      <c r="D9" s="859"/>
      <c r="E9" s="859"/>
      <c r="M9" s="1312"/>
      <c r="N9" s="1318" t="s">
        <v>1078</v>
      </c>
      <c r="O9" s="1312"/>
      <c r="P9" s="1312"/>
      <c r="Q9" s="1312"/>
      <c r="R9" s="859"/>
      <c r="S9" s="859"/>
      <c r="T9" s="859"/>
      <c r="U9" s="859"/>
    </row>
    <row r="10" spans="1:21">
      <c r="A10" s="859"/>
      <c r="B10" s="865" t="s">
        <v>1079</v>
      </c>
      <c r="C10" s="859"/>
      <c r="D10" s="859"/>
      <c r="E10" s="859"/>
      <c r="J10" s="859"/>
      <c r="M10" s="1312"/>
      <c r="N10" s="1318" t="s">
        <v>1079</v>
      </c>
      <c r="O10" s="1312"/>
      <c r="P10" s="1312"/>
      <c r="Q10" s="1312"/>
      <c r="R10" s="859"/>
      <c r="S10" s="859"/>
      <c r="T10" s="859"/>
      <c r="U10" s="859"/>
    </row>
    <row r="11" spans="1:21">
      <c r="A11" s="859"/>
      <c r="B11" s="865" t="s">
        <v>1080</v>
      </c>
      <c r="C11" s="859"/>
      <c r="D11" s="859"/>
      <c r="E11" s="859"/>
      <c r="J11" s="859"/>
      <c r="M11" s="1312"/>
      <c r="N11" s="1318" t="s">
        <v>1080</v>
      </c>
      <c r="O11" s="1312"/>
      <c r="P11" s="1312"/>
      <c r="Q11" s="1312"/>
      <c r="R11" s="859"/>
      <c r="S11" s="859"/>
      <c r="T11" s="859"/>
      <c r="U11" s="859"/>
    </row>
    <row r="12" spans="1:21">
      <c r="A12" s="859"/>
      <c r="B12" s="864" t="s">
        <v>1081</v>
      </c>
      <c r="C12" s="859"/>
      <c r="D12" s="859"/>
      <c r="E12" s="859"/>
      <c r="J12" s="859"/>
      <c r="M12" s="1312"/>
      <c r="N12" s="1317" t="s">
        <v>1081</v>
      </c>
      <c r="O12" s="1312"/>
      <c r="P12" s="1312"/>
      <c r="Q12" s="1312"/>
      <c r="R12" s="859"/>
      <c r="S12" s="859"/>
      <c r="T12" s="859"/>
      <c r="U12" s="859"/>
    </row>
    <row r="13" spans="1:21">
      <c r="A13" s="859"/>
      <c r="B13" s="865" t="s">
        <v>1082</v>
      </c>
      <c r="C13" s="859"/>
      <c r="D13" s="859"/>
      <c r="E13" s="859"/>
      <c r="J13" s="1308"/>
      <c r="M13" s="1312"/>
      <c r="N13" s="1318" t="s">
        <v>1082</v>
      </c>
      <c r="O13" s="1312"/>
      <c r="P13" s="1312"/>
      <c r="Q13" s="1312"/>
      <c r="R13" s="859"/>
      <c r="S13" s="859"/>
      <c r="T13" s="859"/>
      <c r="U13" s="859"/>
    </row>
    <row r="14" spans="1:21">
      <c r="A14" s="859"/>
      <c r="B14" s="864" t="s">
        <v>1083</v>
      </c>
      <c r="C14" s="859"/>
      <c r="D14" s="859"/>
      <c r="E14" s="859"/>
      <c r="G14" s="1015"/>
      <c r="J14" s="1308"/>
      <c r="M14" s="1312"/>
      <c r="N14" s="1317" t="s">
        <v>1083</v>
      </c>
      <c r="O14" s="1312"/>
      <c r="P14" s="1312"/>
      <c r="Q14" s="1312"/>
      <c r="R14" s="859"/>
      <c r="S14" s="1319"/>
      <c r="T14" s="859"/>
      <c r="U14" s="859"/>
    </row>
    <row r="15" spans="1:21">
      <c r="A15" s="859"/>
      <c r="B15" s="864" t="s">
        <v>1084</v>
      </c>
      <c r="C15" s="859"/>
      <c r="D15" s="859"/>
      <c r="E15" s="859"/>
      <c r="J15" s="1309" t="s">
        <v>1085</v>
      </c>
      <c r="M15" s="1312"/>
      <c r="N15" s="1317" t="s">
        <v>1084</v>
      </c>
      <c r="O15" s="1312"/>
      <c r="P15" s="1312"/>
      <c r="Q15" s="1312"/>
      <c r="R15" s="859"/>
      <c r="S15" s="859"/>
      <c r="T15" s="859"/>
      <c r="U15" s="859"/>
    </row>
    <row r="16" spans="1:21" s="867" customFormat="1">
      <c r="A16" s="859"/>
      <c r="B16" s="864" t="s">
        <v>1086</v>
      </c>
      <c r="C16" s="859"/>
      <c r="D16" s="859"/>
      <c r="E16" s="859"/>
      <c r="F16" s="860"/>
      <c r="G16" s="860"/>
      <c r="H16" s="860"/>
      <c r="I16" s="860"/>
      <c r="J16" s="1310"/>
      <c r="M16" s="1320"/>
      <c r="N16" s="1321" t="s">
        <v>1086</v>
      </c>
      <c r="O16" s="1320"/>
      <c r="P16" s="1320"/>
      <c r="Q16" s="1320"/>
      <c r="R16" s="866"/>
      <c r="S16" s="866"/>
      <c r="T16" s="866"/>
      <c r="U16" s="866"/>
    </row>
    <row r="17" spans="2:21">
      <c r="J17" s="1308"/>
      <c r="M17" s="859"/>
      <c r="N17" s="859"/>
      <c r="O17" s="859"/>
      <c r="P17" s="859"/>
      <c r="Q17" s="859"/>
      <c r="R17" s="859"/>
      <c r="S17" s="859"/>
      <c r="T17" s="859"/>
      <c r="U17" s="859"/>
    </row>
    <row r="18" spans="2:21">
      <c r="B18" s="868" t="s">
        <v>1087</v>
      </c>
      <c r="C18" s="2550"/>
      <c r="D18" s="2551"/>
      <c r="J18" s="1308"/>
      <c r="M18" s="859"/>
      <c r="N18" s="1322" t="s">
        <v>1087</v>
      </c>
      <c r="O18" s="2552"/>
      <c r="P18" s="2553"/>
      <c r="Q18" s="859"/>
      <c r="R18" s="859"/>
      <c r="S18" s="859"/>
      <c r="T18" s="859"/>
      <c r="U18" s="859"/>
    </row>
    <row r="19" spans="2:21">
      <c r="B19" s="869" t="s">
        <v>1088</v>
      </c>
      <c r="C19" s="869"/>
      <c r="D19" s="869"/>
      <c r="E19" s="870" t="s">
        <v>1089</v>
      </c>
      <c r="F19" s="871" t="s">
        <v>1090</v>
      </c>
      <c r="G19" s="871" t="s">
        <v>1091</v>
      </c>
      <c r="H19" s="870" t="s">
        <v>1092</v>
      </c>
      <c r="J19" s="1308"/>
      <c r="M19" s="859"/>
      <c r="N19" s="1323" t="s">
        <v>1088</v>
      </c>
      <c r="O19" s="1323"/>
      <c r="P19" s="1323"/>
      <c r="Q19" s="1324" t="s">
        <v>1089</v>
      </c>
      <c r="R19" s="1325" t="s">
        <v>1090</v>
      </c>
      <c r="S19" s="1325" t="s">
        <v>1091</v>
      </c>
      <c r="T19" s="1324" t="s">
        <v>1092</v>
      </c>
      <c r="U19" s="859"/>
    </row>
    <row r="20" spans="2:21">
      <c r="B20" s="872" t="s">
        <v>1093</v>
      </c>
      <c r="C20" s="873"/>
      <c r="D20" s="874"/>
      <c r="E20" s="875" t="s">
        <v>1094</v>
      </c>
      <c r="F20" s="876"/>
      <c r="G20" s="876"/>
      <c r="H20" s="877" t="s">
        <v>1095</v>
      </c>
      <c r="J20" s="1308"/>
      <c r="M20" s="859"/>
      <c r="N20" s="1326" t="s">
        <v>1093</v>
      </c>
      <c r="O20" s="1327"/>
      <c r="P20" s="1328"/>
      <c r="Q20" s="1329" t="s">
        <v>1094</v>
      </c>
      <c r="R20" s="1330"/>
      <c r="S20" s="1330"/>
      <c r="T20" s="1331" t="s">
        <v>1095</v>
      </c>
      <c r="U20" s="859"/>
    </row>
    <row r="21" spans="2:21">
      <c r="B21" s="878" t="s">
        <v>1096</v>
      </c>
      <c r="C21" s="879" t="s">
        <v>1097</v>
      </c>
      <c r="D21" s="875" t="s">
        <v>1098</v>
      </c>
      <c r="E21" s="872" t="s">
        <v>1099</v>
      </c>
      <c r="F21" s="880"/>
      <c r="G21" s="880"/>
      <c r="H21" s="877" t="s">
        <v>1100</v>
      </c>
      <c r="J21" s="1308"/>
      <c r="M21" s="859"/>
      <c r="N21" s="1332" t="s">
        <v>1096</v>
      </c>
      <c r="O21" s="1333" t="s">
        <v>1097</v>
      </c>
      <c r="P21" s="1329" t="s">
        <v>1098</v>
      </c>
      <c r="Q21" s="1326" t="s">
        <v>1099</v>
      </c>
      <c r="R21" s="1334"/>
      <c r="S21" s="1334"/>
      <c r="T21" s="1331" t="s">
        <v>1100</v>
      </c>
      <c r="U21" s="859"/>
    </row>
    <row r="22" spans="2:21">
      <c r="B22" s="881"/>
      <c r="C22" s="879" t="s">
        <v>1101</v>
      </c>
      <c r="D22" s="875" t="s">
        <v>1102</v>
      </c>
      <c r="E22" s="872" t="s">
        <v>1103</v>
      </c>
      <c r="F22" s="880"/>
      <c r="G22" s="880"/>
      <c r="H22" s="877" t="s">
        <v>1104</v>
      </c>
      <c r="J22" s="1308"/>
      <c r="M22" s="859"/>
      <c r="N22" s="1335"/>
      <c r="O22" s="1333" t="s">
        <v>1101</v>
      </c>
      <c r="P22" s="1329" t="s">
        <v>1102</v>
      </c>
      <c r="Q22" s="1326" t="s">
        <v>1103</v>
      </c>
      <c r="R22" s="1334"/>
      <c r="S22" s="1334"/>
      <c r="T22" s="1331" t="s">
        <v>1104</v>
      </c>
      <c r="U22" s="859"/>
    </row>
    <row r="23" spans="2:21">
      <c r="B23" s="882"/>
      <c r="C23" s="879" t="s">
        <v>1105</v>
      </c>
      <c r="D23" s="870" t="s">
        <v>1106</v>
      </c>
      <c r="E23" s="872" t="s">
        <v>1103</v>
      </c>
      <c r="F23" s="883"/>
      <c r="G23" s="883"/>
      <c r="H23" s="877" t="s">
        <v>1107</v>
      </c>
      <c r="J23" s="1308"/>
      <c r="M23" s="859"/>
      <c r="N23" s="1336"/>
      <c r="O23" s="1333" t="s">
        <v>1105</v>
      </c>
      <c r="P23" s="1324" t="s">
        <v>1106</v>
      </c>
      <c r="Q23" s="1326" t="s">
        <v>1103</v>
      </c>
      <c r="R23" s="1337"/>
      <c r="S23" s="1337"/>
      <c r="T23" s="1331" t="s">
        <v>1107</v>
      </c>
      <c r="U23" s="859"/>
    </row>
    <row r="24" spans="2:21">
      <c r="B24" s="878" t="s">
        <v>1108</v>
      </c>
      <c r="C24" s="879" t="s">
        <v>1097</v>
      </c>
      <c r="D24" s="870" t="s">
        <v>1109</v>
      </c>
      <c r="E24" s="879" t="s">
        <v>1110</v>
      </c>
      <c r="F24" s="884">
        <v>0.41599999999999998</v>
      </c>
      <c r="G24" s="884">
        <v>0.41599999999999998</v>
      </c>
      <c r="H24" s="885" t="s">
        <v>1111</v>
      </c>
      <c r="J24" s="1308"/>
      <c r="M24" s="859"/>
      <c r="N24" s="1332" t="s">
        <v>1108</v>
      </c>
      <c r="O24" s="1333" t="s">
        <v>1097</v>
      </c>
      <c r="P24" s="1324" t="s">
        <v>1109</v>
      </c>
      <c r="Q24" s="1333" t="s">
        <v>1110</v>
      </c>
      <c r="R24" s="1338">
        <v>0.41599999999999998</v>
      </c>
      <c r="S24" s="1338">
        <v>0.41599999999999998</v>
      </c>
      <c r="T24" s="1339" t="s">
        <v>1111</v>
      </c>
      <c r="U24" s="859"/>
    </row>
    <row r="25" spans="2:21">
      <c r="B25" s="881"/>
      <c r="C25" s="879" t="s">
        <v>1101</v>
      </c>
      <c r="D25" s="870" t="s">
        <v>1112</v>
      </c>
      <c r="E25" s="879" t="s">
        <v>1113</v>
      </c>
      <c r="F25" s="886">
        <f>0.0139*44/12</f>
        <v>5.096666666666666E-2</v>
      </c>
      <c r="G25" s="886">
        <f>0.0139*44/12</f>
        <v>5.096666666666666E-2</v>
      </c>
      <c r="H25" s="885" t="s">
        <v>1114</v>
      </c>
      <c r="J25" s="1308"/>
      <c r="M25" s="859"/>
      <c r="N25" s="1335"/>
      <c r="O25" s="1333" t="s">
        <v>1101</v>
      </c>
      <c r="P25" s="1324" t="s">
        <v>1112</v>
      </c>
      <c r="Q25" s="1333" t="s">
        <v>1113</v>
      </c>
      <c r="R25" s="1340">
        <f>0.0139*44/12</f>
        <v>5.096666666666666E-2</v>
      </c>
      <c r="S25" s="1340">
        <f>0.0139*44/12</f>
        <v>5.096666666666666E-2</v>
      </c>
      <c r="T25" s="1339" t="s">
        <v>1114</v>
      </c>
      <c r="U25" s="859"/>
    </row>
    <row r="26" spans="2:21">
      <c r="B26" s="882"/>
      <c r="C26" s="879" t="s">
        <v>1105</v>
      </c>
      <c r="D26" s="870" t="s">
        <v>1115</v>
      </c>
      <c r="E26" s="879" t="s">
        <v>1113</v>
      </c>
      <c r="F26" s="886">
        <f>0.0163*44/12</f>
        <v>5.9766666666666662E-2</v>
      </c>
      <c r="G26" s="886">
        <f>0.0163*44/12</f>
        <v>5.9766666666666662E-2</v>
      </c>
      <c r="H26" s="885" t="s">
        <v>1116</v>
      </c>
      <c r="J26" s="1308"/>
      <c r="M26" s="859"/>
      <c r="N26" s="1336"/>
      <c r="O26" s="1333" t="s">
        <v>1105</v>
      </c>
      <c r="P26" s="1324" t="s">
        <v>1115</v>
      </c>
      <c r="Q26" s="1333" t="s">
        <v>1113</v>
      </c>
      <c r="R26" s="1340">
        <f>0.0163*44/12</f>
        <v>5.9766666666666662E-2</v>
      </c>
      <c r="S26" s="1340">
        <f>0.0163*44/12</f>
        <v>5.9766666666666662E-2</v>
      </c>
      <c r="T26" s="1339" t="s">
        <v>1116</v>
      </c>
      <c r="U26" s="859"/>
    </row>
    <row r="27" spans="2:21">
      <c r="B27" s="878" t="s">
        <v>1117</v>
      </c>
      <c r="C27" s="879" t="s">
        <v>1097</v>
      </c>
      <c r="D27" s="870" t="s">
        <v>1118</v>
      </c>
      <c r="E27" s="879" t="s">
        <v>1119</v>
      </c>
      <c r="F27" s="887" t="str">
        <f>IFERROR(IF(F21="","",F21*F24/10^3),"")</f>
        <v/>
      </c>
      <c r="G27" s="887" t="str">
        <f t="shared" ref="G27" si="0">IFERROR(IF(G21="","",G21*G24/10^3),"")</f>
        <v/>
      </c>
      <c r="H27" s="888" t="s">
        <v>1120</v>
      </c>
      <c r="J27" s="1308"/>
      <c r="M27" s="859"/>
      <c r="N27" s="1332" t="s">
        <v>1117</v>
      </c>
      <c r="O27" s="1333" t="s">
        <v>1097</v>
      </c>
      <c r="P27" s="1324" t="s">
        <v>1118</v>
      </c>
      <c r="Q27" s="1333" t="s">
        <v>1119</v>
      </c>
      <c r="R27" s="1341" t="str">
        <f t="shared" ref="R27:S29" si="1">IFERROR(IF(R21="","",R21*R24/10^3),"")</f>
        <v/>
      </c>
      <c r="S27" s="1341" t="str">
        <f t="shared" si="1"/>
        <v/>
      </c>
      <c r="T27" s="1348" t="s">
        <v>1120</v>
      </c>
      <c r="U27" s="859"/>
    </row>
    <row r="28" spans="2:21">
      <c r="B28" s="881"/>
      <c r="C28" s="879" t="s">
        <v>1101</v>
      </c>
      <c r="D28" s="870" t="s">
        <v>1121</v>
      </c>
      <c r="E28" s="879" t="s">
        <v>1119</v>
      </c>
      <c r="F28" s="887" t="str">
        <f t="shared" ref="F28:G29" si="2">IFERROR(IF(F22="","",F22*F25/10^3),"")</f>
        <v/>
      </c>
      <c r="G28" s="887" t="str">
        <f t="shared" si="2"/>
        <v/>
      </c>
      <c r="H28" s="888" t="s">
        <v>1122</v>
      </c>
      <c r="J28" s="1308"/>
      <c r="M28" s="859"/>
      <c r="N28" s="1335"/>
      <c r="O28" s="1333" t="s">
        <v>1101</v>
      </c>
      <c r="P28" s="1324" t="s">
        <v>1121</v>
      </c>
      <c r="Q28" s="1333" t="s">
        <v>1119</v>
      </c>
      <c r="R28" s="1341" t="str">
        <f t="shared" si="1"/>
        <v/>
      </c>
      <c r="S28" s="1341" t="str">
        <f t="shared" si="1"/>
        <v/>
      </c>
      <c r="T28" s="1348" t="s">
        <v>1122</v>
      </c>
      <c r="U28" s="859"/>
    </row>
    <row r="29" spans="2:21">
      <c r="B29" s="881"/>
      <c r="C29" s="879" t="s">
        <v>1105</v>
      </c>
      <c r="D29" s="870" t="s">
        <v>1123</v>
      </c>
      <c r="E29" s="879" t="s">
        <v>1119</v>
      </c>
      <c r="F29" s="887" t="str">
        <f t="shared" si="2"/>
        <v/>
      </c>
      <c r="G29" s="887" t="str">
        <f t="shared" si="2"/>
        <v/>
      </c>
      <c r="H29" s="888" t="s">
        <v>1124</v>
      </c>
      <c r="J29" s="1308"/>
      <c r="M29" s="859"/>
      <c r="N29" s="1335"/>
      <c r="O29" s="1333" t="s">
        <v>1105</v>
      </c>
      <c r="P29" s="1324" t="s">
        <v>1123</v>
      </c>
      <c r="Q29" s="1333" t="s">
        <v>1119</v>
      </c>
      <c r="R29" s="1341" t="str">
        <f t="shared" si="1"/>
        <v/>
      </c>
      <c r="S29" s="1341" t="str">
        <f t="shared" si="1"/>
        <v/>
      </c>
      <c r="T29" s="1348" t="s">
        <v>1124</v>
      </c>
      <c r="U29" s="859"/>
    </row>
    <row r="30" spans="2:21" ht="19.5" thickBot="1">
      <c r="B30" s="882"/>
      <c r="C30" s="879" t="s">
        <v>1125</v>
      </c>
      <c r="D30" s="870" t="s">
        <v>1126</v>
      </c>
      <c r="E30" s="879" t="s">
        <v>1119</v>
      </c>
      <c r="F30" s="889" t="str">
        <f>IF(OR(F27="",AND(F28="",F29="")),"",SUM(F27:F29))</f>
        <v/>
      </c>
      <c r="G30" s="889" t="str">
        <f>IF(OR(G27="",AND(G28="",G29="")),"",SUM(G27:G29))</f>
        <v/>
      </c>
      <c r="H30" s="890" t="s">
        <v>1127</v>
      </c>
      <c r="J30" s="1308"/>
      <c r="M30" s="859"/>
      <c r="N30" s="1336"/>
      <c r="O30" s="1333" t="s">
        <v>1125</v>
      </c>
      <c r="P30" s="1324" t="s">
        <v>1126</v>
      </c>
      <c r="Q30" s="1333" t="s">
        <v>1119</v>
      </c>
      <c r="R30" s="1342" t="str">
        <f>IF(OR(R27="",AND(R28="",R29="")),"",SUM(R27:R29))</f>
        <v/>
      </c>
      <c r="S30" s="1342" t="str">
        <f>IF(OR(S27="",AND(S28="",S29="")),"",SUM(S27:S29))</f>
        <v/>
      </c>
      <c r="T30" s="1349" t="s">
        <v>1127</v>
      </c>
      <c r="U30" s="859"/>
    </row>
    <row r="31" spans="2:21" ht="19.5" thickBot="1">
      <c r="B31" s="872" t="s">
        <v>1128</v>
      </c>
      <c r="C31" s="891"/>
      <c r="D31" s="870" t="s">
        <v>1129</v>
      </c>
      <c r="E31" s="879" t="s">
        <v>1119</v>
      </c>
      <c r="F31" s="892" t="s">
        <v>1094</v>
      </c>
      <c r="G31" s="893" t="str">
        <f>IF(OR(F30="",G30=""),"",F30-G30)</f>
        <v/>
      </c>
      <c r="H31" s="894" t="s">
        <v>1130</v>
      </c>
      <c r="J31" s="1308"/>
      <c r="M31" s="859"/>
      <c r="N31" s="1326" t="s">
        <v>1128</v>
      </c>
      <c r="O31" s="1343"/>
      <c r="P31" s="1324" t="s">
        <v>1129</v>
      </c>
      <c r="Q31" s="1333" t="s">
        <v>1119</v>
      </c>
      <c r="R31" s="1344" t="s">
        <v>1094</v>
      </c>
      <c r="S31" s="1345" t="str">
        <f>IF(OR(R30="",S30=""),"",R30-S30)</f>
        <v/>
      </c>
      <c r="T31" s="1346" t="s">
        <v>1130</v>
      </c>
      <c r="U31" s="859"/>
    </row>
    <row r="32" spans="2:21">
      <c r="B32" s="872" t="s">
        <v>1131</v>
      </c>
      <c r="C32" s="891"/>
      <c r="D32" s="870" t="s">
        <v>1132</v>
      </c>
      <c r="E32" s="879" t="s">
        <v>1133</v>
      </c>
      <c r="F32" s="892" t="s">
        <v>1094</v>
      </c>
      <c r="G32" s="895">
        <v>6</v>
      </c>
      <c r="H32" s="894" t="s">
        <v>1134</v>
      </c>
      <c r="J32" s="1309" t="str">
        <f>HYPERLINK("#'別紙1'!AC290 ","別紙1給湯器はこちら")</f>
        <v>別紙1給湯器はこちら</v>
      </c>
      <c r="M32" s="859"/>
      <c r="N32" s="1326" t="s">
        <v>1131</v>
      </c>
      <c r="O32" s="1343"/>
      <c r="P32" s="1324" t="s">
        <v>1132</v>
      </c>
      <c r="Q32" s="1333" t="s">
        <v>1133</v>
      </c>
      <c r="R32" s="1344" t="s">
        <v>1094</v>
      </c>
      <c r="S32" s="1347">
        <v>6</v>
      </c>
      <c r="T32" s="1346" t="s">
        <v>1134</v>
      </c>
      <c r="U32" s="859"/>
    </row>
    <row r="33" spans="2:21">
      <c r="B33" s="872" t="s">
        <v>1135</v>
      </c>
      <c r="C33" s="891"/>
      <c r="D33" s="870" t="s">
        <v>1136</v>
      </c>
      <c r="E33" s="879" t="s">
        <v>1137</v>
      </c>
      <c r="F33" s="892" t="s">
        <v>1094</v>
      </c>
      <c r="G33" s="889" t="str">
        <f>IFERROR(G31*G32,"")</f>
        <v/>
      </c>
      <c r="H33" s="896" t="s">
        <v>1138</v>
      </c>
      <c r="J33" s="1309" t="str">
        <f>HYPERLINK("#'別紙1'!AC301 ","別紙1コージェネレーションシステムはこちら")</f>
        <v>別紙1コージェネレーションシステムはこちら</v>
      </c>
      <c r="M33" s="859"/>
      <c r="N33" s="1326" t="s">
        <v>1135</v>
      </c>
      <c r="O33" s="1343"/>
      <c r="P33" s="1324" t="s">
        <v>1136</v>
      </c>
      <c r="Q33" s="1333" t="s">
        <v>1137</v>
      </c>
      <c r="R33" s="1344" t="s">
        <v>1094</v>
      </c>
      <c r="S33" s="1342" t="str">
        <f>IFERROR(S31*S32,"")</f>
        <v/>
      </c>
      <c r="T33" s="1350" t="s">
        <v>1138</v>
      </c>
      <c r="U33" s="859"/>
    </row>
    <row r="34" spans="2:21">
      <c r="J34" s="1308"/>
      <c r="M34" s="859"/>
      <c r="N34" s="859"/>
      <c r="O34" s="859"/>
      <c r="P34" s="859"/>
      <c r="Q34" s="859"/>
      <c r="R34" s="859"/>
      <c r="S34" s="859"/>
      <c r="T34" s="859"/>
      <c r="U34" s="859"/>
    </row>
  </sheetData>
  <sheetProtection algorithmName="SHA-512" hashValue="DGVb2pSh96Saj/5TGYHt3Ipzzx7/T7H/QSVR1sS7RIjrWj8MoasuV3CRfoabTnMUrL9+JbHO/4Vjh6wHRcVyLA==" saltValue="u0U2NZIamQKJWOb+QOS2kg==" spinCount="100000" sheet="1" objects="1" scenarios="1"/>
  <protectedRanges>
    <protectedRange sqref="C18:D18 F20:G23" name="範囲1"/>
  </protectedRanges>
  <mergeCells count="2">
    <mergeCell ref="C18:D18"/>
    <mergeCell ref="O18:P18"/>
  </mergeCells>
  <phoneticPr fontId="4"/>
  <dataValidations count="1">
    <dataValidation type="list" allowBlank="1" showInputMessage="1" showErrorMessage="1" sqref="C18:D18 O18:P18" xr:uid="{78DAC9B3-9B3D-4750-8D55-B21F69AF7080}">
      <formula1>"給湯器,コージェネレーションシステム"</formula1>
    </dataValidation>
  </dataValidations>
  <hyperlinks>
    <hyperlink ref="B5" r:id="rId1" xr:uid="{11619EB0-86DE-4760-8C88-67A0C384ACEE}"/>
    <hyperlink ref="J15" location="給湯基準APF!A1" display="新設時の基準エネルギー消費効率はこちら" xr:uid="{D3C17D1E-AD72-4E1D-8457-1947F37E90FB}"/>
    <hyperlink ref="N5" r:id="rId2" xr:uid="{9A04BCCF-A314-4D44-A939-9E2C6ED53DFB}"/>
  </hyperlinks>
  <pageMargins left="0.7" right="0.7" top="0.75" bottom="0.75" header="0.3" footer="0.3"/>
  <pageSetup paperSize="9" scale="65" orientation="landscape" horizontalDpi="4294967293" r:id="rId3"/>
  <drawing r:id="rId4"/>
  <legacyDrawing r:id="rId5"/>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C3AF0-E18E-41EE-AD66-D6CC0F57EBFD}">
  <sheetPr>
    <pageSetUpPr fitToPage="1"/>
  </sheetPr>
  <dimension ref="A1:V39"/>
  <sheetViews>
    <sheetView showGridLines="0" view="pageBreakPreview" topLeftCell="D1" zoomScale="85" zoomScaleNormal="85" zoomScaleSheetLayoutView="100" workbookViewId="0">
      <selection activeCell="O43" sqref="O43"/>
    </sheetView>
  </sheetViews>
  <sheetFormatPr defaultColWidth="9.625" defaultRowHeight="15"/>
  <cols>
    <col min="1" max="1" width="3.5" style="431" customWidth="1"/>
    <col min="2" max="2" width="7.375" style="431" bestFit="1" customWidth="1"/>
    <col min="3" max="3" width="38.125" style="431" customWidth="1"/>
    <col min="4" max="4" width="23.875" style="431" customWidth="1"/>
    <col min="5" max="5" width="6.125" style="431" customWidth="1"/>
    <col min="6" max="6" width="8.375" style="431" bestFit="1" customWidth="1"/>
    <col min="7" max="7" width="6.125" style="431" customWidth="1"/>
    <col min="8" max="8" width="8.375" style="431" bestFit="1" customWidth="1"/>
    <col min="9" max="9" width="16.625" style="431" customWidth="1"/>
    <col min="10" max="10" width="9" style="431" customWidth="1"/>
    <col min="11" max="11" width="3.5" style="431" customWidth="1"/>
    <col min="12" max="12" width="9.625" style="431"/>
    <col min="13" max="13" width="3.5" style="431" customWidth="1"/>
    <col min="14" max="14" width="7.375" style="431" bestFit="1" customWidth="1"/>
    <col min="15" max="15" width="38.125" style="431" customWidth="1"/>
    <col min="16" max="16" width="23.875" style="431" customWidth="1"/>
    <col min="17" max="17" width="6.125" style="431" customWidth="1"/>
    <col min="18" max="18" width="8.375" style="431" bestFit="1" customWidth="1"/>
    <col min="19" max="19" width="6.125" style="431" customWidth="1"/>
    <col min="20" max="20" width="8.375" style="431" bestFit="1" customWidth="1"/>
    <col min="21" max="21" width="16.625" style="431" customWidth="1"/>
    <col min="22" max="22" width="9" style="431" customWidth="1"/>
    <col min="23" max="16384" width="9.625" style="431"/>
  </cols>
  <sheetData>
    <row r="1" spans="1:22" ht="26.25">
      <c r="A1" s="426" t="s">
        <v>1139</v>
      </c>
      <c r="E1" s="1014"/>
      <c r="L1" s="1014" t="s">
        <v>1140</v>
      </c>
      <c r="M1" s="426" t="s">
        <v>1139</v>
      </c>
      <c r="Q1" s="1014"/>
    </row>
    <row r="3" spans="1:22" ht="16.5" thickBot="1">
      <c r="B3" s="517" t="s">
        <v>1141</v>
      </c>
      <c r="N3" s="517" t="s">
        <v>1141</v>
      </c>
    </row>
    <row r="4" spans="1:22" ht="16.5" thickBot="1">
      <c r="B4" s="1180"/>
      <c r="C4" s="517" t="s">
        <v>1142</v>
      </c>
      <c r="N4" s="1180">
        <v>5.6</v>
      </c>
      <c r="O4" s="517" t="s">
        <v>1142</v>
      </c>
    </row>
    <row r="6" spans="1:22" ht="16.5" thickBot="1">
      <c r="B6" s="517" t="s">
        <v>1143</v>
      </c>
      <c r="N6" s="517" t="s">
        <v>1143</v>
      </c>
    </row>
    <row r="7" spans="1:22" ht="15.75" thickBot="1">
      <c r="B7" s="518" t="s">
        <v>1144</v>
      </c>
      <c r="C7" s="2565" t="s">
        <v>1145</v>
      </c>
      <c r="D7" s="2566"/>
      <c r="E7" s="2567" t="s">
        <v>1146</v>
      </c>
      <c r="F7" s="2568"/>
      <c r="G7" s="2568"/>
      <c r="H7" s="2566"/>
      <c r="I7" s="2569" t="s">
        <v>1147</v>
      </c>
      <c r="J7" s="2570"/>
      <c r="N7" s="518" t="s">
        <v>1144</v>
      </c>
      <c r="O7" s="2565" t="s">
        <v>1145</v>
      </c>
      <c r="P7" s="2566"/>
      <c r="Q7" s="2567" t="s">
        <v>1146</v>
      </c>
      <c r="R7" s="2568"/>
      <c r="S7" s="2568"/>
      <c r="T7" s="2566"/>
      <c r="U7" s="2569" t="s">
        <v>1147</v>
      </c>
      <c r="V7" s="2570"/>
    </row>
    <row r="8" spans="1:22" ht="14.45" customHeight="1">
      <c r="B8" s="519" t="s">
        <v>1148</v>
      </c>
      <c r="C8" s="2554" t="s">
        <v>1149</v>
      </c>
      <c r="D8" s="2560"/>
      <c r="E8" s="520">
        <v>2.2000000000000002</v>
      </c>
      <c r="F8" s="521" t="s">
        <v>1142</v>
      </c>
      <c r="G8" s="522"/>
      <c r="H8" s="523"/>
      <c r="I8" s="524">
        <v>6.1373333333333067</v>
      </c>
      <c r="J8" s="525" t="str">
        <f t="shared" ref="J8:J15" si="0">IF($B$4="","",IF($B$4=E8,"","非該当"))</f>
        <v/>
      </c>
      <c r="N8" s="519" t="s">
        <v>1148</v>
      </c>
      <c r="O8" s="2554" t="s">
        <v>1149</v>
      </c>
      <c r="P8" s="2560"/>
      <c r="Q8" s="520">
        <v>2.2000000000000002</v>
      </c>
      <c r="R8" s="521" t="s">
        <v>1142</v>
      </c>
      <c r="S8" s="522"/>
      <c r="T8" s="523"/>
      <c r="U8" s="524">
        <v>6.1373333333333067</v>
      </c>
      <c r="V8" s="525" t="s">
        <v>1265</v>
      </c>
    </row>
    <row r="9" spans="1:22">
      <c r="B9" s="526"/>
      <c r="C9" s="2555"/>
      <c r="D9" s="2561"/>
      <c r="E9" s="527">
        <v>2.5</v>
      </c>
      <c r="F9" s="528" t="s">
        <v>1142</v>
      </c>
      <c r="G9" s="529"/>
      <c r="H9" s="530"/>
      <c r="I9" s="531">
        <v>6.1616504854368728</v>
      </c>
      <c r="J9" s="532" t="str">
        <f t="shared" si="0"/>
        <v/>
      </c>
      <c r="N9" s="526"/>
      <c r="O9" s="2555"/>
      <c r="P9" s="2561"/>
      <c r="Q9" s="527">
        <v>2.5</v>
      </c>
      <c r="R9" s="528" t="s">
        <v>1142</v>
      </c>
      <c r="S9" s="529"/>
      <c r="T9" s="530"/>
      <c r="U9" s="531">
        <v>6.1616504854368728</v>
      </c>
      <c r="V9" s="532" t="s">
        <v>1265</v>
      </c>
    </row>
    <row r="10" spans="1:22">
      <c r="B10" s="526"/>
      <c r="C10" s="2555"/>
      <c r="D10" s="2561"/>
      <c r="E10" s="527">
        <v>2.8</v>
      </c>
      <c r="F10" s="528" t="s">
        <v>1142</v>
      </c>
      <c r="G10" s="529"/>
      <c r="H10" s="530"/>
      <c r="I10" s="531">
        <v>6.1333333333333151</v>
      </c>
      <c r="J10" s="532" t="str">
        <f t="shared" si="0"/>
        <v/>
      </c>
      <c r="N10" s="526"/>
      <c r="O10" s="2555"/>
      <c r="P10" s="2561"/>
      <c r="Q10" s="527">
        <v>2.8</v>
      </c>
      <c r="R10" s="528" t="s">
        <v>1142</v>
      </c>
      <c r="S10" s="529"/>
      <c r="T10" s="530"/>
      <c r="U10" s="531">
        <v>6.1333333333333151</v>
      </c>
      <c r="V10" s="532" t="s">
        <v>1265</v>
      </c>
    </row>
    <row r="11" spans="1:22">
      <c r="B11" s="526"/>
      <c r="C11" s="2555"/>
      <c r="D11" s="2561"/>
      <c r="E11" s="527">
        <v>3.6</v>
      </c>
      <c r="F11" s="528" t="s">
        <v>1142</v>
      </c>
      <c r="G11" s="529"/>
      <c r="H11" s="530"/>
      <c r="I11" s="531">
        <v>5.7100775193798397</v>
      </c>
      <c r="J11" s="532" t="str">
        <f t="shared" si="0"/>
        <v/>
      </c>
      <c r="N11" s="526"/>
      <c r="O11" s="2555"/>
      <c r="P11" s="2561"/>
      <c r="Q11" s="527">
        <v>3.6</v>
      </c>
      <c r="R11" s="528" t="s">
        <v>1142</v>
      </c>
      <c r="S11" s="529"/>
      <c r="T11" s="530"/>
      <c r="U11" s="531">
        <v>5.7100775193798397</v>
      </c>
      <c r="V11" s="532" t="s">
        <v>1265</v>
      </c>
    </row>
    <row r="12" spans="1:22">
      <c r="B12" s="526"/>
      <c r="C12" s="2555"/>
      <c r="D12" s="2561"/>
      <c r="E12" s="527">
        <v>4</v>
      </c>
      <c r="F12" s="528" t="s">
        <v>1142</v>
      </c>
      <c r="G12" s="529"/>
      <c r="H12" s="530"/>
      <c r="I12" s="531">
        <v>5.6343629343629491</v>
      </c>
      <c r="J12" s="532" t="str">
        <f t="shared" si="0"/>
        <v/>
      </c>
      <c r="N12" s="526"/>
      <c r="O12" s="2555"/>
      <c r="P12" s="2561"/>
      <c r="Q12" s="527">
        <v>4</v>
      </c>
      <c r="R12" s="528" t="s">
        <v>1142</v>
      </c>
      <c r="S12" s="529"/>
      <c r="T12" s="530"/>
      <c r="U12" s="531">
        <v>5.6343629343629491</v>
      </c>
      <c r="V12" s="532" t="s">
        <v>1265</v>
      </c>
    </row>
    <row r="13" spans="1:22">
      <c r="B13" s="526"/>
      <c r="C13" s="2555"/>
      <c r="D13" s="2561"/>
      <c r="E13" s="527">
        <v>5.6</v>
      </c>
      <c r="F13" s="528" t="s">
        <v>1142</v>
      </c>
      <c r="G13" s="529"/>
      <c r="H13" s="530"/>
      <c r="I13" s="531">
        <v>5.4951219512195149</v>
      </c>
      <c r="J13" s="532" t="str">
        <f t="shared" si="0"/>
        <v/>
      </c>
      <c r="N13" s="526"/>
      <c r="O13" s="2555"/>
      <c r="P13" s="2561"/>
      <c r="Q13" s="527">
        <v>5.6</v>
      </c>
      <c r="R13" s="528" t="s">
        <v>1142</v>
      </c>
      <c r="S13" s="529"/>
      <c r="T13" s="530"/>
      <c r="U13" s="531">
        <v>5.4951219512195149</v>
      </c>
      <c r="V13" s="532" t="s">
        <v>1266</v>
      </c>
    </row>
    <row r="14" spans="1:22">
      <c r="B14" s="526"/>
      <c r="C14" s="2555"/>
      <c r="D14" s="2561"/>
      <c r="E14" s="527">
        <v>6.3</v>
      </c>
      <c r="F14" s="528" t="s">
        <v>1142</v>
      </c>
      <c r="G14" s="529"/>
      <c r="H14" s="530"/>
      <c r="I14" s="531">
        <v>5.692063492063494</v>
      </c>
      <c r="J14" s="532" t="str">
        <f t="shared" si="0"/>
        <v/>
      </c>
      <c r="N14" s="526"/>
      <c r="O14" s="2555"/>
      <c r="P14" s="2561"/>
      <c r="Q14" s="527">
        <v>6.3</v>
      </c>
      <c r="R14" s="528" t="s">
        <v>1142</v>
      </c>
      <c r="S14" s="529"/>
      <c r="T14" s="530"/>
      <c r="U14" s="531">
        <v>5.692063492063494</v>
      </c>
      <c r="V14" s="532" t="s">
        <v>1265</v>
      </c>
    </row>
    <row r="15" spans="1:22">
      <c r="B15" s="526"/>
      <c r="C15" s="2555"/>
      <c r="D15" s="2561"/>
      <c r="E15" s="527">
        <v>7.1</v>
      </c>
      <c r="F15" s="528" t="s">
        <v>1142</v>
      </c>
      <c r="G15" s="529"/>
      <c r="H15" s="530"/>
      <c r="I15" s="531">
        <v>5.5202020202020261</v>
      </c>
      <c r="J15" s="532" t="str">
        <f t="shared" si="0"/>
        <v/>
      </c>
      <c r="N15" s="526"/>
      <c r="O15" s="2555"/>
      <c r="P15" s="2561"/>
      <c r="Q15" s="527">
        <v>7.1</v>
      </c>
      <c r="R15" s="528" t="s">
        <v>1142</v>
      </c>
      <c r="S15" s="529"/>
      <c r="T15" s="530"/>
      <c r="U15" s="531">
        <v>5.5202020202020261</v>
      </c>
      <c r="V15" s="532" t="s">
        <v>1265</v>
      </c>
    </row>
    <row r="16" spans="1:22" ht="15.75" thickBot="1">
      <c r="B16" s="526"/>
      <c r="C16" s="2556"/>
      <c r="D16" s="2562"/>
      <c r="E16" s="533">
        <v>8</v>
      </c>
      <c r="F16" s="534" t="s">
        <v>1150</v>
      </c>
      <c r="G16" s="535"/>
      <c r="H16" s="536"/>
      <c r="I16" s="537">
        <v>5.3836538461538481</v>
      </c>
      <c r="J16" s="538" t="str">
        <f>IF($B$4="","",IF($B$4&gt;=E16,"","非該当"))</f>
        <v/>
      </c>
      <c r="N16" s="526"/>
      <c r="O16" s="2556"/>
      <c r="P16" s="2562"/>
      <c r="Q16" s="533">
        <v>8</v>
      </c>
      <c r="R16" s="534" t="s">
        <v>1150</v>
      </c>
      <c r="S16" s="535"/>
      <c r="T16" s="536"/>
      <c r="U16" s="537">
        <v>5.3836538461538481</v>
      </c>
      <c r="V16" s="538" t="s">
        <v>1265</v>
      </c>
    </row>
    <row r="17" spans="2:22" ht="14.45" customHeight="1">
      <c r="B17" s="526"/>
      <c r="C17" s="2554" t="s">
        <v>1151</v>
      </c>
      <c r="D17" s="2560"/>
      <c r="E17" s="520"/>
      <c r="F17" s="521"/>
      <c r="G17" s="522">
        <v>3.2</v>
      </c>
      <c r="H17" s="523" t="s">
        <v>1152</v>
      </c>
      <c r="I17" s="524">
        <v>5.2</v>
      </c>
      <c r="J17" s="525" t="str">
        <f>IF($B$4="","",IF(AND($B$4&gt;E17,$B$4&lt;=G17),"","非該当"))</f>
        <v/>
      </c>
      <c r="N17" s="526"/>
      <c r="O17" s="2554" t="s">
        <v>1151</v>
      </c>
      <c r="P17" s="2560"/>
      <c r="Q17" s="520"/>
      <c r="R17" s="521"/>
      <c r="S17" s="522">
        <v>3.2</v>
      </c>
      <c r="T17" s="523" t="s">
        <v>1152</v>
      </c>
      <c r="U17" s="524">
        <v>5.2</v>
      </c>
      <c r="V17" s="525" t="s">
        <v>1265</v>
      </c>
    </row>
    <row r="18" spans="2:22">
      <c r="B18" s="526"/>
      <c r="C18" s="2555"/>
      <c r="D18" s="2561"/>
      <c r="E18" s="527">
        <v>3.2</v>
      </c>
      <c r="F18" s="528" t="s">
        <v>1153</v>
      </c>
      <c r="G18" s="529">
        <v>4</v>
      </c>
      <c r="H18" s="530" t="s">
        <v>1154</v>
      </c>
      <c r="I18" s="531">
        <v>4.8</v>
      </c>
      <c r="J18" s="532" t="str">
        <f>IF($B$4="","",IF(AND($B$4&gt;E18,$B$4&lt;=G18),"","非該当"))</f>
        <v/>
      </c>
      <c r="N18" s="526"/>
      <c r="O18" s="2555"/>
      <c r="P18" s="2561"/>
      <c r="Q18" s="527">
        <v>3.2</v>
      </c>
      <c r="R18" s="528" t="s">
        <v>1153</v>
      </c>
      <c r="S18" s="529">
        <v>4</v>
      </c>
      <c r="T18" s="530" t="s">
        <v>1154</v>
      </c>
      <c r="U18" s="531">
        <v>4.8</v>
      </c>
      <c r="V18" s="532" t="s">
        <v>1265</v>
      </c>
    </row>
    <row r="19" spans="2:22" ht="15.75" thickBot="1">
      <c r="B19" s="526"/>
      <c r="C19" s="2556"/>
      <c r="D19" s="2562"/>
      <c r="E19" s="533">
        <v>4</v>
      </c>
      <c r="F19" s="534" t="s">
        <v>1153</v>
      </c>
      <c r="G19" s="535">
        <v>28</v>
      </c>
      <c r="H19" s="536" t="s">
        <v>1155</v>
      </c>
      <c r="I19" s="537">
        <v>4.3</v>
      </c>
      <c r="J19" s="538" t="str">
        <f>IF($B$4="","",IF(AND($B$4&gt;E19,$B$4&lt;=G19),"","非該当"))</f>
        <v/>
      </c>
      <c r="N19" s="526"/>
      <c r="O19" s="2556"/>
      <c r="P19" s="2562"/>
      <c r="Q19" s="533">
        <v>4</v>
      </c>
      <c r="R19" s="534" t="s">
        <v>1153</v>
      </c>
      <c r="S19" s="535">
        <v>28</v>
      </c>
      <c r="T19" s="536" t="s">
        <v>1155</v>
      </c>
      <c r="U19" s="537">
        <v>4.3</v>
      </c>
      <c r="V19" s="538" t="s">
        <v>1266</v>
      </c>
    </row>
    <row r="20" spans="2:22" ht="15" customHeight="1" thickBot="1">
      <c r="B20" s="539"/>
      <c r="C20" s="2563" t="s">
        <v>1156</v>
      </c>
      <c r="D20" s="2564"/>
      <c r="E20" s="540"/>
      <c r="F20" s="541"/>
      <c r="G20" s="542"/>
      <c r="H20" s="543"/>
      <c r="I20" s="544">
        <v>5.4</v>
      </c>
      <c r="J20" s="545"/>
      <c r="N20" s="539"/>
      <c r="O20" s="2563" t="s">
        <v>1156</v>
      </c>
      <c r="P20" s="2564"/>
      <c r="Q20" s="540"/>
      <c r="R20" s="541"/>
      <c r="S20" s="542"/>
      <c r="T20" s="543"/>
      <c r="U20" s="544">
        <v>5.4</v>
      </c>
      <c r="V20" s="545"/>
    </row>
    <row r="21" spans="2:22" ht="14.45" customHeight="1">
      <c r="B21" s="519" t="s">
        <v>1157</v>
      </c>
      <c r="C21" s="2554" t="s">
        <v>1158</v>
      </c>
      <c r="D21" s="2557" t="s">
        <v>1159</v>
      </c>
      <c r="E21" s="520"/>
      <c r="F21" s="521"/>
      <c r="G21" s="522">
        <v>3.6</v>
      </c>
      <c r="H21" s="523" t="s">
        <v>1160</v>
      </c>
      <c r="I21" s="524">
        <v>6</v>
      </c>
      <c r="J21" s="525" t="str">
        <f>IF($B$4="","",IF(AND($B$4&gt;E21,$B$4&lt;G21),"","非該当"))</f>
        <v/>
      </c>
      <c r="N21" s="519" t="s">
        <v>1157</v>
      </c>
      <c r="O21" s="2554" t="s">
        <v>1158</v>
      </c>
      <c r="P21" s="2557" t="s">
        <v>1159</v>
      </c>
      <c r="Q21" s="520"/>
      <c r="R21" s="521"/>
      <c r="S21" s="522">
        <v>3.6</v>
      </c>
      <c r="T21" s="523" t="s">
        <v>1160</v>
      </c>
      <c r="U21" s="524">
        <v>6</v>
      </c>
      <c r="V21" s="525" t="s">
        <v>1265</v>
      </c>
    </row>
    <row r="22" spans="2:22">
      <c r="B22" s="526"/>
      <c r="C22" s="2555"/>
      <c r="D22" s="2558"/>
      <c r="E22" s="527">
        <v>3.6</v>
      </c>
      <c r="F22" s="528" t="s">
        <v>1150</v>
      </c>
      <c r="G22" s="529">
        <v>10</v>
      </c>
      <c r="H22" s="530" t="s">
        <v>1160</v>
      </c>
      <c r="I22" s="546" t="s">
        <v>1161</v>
      </c>
      <c r="J22" s="532" t="str">
        <f>IF($B$4="","",IF(AND($B$4&gt;=E22,$B$4&lt;G22),"="&amp;ROUNDUP(6-0.083*($B$4-3.6),2),"非該当"))</f>
        <v/>
      </c>
      <c r="N22" s="526"/>
      <c r="O22" s="2555"/>
      <c r="P22" s="2558"/>
      <c r="Q22" s="527">
        <v>3.6</v>
      </c>
      <c r="R22" s="528" t="s">
        <v>1150</v>
      </c>
      <c r="S22" s="529">
        <v>10</v>
      </c>
      <c r="T22" s="530" t="s">
        <v>1160</v>
      </c>
      <c r="U22" s="546" t="s">
        <v>1161</v>
      </c>
      <c r="V22" s="532" t="s">
        <v>1267</v>
      </c>
    </row>
    <row r="23" spans="2:22">
      <c r="B23" s="526"/>
      <c r="C23" s="2555"/>
      <c r="D23" s="2558"/>
      <c r="E23" s="527">
        <v>10</v>
      </c>
      <c r="F23" s="528" t="s">
        <v>1150</v>
      </c>
      <c r="G23" s="529">
        <v>20</v>
      </c>
      <c r="H23" s="530" t="s">
        <v>1160</v>
      </c>
      <c r="I23" s="546" t="s">
        <v>1162</v>
      </c>
      <c r="J23" s="532" t="str">
        <f>IF($B$4="","",IF(AND($B$4&gt;=E23,$B$4&lt;G23),"="&amp;ROUNDUP(6-0.12*($B$4-10),2),"非該当"))</f>
        <v/>
      </c>
      <c r="N23" s="526"/>
      <c r="O23" s="2555"/>
      <c r="P23" s="2558"/>
      <c r="Q23" s="527">
        <v>10</v>
      </c>
      <c r="R23" s="528" t="s">
        <v>1150</v>
      </c>
      <c r="S23" s="529">
        <v>20</v>
      </c>
      <c r="T23" s="530" t="s">
        <v>1160</v>
      </c>
      <c r="U23" s="546" t="s">
        <v>1162</v>
      </c>
      <c r="V23" s="532" t="s">
        <v>1265</v>
      </c>
    </row>
    <row r="24" spans="2:22" ht="15.75" thickBot="1">
      <c r="B24" s="526"/>
      <c r="C24" s="2555"/>
      <c r="D24" s="2559"/>
      <c r="E24" s="533">
        <v>20</v>
      </c>
      <c r="F24" s="534" t="s">
        <v>1150</v>
      </c>
      <c r="G24" s="535">
        <v>28</v>
      </c>
      <c r="H24" s="536" t="s">
        <v>1152</v>
      </c>
      <c r="I24" s="547" t="s">
        <v>1163</v>
      </c>
      <c r="J24" s="538" t="str">
        <f>IF($B$4="","",IF(AND($B$4&gt;=E24,$B$4&lt;=G24),"="&amp;ROUNDUP(5.1-0.06*($B$4-20),2),"非該当"))</f>
        <v/>
      </c>
      <c r="N24" s="526"/>
      <c r="O24" s="2555"/>
      <c r="P24" s="2559"/>
      <c r="Q24" s="533">
        <v>20</v>
      </c>
      <c r="R24" s="534" t="s">
        <v>1150</v>
      </c>
      <c r="S24" s="535">
        <v>28</v>
      </c>
      <c r="T24" s="536" t="s">
        <v>1152</v>
      </c>
      <c r="U24" s="547" t="s">
        <v>1163</v>
      </c>
      <c r="V24" s="538" t="s">
        <v>1265</v>
      </c>
    </row>
    <row r="25" spans="2:22" ht="14.45" customHeight="1">
      <c r="B25" s="526"/>
      <c r="C25" s="2555"/>
      <c r="D25" s="2557" t="s">
        <v>1164</v>
      </c>
      <c r="E25" s="520"/>
      <c r="F25" s="521"/>
      <c r="G25" s="522">
        <v>3.6</v>
      </c>
      <c r="H25" s="523" t="s">
        <v>1160</v>
      </c>
      <c r="I25" s="548">
        <v>5.0999999999999996</v>
      </c>
      <c r="J25" s="525" t="str">
        <f>IF($B$4="","",IF(AND($B$4&gt;E25,$B$4&lt;G25),"","非該当"))</f>
        <v/>
      </c>
      <c r="N25" s="526"/>
      <c r="O25" s="2555"/>
      <c r="P25" s="2557" t="s">
        <v>1164</v>
      </c>
      <c r="Q25" s="520"/>
      <c r="R25" s="521"/>
      <c r="S25" s="522">
        <v>3.6</v>
      </c>
      <c r="T25" s="523" t="s">
        <v>1160</v>
      </c>
      <c r="U25" s="548">
        <v>5.0999999999999996</v>
      </c>
      <c r="V25" s="525" t="s">
        <v>1265</v>
      </c>
    </row>
    <row r="26" spans="2:22">
      <c r="B26" s="526"/>
      <c r="C26" s="2555"/>
      <c r="D26" s="2558"/>
      <c r="E26" s="527">
        <v>3.6</v>
      </c>
      <c r="F26" s="528" t="s">
        <v>1150</v>
      </c>
      <c r="G26" s="529">
        <v>10</v>
      </c>
      <c r="H26" s="530" t="s">
        <v>1160</v>
      </c>
      <c r="I26" s="546" t="s">
        <v>1165</v>
      </c>
      <c r="J26" s="532" t="str">
        <f>IF($B$4="","",IF(AND($B$4&gt;=E26,$B$4&lt;G26),"="&amp;ROUNDUP(5.1-0.083*($B$4-3.6),2),"非該当"))</f>
        <v/>
      </c>
      <c r="N26" s="526"/>
      <c r="O26" s="2555"/>
      <c r="P26" s="2558"/>
      <c r="Q26" s="527">
        <v>3.6</v>
      </c>
      <c r="R26" s="528" t="s">
        <v>1150</v>
      </c>
      <c r="S26" s="529">
        <v>10</v>
      </c>
      <c r="T26" s="530" t="s">
        <v>1160</v>
      </c>
      <c r="U26" s="546" t="s">
        <v>1165</v>
      </c>
      <c r="V26" s="532" t="s">
        <v>1268</v>
      </c>
    </row>
    <row r="27" spans="2:22">
      <c r="B27" s="526"/>
      <c r="C27" s="2555"/>
      <c r="D27" s="2558"/>
      <c r="E27" s="527">
        <v>10</v>
      </c>
      <c r="F27" s="528" t="s">
        <v>1150</v>
      </c>
      <c r="G27" s="529">
        <v>20</v>
      </c>
      <c r="H27" s="530" t="s">
        <v>1160</v>
      </c>
      <c r="I27" s="546" t="s">
        <v>1166</v>
      </c>
      <c r="J27" s="532" t="str">
        <f>IF($B$4="","",IF(AND($B$4&gt;=E27,$B$4&lt;G27),"="&amp;ROUNDUP(5.1-0.1*($B$4-10),2),"非該当"))</f>
        <v/>
      </c>
      <c r="N27" s="526"/>
      <c r="O27" s="2555"/>
      <c r="P27" s="2558"/>
      <c r="Q27" s="527">
        <v>10</v>
      </c>
      <c r="R27" s="528" t="s">
        <v>1150</v>
      </c>
      <c r="S27" s="529">
        <v>20</v>
      </c>
      <c r="T27" s="530" t="s">
        <v>1160</v>
      </c>
      <c r="U27" s="546" t="s">
        <v>1166</v>
      </c>
      <c r="V27" s="532" t="s">
        <v>1265</v>
      </c>
    </row>
    <row r="28" spans="2:22" ht="15.75" thickBot="1">
      <c r="B28" s="526"/>
      <c r="C28" s="2556"/>
      <c r="D28" s="2559"/>
      <c r="E28" s="533">
        <v>20</v>
      </c>
      <c r="F28" s="534" t="s">
        <v>1150</v>
      </c>
      <c r="G28" s="535">
        <v>28</v>
      </c>
      <c r="H28" s="536" t="s">
        <v>1152</v>
      </c>
      <c r="I28" s="547" t="s">
        <v>1167</v>
      </c>
      <c r="J28" s="538" t="str">
        <f>IF($B$4="","",IF(AND($B$4&gt;=E28,$B$4&lt;=G28),"="&amp;ROUNDUP(4.3-0.05*($B$4-20),2),"非該当"))</f>
        <v/>
      </c>
      <c r="N28" s="526"/>
      <c r="O28" s="2556"/>
      <c r="P28" s="2559"/>
      <c r="Q28" s="533">
        <v>20</v>
      </c>
      <c r="R28" s="534" t="s">
        <v>1150</v>
      </c>
      <c r="S28" s="535">
        <v>28</v>
      </c>
      <c r="T28" s="536" t="s">
        <v>1152</v>
      </c>
      <c r="U28" s="547" t="s">
        <v>1167</v>
      </c>
      <c r="V28" s="538" t="s">
        <v>1265</v>
      </c>
    </row>
    <row r="29" spans="2:22" ht="14.45" customHeight="1">
      <c r="B29" s="526"/>
      <c r="C29" s="2554" t="s">
        <v>1168</v>
      </c>
      <c r="D29" s="2560"/>
      <c r="E29" s="520"/>
      <c r="F29" s="521"/>
      <c r="G29" s="522">
        <v>10</v>
      </c>
      <c r="H29" s="523" t="s">
        <v>1160</v>
      </c>
      <c r="I29" s="524">
        <v>5.7</v>
      </c>
      <c r="J29" s="525" t="str">
        <f>IF($B$4="","",IF(AND($B$4&gt;E29,$B$4&lt;G29),"","非該当"))</f>
        <v/>
      </c>
      <c r="N29" s="526"/>
      <c r="O29" s="2554" t="s">
        <v>1168</v>
      </c>
      <c r="P29" s="2560"/>
      <c r="Q29" s="520"/>
      <c r="R29" s="521"/>
      <c r="S29" s="522">
        <v>10</v>
      </c>
      <c r="T29" s="523" t="s">
        <v>1160</v>
      </c>
      <c r="U29" s="524">
        <v>5.7</v>
      </c>
      <c r="V29" s="525" t="s">
        <v>1266</v>
      </c>
    </row>
    <row r="30" spans="2:22">
      <c r="B30" s="526"/>
      <c r="C30" s="2555"/>
      <c r="D30" s="2561"/>
      <c r="E30" s="527">
        <v>10</v>
      </c>
      <c r="F30" s="528" t="s">
        <v>1150</v>
      </c>
      <c r="G30" s="529">
        <v>20</v>
      </c>
      <c r="H30" s="530" t="s">
        <v>1160</v>
      </c>
      <c r="I30" s="546" t="s">
        <v>1169</v>
      </c>
      <c r="J30" s="532" t="str">
        <f>IF($B$4="","",IF(AND($B$4&gt;=E30,$B$4&lt;G30),"="&amp;ROUNDUP(5.7-0.11*($B$4-10),2),"非該当"))</f>
        <v/>
      </c>
      <c r="N30" s="526"/>
      <c r="O30" s="2555"/>
      <c r="P30" s="2561"/>
      <c r="Q30" s="527">
        <v>10</v>
      </c>
      <c r="R30" s="528" t="s">
        <v>1150</v>
      </c>
      <c r="S30" s="529">
        <v>20</v>
      </c>
      <c r="T30" s="530" t="s">
        <v>1160</v>
      </c>
      <c r="U30" s="546" t="s">
        <v>1169</v>
      </c>
      <c r="V30" s="532" t="s">
        <v>1265</v>
      </c>
    </row>
    <row r="31" spans="2:22">
      <c r="B31" s="526"/>
      <c r="C31" s="2555"/>
      <c r="D31" s="2561"/>
      <c r="E31" s="527">
        <v>20</v>
      </c>
      <c r="F31" s="528" t="s">
        <v>1150</v>
      </c>
      <c r="G31" s="529">
        <v>40</v>
      </c>
      <c r="H31" s="530" t="s">
        <v>1160</v>
      </c>
      <c r="I31" s="546" t="s">
        <v>1170</v>
      </c>
      <c r="J31" s="532" t="str">
        <f>IF($B$4="","",IF(AND($B$4&gt;=E31,$B$4&lt;G31),"="&amp;ROUNDUP(5.7-0.065*($B$4-20),2),"非該当"))</f>
        <v/>
      </c>
      <c r="N31" s="526"/>
      <c r="O31" s="2555"/>
      <c r="P31" s="2561"/>
      <c r="Q31" s="527">
        <v>20</v>
      </c>
      <c r="R31" s="528" t="s">
        <v>1150</v>
      </c>
      <c r="S31" s="529">
        <v>40</v>
      </c>
      <c r="T31" s="530" t="s">
        <v>1160</v>
      </c>
      <c r="U31" s="546" t="s">
        <v>1170</v>
      </c>
      <c r="V31" s="532" t="s">
        <v>1265</v>
      </c>
    </row>
    <row r="32" spans="2:22" ht="15.75" thickBot="1">
      <c r="B32" s="526"/>
      <c r="C32" s="2556"/>
      <c r="D32" s="2562"/>
      <c r="E32" s="533">
        <v>40</v>
      </c>
      <c r="F32" s="534" t="s">
        <v>1150</v>
      </c>
      <c r="G32" s="535">
        <v>50.4</v>
      </c>
      <c r="H32" s="536" t="s">
        <v>1152</v>
      </c>
      <c r="I32" s="547" t="s">
        <v>1171</v>
      </c>
      <c r="J32" s="538" t="str">
        <f>IF($B$4="","",IF(AND($B$4&gt;=E32,$B$4&lt;=G32),"="&amp;ROUNDUP(4.8-0.04*($B$4-40),2),"非該当"))</f>
        <v/>
      </c>
      <c r="N32" s="526"/>
      <c r="O32" s="2556"/>
      <c r="P32" s="2562"/>
      <c r="Q32" s="533">
        <v>40</v>
      </c>
      <c r="R32" s="534" t="s">
        <v>1150</v>
      </c>
      <c r="S32" s="535">
        <v>50.4</v>
      </c>
      <c r="T32" s="536" t="s">
        <v>1152</v>
      </c>
      <c r="U32" s="547" t="s">
        <v>1171</v>
      </c>
      <c r="V32" s="538" t="s">
        <v>1265</v>
      </c>
    </row>
    <row r="33" spans="2:22" ht="15" customHeight="1" thickBot="1">
      <c r="B33" s="526"/>
      <c r="C33" s="2554" t="s">
        <v>1172</v>
      </c>
      <c r="D33" s="549" t="s">
        <v>1173</v>
      </c>
      <c r="E33" s="550"/>
      <c r="F33" s="541"/>
      <c r="G33" s="541"/>
      <c r="H33" s="543"/>
      <c r="I33" s="544">
        <v>4.9000000000000004</v>
      </c>
      <c r="J33" s="545"/>
      <c r="N33" s="526"/>
      <c r="O33" s="2554" t="s">
        <v>1172</v>
      </c>
      <c r="P33" s="549" t="s">
        <v>1173</v>
      </c>
      <c r="Q33" s="550"/>
      <c r="R33" s="541"/>
      <c r="S33" s="541"/>
      <c r="T33" s="543"/>
      <c r="U33" s="544">
        <v>4.9000000000000004</v>
      </c>
      <c r="V33" s="545"/>
    </row>
    <row r="34" spans="2:22" ht="15.75" thickBot="1">
      <c r="B34" s="539"/>
      <c r="C34" s="2556"/>
      <c r="D34" s="551" t="s">
        <v>1174</v>
      </c>
      <c r="E34" s="550"/>
      <c r="F34" s="541"/>
      <c r="G34" s="541"/>
      <c r="H34" s="543"/>
      <c r="I34" s="544">
        <v>4.7</v>
      </c>
      <c r="J34" s="545"/>
      <c r="N34" s="539"/>
      <c r="O34" s="2556"/>
      <c r="P34" s="551" t="s">
        <v>1174</v>
      </c>
      <c r="Q34" s="550"/>
      <c r="R34" s="541"/>
      <c r="S34" s="541"/>
      <c r="T34" s="543"/>
      <c r="U34" s="544">
        <v>4.7</v>
      </c>
      <c r="V34" s="545"/>
    </row>
    <row r="35" spans="2:22">
      <c r="B35" s="552" t="s">
        <v>1175</v>
      </c>
      <c r="N35" s="552" t="s">
        <v>1175</v>
      </c>
    </row>
    <row r="36" spans="2:22">
      <c r="B36" s="552" t="s">
        <v>1176</v>
      </c>
      <c r="N36" s="552" t="s">
        <v>1176</v>
      </c>
    </row>
    <row r="37" spans="2:22">
      <c r="B37" s="552" t="s">
        <v>1177</v>
      </c>
      <c r="N37" s="552" t="s">
        <v>1177</v>
      </c>
    </row>
    <row r="38" spans="2:22">
      <c r="B38" s="552" t="s">
        <v>1178</v>
      </c>
      <c r="N38" s="552" t="s">
        <v>1178</v>
      </c>
    </row>
    <row r="39" spans="2:22">
      <c r="B39" s="553" t="s">
        <v>1179</v>
      </c>
      <c r="N39" s="553" t="s">
        <v>1179</v>
      </c>
    </row>
  </sheetData>
  <sheetProtection algorithmName="SHA-512" hashValue="zfyZNGPAxLnHWzPlGEXnksxZnP/Wddamxk3yNeBp/aqcT8wS102mgHffcp5NRxzTg+rJvqWFsEVk5MhNbgAc1Q==" saltValue="xWIjlfohpznF0Ji2SSJnZA==" spinCount="100000" sheet="1" objects="1" scenarios="1"/>
  <protectedRanges>
    <protectedRange sqref="N4" name="範囲1_2"/>
  </protectedRanges>
  <mergeCells count="22">
    <mergeCell ref="O33:O34"/>
    <mergeCell ref="O20:P20"/>
    <mergeCell ref="O21:O28"/>
    <mergeCell ref="P21:P24"/>
    <mergeCell ref="P25:P28"/>
    <mergeCell ref="O29:P32"/>
    <mergeCell ref="O7:P7"/>
    <mergeCell ref="Q7:T7"/>
    <mergeCell ref="U7:V7"/>
    <mergeCell ref="O8:P16"/>
    <mergeCell ref="O17:P19"/>
    <mergeCell ref="C20:D20"/>
    <mergeCell ref="C7:D7"/>
    <mergeCell ref="E7:H7"/>
    <mergeCell ref="I7:J7"/>
    <mergeCell ref="C8:D16"/>
    <mergeCell ref="C17:D19"/>
    <mergeCell ref="C21:C28"/>
    <mergeCell ref="D21:D24"/>
    <mergeCell ref="D25:D28"/>
    <mergeCell ref="C29:D32"/>
    <mergeCell ref="C33:C34"/>
  </mergeCells>
  <phoneticPr fontId="4"/>
  <hyperlinks>
    <hyperlink ref="L1" location="空調!A1" display="EHP空調更新に係るCO2排出削減量計算書（令和8年度）Ver.1.0" xr:uid="{163D8C3C-3BD6-4EB4-B8CB-9A2A382350EB}"/>
  </hyperlinks>
  <pageMargins left="0.7" right="0.7" top="0.75" bottom="0.75" header="0.3" footer="0.3"/>
  <pageSetup paperSize="9" scale="88" orientation="landscape" horizontalDpi="4294967293"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E7048-EE16-4AD9-A9DF-D5558FB2BA2B}">
  <sheetPr codeName="Sheet24"/>
  <dimension ref="A1:L31"/>
  <sheetViews>
    <sheetView showGridLines="0" view="pageBreakPreview" topLeftCell="A3" zoomScaleNormal="100" zoomScaleSheetLayoutView="100" workbookViewId="0">
      <selection activeCell="A17" sqref="A17:XFD31"/>
    </sheetView>
  </sheetViews>
  <sheetFormatPr defaultColWidth="9.625" defaultRowHeight="15"/>
  <cols>
    <col min="1" max="1" width="3.5" style="763" customWidth="1"/>
    <col min="2" max="2" width="2.875" style="763" customWidth="1"/>
    <col min="3" max="3" width="21.125" style="763" bestFit="1" customWidth="1"/>
    <col min="4" max="4" width="24.125" style="763" bestFit="1" customWidth="1"/>
    <col min="5" max="5" width="13" style="763" bestFit="1" customWidth="1"/>
    <col min="6" max="6" width="9.625" style="763" customWidth="1"/>
    <col min="7" max="16384" width="9.625" style="763"/>
  </cols>
  <sheetData>
    <row r="1" spans="1:12" ht="26.25">
      <c r="A1" s="780" t="s">
        <v>1180</v>
      </c>
      <c r="L1" s="1015" t="s">
        <v>1181</v>
      </c>
    </row>
    <row r="2" spans="1:12" ht="18.75">
      <c r="L2" s="1016"/>
    </row>
    <row r="3" spans="1:12" ht="18.75">
      <c r="B3" s="765" t="s">
        <v>1182</v>
      </c>
      <c r="C3" s="765"/>
      <c r="L3" s="1016"/>
    </row>
    <row r="4" spans="1:12" ht="16.5" thickBot="1">
      <c r="B4" s="779" t="s">
        <v>1183</v>
      </c>
      <c r="C4" s="779"/>
    </row>
    <row r="5" spans="1:12" ht="15.75" thickBot="1">
      <c r="B5" s="778"/>
      <c r="C5" s="777"/>
      <c r="D5" s="776" t="s">
        <v>1184</v>
      </c>
      <c r="E5" s="776" t="s">
        <v>1185</v>
      </c>
    </row>
    <row r="6" spans="1:12" ht="15.75" thickBot="1">
      <c r="B6" s="775" t="s">
        <v>1186</v>
      </c>
      <c r="C6" s="772"/>
      <c r="D6" s="1181"/>
      <c r="E6" s="774" t="s">
        <v>1187</v>
      </c>
    </row>
    <row r="7" spans="1:12" ht="15.75" thickBot="1">
      <c r="B7" s="773" t="s">
        <v>1188</v>
      </c>
      <c r="C7" s="772"/>
      <c r="D7" s="771"/>
      <c r="E7" s="767"/>
    </row>
    <row r="8" spans="1:12" ht="15.75" thickBot="1">
      <c r="B8" s="770"/>
      <c r="C8" s="768" t="s">
        <v>1189</v>
      </c>
      <c r="D8" s="1182"/>
      <c r="E8" s="767" t="s">
        <v>1190</v>
      </c>
    </row>
    <row r="9" spans="1:12" ht="15.75" thickBot="1">
      <c r="B9" s="770"/>
      <c r="C9" s="768" t="s">
        <v>1191</v>
      </c>
      <c r="D9" s="1182"/>
      <c r="E9" s="767" t="s">
        <v>1190</v>
      </c>
    </row>
    <row r="10" spans="1:12" ht="15.75" thickBot="1">
      <c r="B10" s="770"/>
      <c r="C10" s="768" t="s">
        <v>1192</v>
      </c>
      <c r="D10" s="1182"/>
      <c r="E10" s="767" t="s">
        <v>1190</v>
      </c>
    </row>
    <row r="11" spans="1:12" ht="15.75" thickBot="1">
      <c r="B11" s="770"/>
      <c r="C11" s="768" t="s">
        <v>1193</v>
      </c>
      <c r="D11" s="1182"/>
      <c r="E11" s="767" t="s">
        <v>1190</v>
      </c>
    </row>
    <row r="12" spans="1:12" ht="15.75" thickBot="1">
      <c r="B12" s="769"/>
      <c r="C12" s="768" t="s">
        <v>1194</v>
      </c>
      <c r="D12" s="1182"/>
      <c r="E12" s="767" t="s">
        <v>1190</v>
      </c>
    </row>
    <row r="13" spans="1:12">
      <c r="B13" s="766" t="s">
        <v>1195</v>
      </c>
      <c r="C13" s="766"/>
    </row>
    <row r="14" spans="1:12">
      <c r="B14" s="766" t="s">
        <v>1196</v>
      </c>
      <c r="C14" s="766"/>
    </row>
    <row r="15" spans="1:12">
      <c r="B15" s="766" t="s">
        <v>1197</v>
      </c>
      <c r="C15" s="766"/>
    </row>
    <row r="17" spans="1:12" ht="26.25">
      <c r="A17" s="780" t="s">
        <v>1180</v>
      </c>
      <c r="L17" s="1015"/>
    </row>
    <row r="18" spans="1:12" ht="18.75">
      <c r="L18" s="1016"/>
    </row>
    <row r="19" spans="1:12" ht="18.75">
      <c r="B19" s="765" t="s">
        <v>1182</v>
      </c>
      <c r="C19" s="765"/>
      <c r="L19" s="1016"/>
    </row>
    <row r="20" spans="1:12" ht="16.5" thickBot="1">
      <c r="B20" s="779" t="s">
        <v>1183</v>
      </c>
      <c r="C20" s="779"/>
    </row>
    <row r="21" spans="1:12" ht="15.75" thickBot="1">
      <c r="B21" s="778"/>
      <c r="C21" s="777"/>
      <c r="D21" s="776" t="s">
        <v>1184</v>
      </c>
      <c r="E21" s="776" t="s">
        <v>1185</v>
      </c>
    </row>
    <row r="22" spans="1:12" ht="15.75" thickBot="1">
      <c r="B22" s="775" t="s">
        <v>1186</v>
      </c>
      <c r="C22" s="772"/>
      <c r="D22" s="1181"/>
      <c r="E22" s="774" t="s">
        <v>1187</v>
      </c>
    </row>
    <row r="23" spans="1:12" ht="15.75" thickBot="1">
      <c r="B23" s="773" t="s">
        <v>1188</v>
      </c>
      <c r="C23" s="772"/>
      <c r="D23" s="771"/>
      <c r="E23" s="767"/>
    </row>
    <row r="24" spans="1:12" ht="15.75" thickBot="1">
      <c r="B24" s="770"/>
      <c r="C24" s="768" t="s">
        <v>1189</v>
      </c>
      <c r="D24" s="1182"/>
      <c r="E24" s="767" t="s">
        <v>1190</v>
      </c>
    </row>
    <row r="25" spans="1:12" ht="15.75" thickBot="1">
      <c r="B25" s="770"/>
      <c r="C25" s="768" t="s">
        <v>1191</v>
      </c>
      <c r="D25" s="1182"/>
      <c r="E25" s="767" t="s">
        <v>1190</v>
      </c>
    </row>
    <row r="26" spans="1:12" ht="15.75" thickBot="1">
      <c r="B26" s="770"/>
      <c r="C26" s="768" t="s">
        <v>1192</v>
      </c>
      <c r="D26" s="1182"/>
      <c r="E26" s="767" t="s">
        <v>1190</v>
      </c>
    </row>
    <row r="27" spans="1:12" ht="15.75" thickBot="1">
      <c r="B27" s="770"/>
      <c r="C27" s="768" t="s">
        <v>1193</v>
      </c>
      <c r="D27" s="1182"/>
      <c r="E27" s="767" t="s">
        <v>1190</v>
      </c>
    </row>
    <row r="28" spans="1:12" ht="15.75" thickBot="1">
      <c r="B28" s="769"/>
      <c r="C28" s="768" t="s">
        <v>1194</v>
      </c>
      <c r="D28" s="1182"/>
      <c r="E28" s="767" t="s">
        <v>1190</v>
      </c>
    </row>
    <row r="29" spans="1:12">
      <c r="B29" s="766" t="s">
        <v>1195</v>
      </c>
      <c r="C29" s="766"/>
    </row>
    <row r="30" spans="1:12">
      <c r="B30" s="766" t="s">
        <v>1196</v>
      </c>
      <c r="C30" s="766"/>
    </row>
    <row r="31" spans="1:12">
      <c r="B31" s="766" t="s">
        <v>1197</v>
      </c>
      <c r="C31" s="766"/>
    </row>
  </sheetData>
  <sheetProtection algorithmName="SHA-512" hashValue="C08GNIwB1GQvs+F2c8Np5sHlDsr7FPehiqckrWMmYThZZpZvRVNIxVCX9OkbeftjzWL00ULTBi80P92piku++A==" saltValue="BW+Ps3WvwtfZzIat6EbnBA==" spinCount="100000" sheet="1" objects="1" scenarios="1"/>
  <protectedRanges>
    <protectedRange sqref="D6 D8:D12" name="範囲1"/>
  </protectedRanges>
  <phoneticPr fontId="4"/>
  <hyperlinks>
    <hyperlink ref="L1" location="給湯・コジェネ!A1" display="住宅の給湯器更新に係るCO2排出削減量計算書（令和8年度）Ver.1.0" xr:uid="{4BB69CD3-16A5-4F23-81E5-30336A5352FF}"/>
  </hyperlinks>
  <pageMargins left="0.7" right="0.7" top="0.75" bottom="0.75" header="0.3" footer="0.3"/>
  <pageSetup paperSize="9" orientation="landscape" horizontalDpi="4294967293"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1432D-B0B7-4F32-A9AB-C44379ACA230}">
  <sheetPr codeName="Sheet3">
    <tabColor rgb="FFFFFFCC"/>
    <pageSetUpPr fitToPage="1"/>
  </sheetPr>
  <dimension ref="A1:CI315"/>
  <sheetViews>
    <sheetView showGridLines="0" view="pageBreakPreview" topLeftCell="A279" zoomScaleNormal="85" zoomScaleSheetLayoutView="100" zoomScalePageLayoutView="85" workbookViewId="0">
      <selection activeCell="AN72" sqref="AN72"/>
    </sheetView>
  </sheetViews>
  <sheetFormatPr defaultColWidth="9" defaultRowHeight="18.75"/>
  <cols>
    <col min="1" max="1" width="1.5" style="1503" customWidth="1"/>
    <col min="2" max="8" width="3" style="1503" customWidth="1"/>
    <col min="9" max="9" width="5.375" style="1503" customWidth="1"/>
    <col min="10" max="10" width="3" style="1503" customWidth="1"/>
    <col min="11" max="23" width="2.625" style="1503" customWidth="1"/>
    <col min="24" max="24" width="3" style="1503" customWidth="1"/>
    <col min="25" max="28" width="2.625" style="1503" customWidth="1"/>
    <col min="29" max="29" width="3.125" style="1503" customWidth="1"/>
    <col min="30" max="36" width="2.625" style="1503" customWidth="1"/>
    <col min="37" max="37" width="2.5" style="6" customWidth="1"/>
    <col min="38" max="38" width="1.375" style="6" customWidth="1"/>
    <col min="39" max="39" width="0.125" style="6" hidden="1" customWidth="1"/>
    <col min="40" max="40" width="32.5" style="6" customWidth="1"/>
    <col min="41" max="41" width="15.375" style="1503" hidden="1" customWidth="1"/>
    <col min="42" max="48" width="3" style="1503" customWidth="1"/>
    <col min="49" max="49" width="5.375" style="1503" customWidth="1"/>
    <col min="50" max="50" width="3" style="1503" customWidth="1"/>
    <col min="51" max="63" width="2.625" style="1503" customWidth="1"/>
    <col min="64" max="64" width="3" style="1503" customWidth="1"/>
    <col min="65" max="68" width="2.625" style="1503" customWidth="1"/>
    <col min="69" max="69" width="3.125" style="1503" customWidth="1"/>
    <col min="70" max="76" width="2.625" style="1503" customWidth="1"/>
    <col min="77" max="77" width="2.5" style="6" customWidth="1"/>
    <col min="78" max="78" width="1" style="6" customWidth="1"/>
    <col min="79" max="79" width="2.375" style="6" customWidth="1"/>
    <col min="80" max="80" width="36.375" style="6" customWidth="1"/>
    <col min="81" max="16384" width="9" style="6"/>
  </cols>
  <sheetData>
    <row r="1" spans="1:80">
      <c r="A1" s="11"/>
      <c r="B1" s="1396"/>
      <c r="C1" s="1396"/>
      <c r="D1" s="1396"/>
      <c r="E1" s="1396"/>
      <c r="F1" s="1396"/>
      <c r="G1" s="1396"/>
      <c r="H1" s="1396"/>
      <c r="I1" s="1396"/>
      <c r="J1" s="1396"/>
      <c r="K1" s="1396"/>
      <c r="L1" s="1396"/>
      <c r="M1" s="1396"/>
      <c r="N1" s="1396"/>
      <c r="O1" s="1396"/>
      <c r="P1" s="1396"/>
      <c r="Q1" s="1396"/>
      <c r="R1" s="1396"/>
      <c r="S1" s="1396"/>
      <c r="T1" s="1396"/>
      <c r="U1" s="1396"/>
      <c r="V1" s="1396"/>
      <c r="W1" s="1396"/>
      <c r="X1" s="1396"/>
      <c r="Y1" s="1396"/>
      <c r="Z1" s="1396"/>
      <c r="AA1" s="1396"/>
      <c r="AB1" s="1396"/>
      <c r="AC1" s="1396"/>
      <c r="AD1" s="1396"/>
      <c r="AE1" s="1396"/>
      <c r="AF1" s="1396"/>
      <c r="AG1" s="1396"/>
      <c r="AH1" s="1396"/>
      <c r="AI1" s="1396"/>
      <c r="AJ1" s="1396"/>
      <c r="AK1" s="12"/>
      <c r="AL1" s="12"/>
      <c r="AO1" s="11"/>
      <c r="AP1" s="1396"/>
      <c r="AQ1" s="1396"/>
      <c r="AR1" s="1396"/>
      <c r="AS1" s="1396"/>
      <c r="AT1" s="1396"/>
      <c r="AU1" s="1396"/>
      <c r="AV1" s="1396"/>
      <c r="AW1" s="1396"/>
      <c r="AX1" s="1396"/>
      <c r="AY1" s="1396"/>
      <c r="AZ1" s="1396"/>
      <c r="BA1" s="1396"/>
      <c r="BB1" s="1396"/>
      <c r="BC1" s="1396"/>
      <c r="BD1" s="1396"/>
      <c r="BE1" s="1396"/>
      <c r="BF1" s="1396"/>
      <c r="BG1" s="1396"/>
      <c r="BH1" s="1396"/>
      <c r="BI1" s="1396"/>
      <c r="BJ1" s="1396"/>
      <c r="BK1" s="1396"/>
      <c r="BL1" s="1396"/>
      <c r="BM1" s="1396"/>
      <c r="BN1" s="1396"/>
      <c r="BO1" s="1396"/>
      <c r="BP1" s="1396"/>
      <c r="BQ1" s="1396"/>
      <c r="BR1" s="1396"/>
      <c r="BS1" s="1396"/>
      <c r="BT1" s="1396"/>
      <c r="BU1" s="1396"/>
      <c r="BV1" s="1396"/>
      <c r="BW1" s="1396"/>
      <c r="BX1" s="1396"/>
      <c r="BY1" s="12"/>
      <c r="BZ1" s="12"/>
    </row>
    <row r="2" spans="1:80">
      <c r="A2" s="1906" t="s">
        <v>265</v>
      </c>
      <c r="B2" s="1906"/>
      <c r="C2" s="1906"/>
      <c r="D2" s="1906"/>
      <c r="E2" s="1906"/>
      <c r="F2" s="1906"/>
      <c r="G2" s="1906"/>
      <c r="H2" s="1906"/>
      <c r="I2" s="1906"/>
      <c r="J2" s="1906"/>
      <c r="K2" s="1906"/>
      <c r="L2" s="1906"/>
      <c r="M2" s="1906"/>
      <c r="N2" s="1906"/>
      <c r="O2" s="1906"/>
      <c r="P2" s="1906"/>
      <c r="Q2" s="1906"/>
      <c r="R2" s="1906"/>
      <c r="S2" s="1906"/>
      <c r="T2" s="1906"/>
      <c r="U2" s="1906"/>
      <c r="V2" s="1906"/>
      <c r="W2" s="1906"/>
      <c r="X2" s="1906"/>
      <c r="Y2" s="1906"/>
      <c r="Z2" s="1906"/>
      <c r="AA2" s="1906"/>
      <c r="AB2" s="1906"/>
      <c r="AC2" s="1906"/>
      <c r="AD2" s="1906"/>
      <c r="AE2" s="1906"/>
      <c r="AF2" s="1906"/>
      <c r="AG2" s="1906"/>
      <c r="AH2" s="1906"/>
      <c r="AI2" s="1906"/>
      <c r="AJ2" s="1396"/>
      <c r="AK2" s="12"/>
      <c r="AL2" s="12"/>
      <c r="AO2" s="350"/>
      <c r="AP2" s="350" t="s">
        <v>1273</v>
      </c>
      <c r="AQ2" s="350"/>
      <c r="AR2" s="350"/>
      <c r="AS2" s="350"/>
      <c r="AT2" s="350"/>
      <c r="AU2" s="350"/>
      <c r="AV2" s="350"/>
      <c r="AW2" s="350"/>
      <c r="AX2" s="350"/>
      <c r="AY2" s="350"/>
      <c r="AZ2" s="350"/>
      <c r="BA2" s="350"/>
      <c r="BB2" s="350"/>
      <c r="BC2" s="350"/>
      <c r="BD2" s="350"/>
      <c r="BE2" s="350"/>
      <c r="BF2" s="350"/>
      <c r="BG2" s="350"/>
      <c r="BH2" s="350"/>
      <c r="BI2" s="350"/>
      <c r="BJ2" s="350"/>
      <c r="BK2" s="350"/>
      <c r="BL2" s="350"/>
      <c r="BM2" s="350"/>
      <c r="BN2" s="350"/>
      <c r="BO2" s="350"/>
      <c r="BP2" s="350"/>
      <c r="BQ2" s="350"/>
      <c r="BR2" s="350"/>
      <c r="BS2" s="350"/>
      <c r="BT2" s="350"/>
      <c r="BU2" s="350"/>
      <c r="BV2" s="350"/>
      <c r="BW2" s="350"/>
      <c r="BX2" s="1396"/>
      <c r="BY2" s="12"/>
      <c r="BZ2" s="12"/>
    </row>
    <row r="3" spans="1:80" ht="13.5" customHeight="1">
      <c r="A3" s="1397"/>
      <c r="B3" s="1397"/>
      <c r="C3" s="1397"/>
      <c r="D3" s="1397"/>
      <c r="E3" s="1397"/>
      <c r="F3" s="1397"/>
      <c r="G3" s="1397"/>
      <c r="H3" s="1397"/>
      <c r="I3" s="1397"/>
      <c r="J3" s="1397"/>
      <c r="K3" s="1397"/>
      <c r="L3" s="1397"/>
      <c r="M3" s="1397"/>
      <c r="N3" s="1397"/>
      <c r="O3" s="1397"/>
      <c r="P3" s="1397"/>
      <c r="Q3" s="1397"/>
      <c r="R3" s="1397"/>
      <c r="S3" s="1397"/>
      <c r="T3" s="1397"/>
      <c r="U3" s="1397"/>
      <c r="V3" s="1397"/>
      <c r="W3" s="1397"/>
      <c r="X3" s="1397"/>
      <c r="Y3" s="1397"/>
      <c r="Z3" s="1397"/>
      <c r="AA3" s="1397"/>
      <c r="AB3" s="1397"/>
      <c r="AC3" s="1397"/>
      <c r="AD3" s="1397"/>
      <c r="AE3" s="1397"/>
      <c r="AF3" s="1397"/>
      <c r="AG3" s="1397"/>
      <c r="AH3" s="1397"/>
      <c r="AI3" s="1397"/>
      <c r="AJ3" s="1396"/>
      <c r="AK3" s="12"/>
      <c r="AL3" s="12"/>
      <c r="AO3" s="1397"/>
      <c r="AP3" s="1397"/>
      <c r="AQ3" s="1397"/>
      <c r="AR3" s="1397"/>
      <c r="AS3" s="1397"/>
      <c r="AT3" s="1397"/>
      <c r="AU3" s="1397"/>
      <c r="AV3" s="1397"/>
      <c r="AW3" s="1397"/>
      <c r="AX3" s="1397"/>
      <c r="AY3" s="1397"/>
      <c r="AZ3" s="1397"/>
      <c r="BA3" s="1397"/>
      <c r="BB3" s="1397"/>
      <c r="BC3" s="1397"/>
      <c r="BD3" s="1397"/>
      <c r="BE3" s="1397"/>
      <c r="BF3" s="1397"/>
      <c r="BG3" s="1397"/>
      <c r="BH3" s="1397"/>
      <c r="BI3" s="1397"/>
      <c r="BJ3" s="1397"/>
      <c r="BK3" s="1397"/>
      <c r="BL3" s="1397"/>
      <c r="BM3" s="1397"/>
      <c r="BN3" s="1397"/>
      <c r="BO3" s="1397"/>
      <c r="BP3" s="1397"/>
      <c r="BQ3" s="1397"/>
      <c r="BR3" s="1397"/>
      <c r="BS3" s="1397"/>
      <c r="BT3" s="1397"/>
      <c r="BU3" s="1397"/>
      <c r="BV3" s="1397"/>
      <c r="BW3" s="1397"/>
      <c r="BX3" s="1396"/>
      <c r="BY3" s="12"/>
      <c r="BZ3" s="12"/>
    </row>
    <row r="4" spans="1:80" ht="18.75" customHeight="1">
      <c r="A4" s="12"/>
      <c r="B4" s="350" t="s">
        <v>266</v>
      </c>
      <c r="C4" s="26"/>
      <c r="D4" s="12"/>
      <c r="E4" s="12"/>
      <c r="F4" s="1398"/>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N4" s="1399"/>
      <c r="AO4" s="12"/>
      <c r="AP4" s="350" t="s">
        <v>266</v>
      </c>
      <c r="AQ4" s="26"/>
      <c r="AR4" s="12"/>
      <c r="AS4" s="12"/>
      <c r="AT4" s="1398"/>
      <c r="AU4" s="12"/>
      <c r="AV4" s="12"/>
      <c r="AW4" s="12"/>
      <c r="AX4" s="12"/>
      <c r="AY4" s="1400" t="s">
        <v>267</v>
      </c>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row>
    <row r="5" spans="1:80" ht="27">
      <c r="A5" s="12"/>
      <c r="B5" s="1860" t="s">
        <v>268</v>
      </c>
      <c r="C5" s="1861"/>
      <c r="D5" s="1861"/>
      <c r="E5" s="1861"/>
      <c r="F5" s="1861"/>
      <c r="G5" s="1861"/>
      <c r="H5" s="1861"/>
      <c r="I5" s="1862"/>
      <c r="J5" s="1389" t="s">
        <v>200</v>
      </c>
      <c r="K5" s="1863" t="s">
        <v>269</v>
      </c>
      <c r="L5" s="1863"/>
      <c r="M5" s="1863"/>
      <c r="N5" s="1402" t="s">
        <v>270</v>
      </c>
      <c r="O5" s="1826" t="s">
        <v>271</v>
      </c>
      <c r="P5" s="1826"/>
      <c r="Q5" s="1826"/>
      <c r="R5" s="1826"/>
      <c r="S5" s="1826"/>
      <c r="T5" s="1826"/>
      <c r="U5" s="1826"/>
      <c r="V5" s="1844" t="s">
        <v>272</v>
      </c>
      <c r="W5" s="1845"/>
      <c r="X5" s="1389" t="s">
        <v>200</v>
      </c>
      <c r="Y5" s="1844" t="s">
        <v>273</v>
      </c>
      <c r="Z5" s="1844"/>
      <c r="AA5" s="1844"/>
      <c r="AB5" s="9" t="s">
        <v>274</v>
      </c>
      <c r="AC5" s="1826" t="s">
        <v>275</v>
      </c>
      <c r="AD5" s="1826"/>
      <c r="AE5" s="1826"/>
      <c r="AF5" s="1826"/>
      <c r="AG5" s="1826"/>
      <c r="AH5" s="1826"/>
      <c r="AI5" s="1826"/>
      <c r="AJ5" s="1858" t="s">
        <v>272</v>
      </c>
      <c r="AK5" s="1859"/>
      <c r="AL5" s="12"/>
      <c r="AM5" s="6" t="s">
        <v>204</v>
      </c>
      <c r="AN5" s="1399"/>
      <c r="AO5" s="12"/>
      <c r="AP5" s="1860" t="s">
        <v>268</v>
      </c>
      <c r="AQ5" s="2000"/>
      <c r="AR5" s="2000"/>
      <c r="AS5" s="2000"/>
      <c r="AT5" s="2000"/>
      <c r="AU5" s="2000"/>
      <c r="AV5" s="2000"/>
      <c r="AW5" s="2000"/>
      <c r="AX5" s="1401" t="s">
        <v>202</v>
      </c>
      <c r="AY5" s="1863" t="s">
        <v>269</v>
      </c>
      <c r="AZ5" s="1863"/>
      <c r="BA5" s="1863"/>
      <c r="BB5" s="1402" t="s">
        <v>270</v>
      </c>
      <c r="BC5" s="2001" t="s">
        <v>276</v>
      </c>
      <c r="BD5" s="2001"/>
      <c r="BE5" s="2001"/>
      <c r="BF5" s="2001"/>
      <c r="BG5" s="2001"/>
      <c r="BH5" s="2001"/>
      <c r="BI5" s="2001"/>
      <c r="BJ5" s="1844" t="s">
        <v>272</v>
      </c>
      <c r="BK5" s="1845"/>
      <c r="BL5" s="1401" t="s">
        <v>200</v>
      </c>
      <c r="BM5" s="1844" t="s">
        <v>273</v>
      </c>
      <c r="BN5" s="1844"/>
      <c r="BO5" s="1844"/>
      <c r="BP5" s="9" t="s">
        <v>274</v>
      </c>
      <c r="BQ5" s="2001" t="s">
        <v>275</v>
      </c>
      <c r="BR5" s="2001"/>
      <c r="BS5" s="2001"/>
      <c r="BT5" s="2001"/>
      <c r="BU5" s="2001"/>
      <c r="BV5" s="2001"/>
      <c r="BW5" s="2001"/>
      <c r="BX5" s="1858" t="s">
        <v>272</v>
      </c>
      <c r="BY5" s="1859"/>
      <c r="BZ5" s="12"/>
      <c r="CA5" s="1404" t="s">
        <v>151</v>
      </c>
      <c r="CB5" s="1404" t="s">
        <v>277</v>
      </c>
    </row>
    <row r="6" spans="1:80" ht="18.75" customHeight="1">
      <c r="A6" s="12"/>
      <c r="B6" s="1973" t="s">
        <v>278</v>
      </c>
      <c r="C6" s="1974"/>
      <c r="D6" s="1974"/>
      <c r="E6" s="1974"/>
      <c r="F6" s="1974"/>
      <c r="G6" s="1974"/>
      <c r="H6" s="1974"/>
      <c r="I6" s="1975"/>
      <c r="J6" s="1883" t="s">
        <v>279</v>
      </c>
      <c r="K6" s="1884"/>
      <c r="L6" s="1884"/>
      <c r="M6" s="1884"/>
      <c r="N6" s="1884"/>
      <c r="O6" s="1884"/>
      <c r="P6" s="1884"/>
      <c r="Q6" s="1884"/>
      <c r="R6" s="1884"/>
      <c r="S6" s="1884"/>
      <c r="T6" s="1884"/>
      <c r="U6" s="1884"/>
      <c r="V6" s="1884"/>
      <c r="W6" s="1884"/>
      <c r="X6" s="1884"/>
      <c r="Y6" s="1884"/>
      <c r="Z6" s="1884"/>
      <c r="AA6" s="1884"/>
      <c r="AB6" s="1884"/>
      <c r="AC6" s="1884"/>
      <c r="AD6" s="1884"/>
      <c r="AE6" s="1884"/>
      <c r="AF6" s="1884"/>
      <c r="AG6" s="1884"/>
      <c r="AH6" s="1884"/>
      <c r="AI6" s="1884"/>
      <c r="AJ6" s="1884"/>
      <c r="AK6" s="1885"/>
      <c r="AL6" s="12"/>
      <c r="AM6" s="6" t="s">
        <v>280</v>
      </c>
      <c r="AN6" s="1399"/>
      <c r="AO6" s="12"/>
      <c r="AP6" s="1973" t="s">
        <v>278</v>
      </c>
      <c r="AQ6" s="1974"/>
      <c r="AR6" s="1974"/>
      <c r="AS6" s="1974"/>
      <c r="AT6" s="1974"/>
      <c r="AU6" s="1974"/>
      <c r="AV6" s="1974"/>
      <c r="AW6" s="1975"/>
      <c r="AX6" s="1993" t="s">
        <v>279</v>
      </c>
      <c r="AY6" s="1993"/>
      <c r="AZ6" s="1993"/>
      <c r="BA6" s="1993"/>
      <c r="BB6" s="1993"/>
      <c r="BC6" s="1993"/>
      <c r="BD6" s="1993"/>
      <c r="BE6" s="1993"/>
      <c r="BF6" s="1993"/>
      <c r="BG6" s="1993"/>
      <c r="BH6" s="1993"/>
      <c r="BI6" s="1993"/>
      <c r="BJ6" s="1993"/>
      <c r="BK6" s="1993"/>
      <c r="BL6" s="1993"/>
      <c r="BM6" s="1993"/>
      <c r="BN6" s="1993"/>
      <c r="BO6" s="1993"/>
      <c r="BP6" s="1993"/>
      <c r="BQ6" s="1993"/>
      <c r="BR6" s="1993"/>
      <c r="BS6" s="1993"/>
      <c r="BT6" s="1993"/>
      <c r="BU6" s="1993"/>
      <c r="BV6" s="1993"/>
      <c r="BW6" s="1993"/>
      <c r="BX6" s="1993"/>
      <c r="BY6" s="1994"/>
      <c r="BZ6" s="12"/>
    </row>
    <row r="7" spans="1:80" ht="13.5">
      <c r="A7" s="12"/>
      <c r="B7" s="1976"/>
      <c r="C7" s="1977"/>
      <c r="D7" s="1977"/>
      <c r="E7" s="1977"/>
      <c r="F7" s="1977"/>
      <c r="G7" s="1977"/>
      <c r="H7" s="1977"/>
      <c r="I7" s="1978"/>
      <c r="J7" s="1852" t="s">
        <v>281</v>
      </c>
      <c r="K7" s="1853"/>
      <c r="L7" s="1852" t="s">
        <v>282</v>
      </c>
      <c r="M7" s="1853"/>
      <c r="N7" s="1852" t="s">
        <v>283</v>
      </c>
      <c r="O7" s="1853"/>
      <c r="P7" s="1852" t="s">
        <v>284</v>
      </c>
      <c r="Q7" s="1853"/>
      <c r="R7" s="1848" t="s">
        <v>285</v>
      </c>
      <c r="S7" s="1849"/>
      <c r="T7" s="1848" t="s">
        <v>286</v>
      </c>
      <c r="U7" s="1849"/>
      <c r="V7" s="1848" t="s">
        <v>287</v>
      </c>
      <c r="W7" s="1849"/>
      <c r="X7" s="1852" t="s">
        <v>288</v>
      </c>
      <c r="Y7" s="1853"/>
      <c r="Z7" s="1852" t="s">
        <v>289</v>
      </c>
      <c r="AA7" s="1853"/>
      <c r="AB7" s="1852" t="s">
        <v>290</v>
      </c>
      <c r="AC7" s="1853"/>
      <c r="AD7" s="1852" t="s">
        <v>291</v>
      </c>
      <c r="AE7" s="1853"/>
      <c r="AF7" s="1852" t="s">
        <v>292</v>
      </c>
      <c r="AG7" s="1853"/>
      <c r="AH7" s="1852" t="s">
        <v>293</v>
      </c>
      <c r="AI7" s="1853"/>
      <c r="AJ7" s="1852" t="s">
        <v>294</v>
      </c>
      <c r="AK7" s="1853"/>
      <c r="AL7" s="12"/>
      <c r="AN7" s="1399"/>
      <c r="AO7" s="12"/>
      <c r="AP7" s="1976"/>
      <c r="AQ7" s="1977"/>
      <c r="AR7" s="1977"/>
      <c r="AS7" s="1977"/>
      <c r="AT7" s="1977"/>
      <c r="AU7" s="1977"/>
      <c r="AV7" s="1977"/>
      <c r="AW7" s="1978"/>
      <c r="AX7" s="1995" t="s">
        <v>281</v>
      </c>
      <c r="AY7" s="1996"/>
      <c r="AZ7" s="1852" t="s">
        <v>282</v>
      </c>
      <c r="BA7" s="1853"/>
      <c r="BB7" s="1852" t="s">
        <v>283</v>
      </c>
      <c r="BC7" s="1853"/>
      <c r="BD7" s="1852" t="s">
        <v>284</v>
      </c>
      <c r="BE7" s="1853"/>
      <c r="BF7" s="1848" t="s">
        <v>285</v>
      </c>
      <c r="BG7" s="1849"/>
      <c r="BH7" s="1848" t="s">
        <v>286</v>
      </c>
      <c r="BI7" s="1849"/>
      <c r="BJ7" s="1848" t="s">
        <v>287</v>
      </c>
      <c r="BK7" s="1849"/>
      <c r="BL7" s="1852" t="s">
        <v>288</v>
      </c>
      <c r="BM7" s="1853"/>
      <c r="BN7" s="1852" t="s">
        <v>289</v>
      </c>
      <c r="BO7" s="1853"/>
      <c r="BP7" s="1852" t="s">
        <v>290</v>
      </c>
      <c r="BQ7" s="1853"/>
      <c r="BR7" s="1852" t="s">
        <v>291</v>
      </c>
      <c r="BS7" s="1853"/>
      <c r="BT7" s="1852" t="s">
        <v>292</v>
      </c>
      <c r="BU7" s="1853"/>
      <c r="BV7" s="1852" t="s">
        <v>293</v>
      </c>
      <c r="BW7" s="1853"/>
      <c r="BX7" s="1996" t="s">
        <v>294</v>
      </c>
      <c r="BY7" s="1996"/>
      <c r="BZ7" s="12"/>
    </row>
    <row r="8" spans="1:80" ht="132" customHeight="1">
      <c r="A8" s="12"/>
      <c r="B8" s="1979"/>
      <c r="C8" s="1980"/>
      <c r="D8" s="1980"/>
      <c r="E8" s="1980"/>
      <c r="F8" s="1980"/>
      <c r="G8" s="1980"/>
      <c r="H8" s="1980"/>
      <c r="I8" s="1981"/>
      <c r="J8" s="1854"/>
      <c r="K8" s="1855"/>
      <c r="L8" s="1854"/>
      <c r="M8" s="1855"/>
      <c r="N8" s="1854"/>
      <c r="O8" s="1855"/>
      <c r="P8" s="1854"/>
      <c r="Q8" s="1855"/>
      <c r="R8" s="1850"/>
      <c r="S8" s="1851"/>
      <c r="T8" s="1850"/>
      <c r="U8" s="1851"/>
      <c r="V8" s="1850"/>
      <c r="W8" s="1851"/>
      <c r="X8" s="1854"/>
      <c r="Y8" s="1855"/>
      <c r="Z8" s="1854"/>
      <c r="AA8" s="1855"/>
      <c r="AB8" s="1854"/>
      <c r="AC8" s="1855"/>
      <c r="AD8" s="1854"/>
      <c r="AE8" s="1855"/>
      <c r="AF8" s="1854"/>
      <c r="AG8" s="1855"/>
      <c r="AH8" s="1854"/>
      <c r="AI8" s="1855"/>
      <c r="AJ8" s="1854"/>
      <c r="AK8" s="1855"/>
      <c r="AL8" s="12"/>
      <c r="AN8" s="1399"/>
      <c r="AO8" s="12"/>
      <c r="AP8" s="1979"/>
      <c r="AQ8" s="1980"/>
      <c r="AR8" s="1980"/>
      <c r="AS8" s="1980"/>
      <c r="AT8" s="1980"/>
      <c r="AU8" s="1980"/>
      <c r="AV8" s="1980"/>
      <c r="AW8" s="1981"/>
      <c r="AX8" s="1996"/>
      <c r="AY8" s="1996"/>
      <c r="AZ8" s="1854"/>
      <c r="BA8" s="1855"/>
      <c r="BB8" s="1854"/>
      <c r="BC8" s="1855"/>
      <c r="BD8" s="1854"/>
      <c r="BE8" s="1855"/>
      <c r="BF8" s="1850"/>
      <c r="BG8" s="1851"/>
      <c r="BH8" s="1850"/>
      <c r="BI8" s="1851"/>
      <c r="BJ8" s="1850"/>
      <c r="BK8" s="1851"/>
      <c r="BL8" s="1854"/>
      <c r="BM8" s="1855"/>
      <c r="BN8" s="1854"/>
      <c r="BO8" s="1855"/>
      <c r="BP8" s="1854"/>
      <c r="BQ8" s="1855"/>
      <c r="BR8" s="1854"/>
      <c r="BS8" s="1855"/>
      <c r="BT8" s="1854"/>
      <c r="BU8" s="1855"/>
      <c r="BV8" s="1854"/>
      <c r="BW8" s="1855"/>
      <c r="BX8" s="1996"/>
      <c r="BY8" s="1996"/>
      <c r="BZ8" s="12"/>
    </row>
    <row r="9" spans="1:80" ht="34.5" customHeight="1">
      <c r="A9" s="12"/>
      <c r="B9" s="1864" t="s">
        <v>295</v>
      </c>
      <c r="C9" s="1865"/>
      <c r="D9" s="1865"/>
      <c r="E9" s="1879" t="s">
        <v>296</v>
      </c>
      <c r="F9" s="1879"/>
      <c r="G9" s="1879"/>
      <c r="H9" s="1879"/>
      <c r="I9" s="1880"/>
      <c r="J9" s="1856"/>
      <c r="K9" s="1857"/>
      <c r="L9" s="1856"/>
      <c r="M9" s="1857"/>
      <c r="N9" s="1846"/>
      <c r="O9" s="1847"/>
      <c r="P9" s="1846"/>
      <c r="Q9" s="1847"/>
      <c r="R9" s="1846"/>
      <c r="S9" s="1847"/>
      <c r="T9" s="1846"/>
      <c r="U9" s="1847"/>
      <c r="V9" s="1846"/>
      <c r="W9" s="1847"/>
      <c r="X9" s="1846"/>
      <c r="Y9" s="1847"/>
      <c r="Z9" s="1856"/>
      <c r="AA9" s="1857"/>
      <c r="AB9" s="1846"/>
      <c r="AC9" s="1847"/>
      <c r="AD9" s="1856"/>
      <c r="AE9" s="1857"/>
      <c r="AF9" s="1846"/>
      <c r="AG9" s="1847"/>
      <c r="AH9" s="1846"/>
      <c r="AI9" s="1847"/>
      <c r="AJ9" s="1846"/>
      <c r="AK9" s="1847"/>
      <c r="AL9" s="12"/>
      <c r="AM9" s="6" t="s">
        <v>297</v>
      </c>
      <c r="AN9" s="1399"/>
      <c r="AO9" s="12"/>
      <c r="AP9" s="1864" t="s">
        <v>295</v>
      </c>
      <c r="AQ9" s="1865"/>
      <c r="AR9" s="1865"/>
      <c r="AS9" s="1879" t="s">
        <v>296</v>
      </c>
      <c r="AT9" s="1879"/>
      <c r="AU9" s="1879"/>
      <c r="AV9" s="1879"/>
      <c r="AW9" s="1880"/>
      <c r="AX9" s="2002" t="s">
        <v>297</v>
      </c>
      <c r="AY9" s="2002"/>
      <c r="AZ9" s="2002" t="s">
        <v>297</v>
      </c>
      <c r="BA9" s="2002"/>
      <c r="BB9" s="1997"/>
      <c r="BC9" s="1997"/>
      <c r="BD9" s="1997"/>
      <c r="BE9" s="1997"/>
      <c r="BF9" s="1997"/>
      <c r="BG9" s="1997"/>
      <c r="BH9" s="1997"/>
      <c r="BI9" s="1997"/>
      <c r="BJ9" s="1998"/>
      <c r="BK9" s="1999"/>
      <c r="BL9" s="1997"/>
      <c r="BM9" s="1997"/>
      <c r="BN9" s="2002" t="s">
        <v>297</v>
      </c>
      <c r="BO9" s="2002"/>
      <c r="BP9" s="2003"/>
      <c r="BQ9" s="2003"/>
      <c r="BR9" s="2002" t="s">
        <v>297</v>
      </c>
      <c r="BS9" s="2002"/>
      <c r="BT9" s="2003"/>
      <c r="BU9" s="2003"/>
      <c r="BV9" s="2003"/>
      <c r="BW9" s="2003"/>
      <c r="BX9" s="1846"/>
      <c r="BY9" s="1847"/>
      <c r="BZ9" s="12"/>
    </row>
    <row r="10" spans="1:80" ht="34.5" customHeight="1">
      <c r="A10" s="12"/>
      <c r="B10" s="1864" t="s">
        <v>298</v>
      </c>
      <c r="C10" s="1865"/>
      <c r="D10" s="1865"/>
      <c r="E10" s="1879" t="s">
        <v>299</v>
      </c>
      <c r="F10" s="1879"/>
      <c r="G10" s="1879"/>
      <c r="H10" s="1879"/>
      <c r="I10" s="1880"/>
      <c r="J10" s="1856"/>
      <c r="K10" s="1857"/>
      <c r="L10" s="1856"/>
      <c r="M10" s="1857"/>
      <c r="N10" s="1846"/>
      <c r="O10" s="1847"/>
      <c r="P10" s="1846"/>
      <c r="Q10" s="1847"/>
      <c r="R10" s="1846"/>
      <c r="S10" s="1847"/>
      <c r="T10" s="1846"/>
      <c r="U10" s="1847"/>
      <c r="V10" s="1846"/>
      <c r="W10" s="1847"/>
      <c r="X10" s="1846"/>
      <c r="Y10" s="1847"/>
      <c r="Z10" s="1856"/>
      <c r="AA10" s="1857"/>
      <c r="AB10" s="1856"/>
      <c r="AC10" s="1857"/>
      <c r="AD10" s="1856"/>
      <c r="AE10" s="1857"/>
      <c r="AF10" s="1856"/>
      <c r="AG10" s="1857"/>
      <c r="AH10" s="1856"/>
      <c r="AI10" s="1857"/>
      <c r="AJ10" s="1846"/>
      <c r="AK10" s="1847"/>
      <c r="AL10" s="12"/>
      <c r="AM10" s="6" t="s">
        <v>300</v>
      </c>
      <c r="AN10" s="1399"/>
      <c r="AO10" s="12"/>
      <c r="AP10" s="1864" t="s">
        <v>298</v>
      </c>
      <c r="AQ10" s="1865"/>
      <c r="AR10" s="1865"/>
      <c r="AS10" s="1879" t="s">
        <v>299</v>
      </c>
      <c r="AT10" s="1879"/>
      <c r="AU10" s="1879"/>
      <c r="AV10" s="1879"/>
      <c r="AW10" s="1880"/>
      <c r="AX10" s="2004"/>
      <c r="AY10" s="2004"/>
      <c r="AZ10" s="2004"/>
      <c r="BA10" s="2004"/>
      <c r="BB10" s="2003"/>
      <c r="BC10" s="2003"/>
      <c r="BD10" s="2003"/>
      <c r="BE10" s="2003"/>
      <c r="BF10" s="2003"/>
      <c r="BG10" s="2003"/>
      <c r="BH10" s="2003"/>
      <c r="BI10" s="2003"/>
      <c r="BJ10" s="1846"/>
      <c r="BK10" s="1847"/>
      <c r="BL10" s="2003"/>
      <c r="BM10" s="2003"/>
      <c r="BN10" s="2004"/>
      <c r="BO10" s="2004"/>
      <c r="BP10" s="2004"/>
      <c r="BQ10" s="2004"/>
      <c r="BR10" s="2004"/>
      <c r="BS10" s="2004"/>
      <c r="BT10" s="2004"/>
      <c r="BU10" s="2004"/>
      <c r="BV10" s="2004"/>
      <c r="BW10" s="2004"/>
      <c r="BX10" s="1846"/>
      <c r="BY10" s="1847"/>
      <c r="BZ10" s="12"/>
    </row>
    <row r="11" spans="1:80" ht="34.5" customHeight="1">
      <c r="A11" s="12"/>
      <c r="B11" s="1864" t="s">
        <v>301</v>
      </c>
      <c r="C11" s="1865"/>
      <c r="D11" s="1865"/>
      <c r="E11" s="1879" t="s">
        <v>302</v>
      </c>
      <c r="F11" s="1879"/>
      <c r="G11" s="1879"/>
      <c r="H11" s="1879"/>
      <c r="I11" s="1880"/>
      <c r="J11" s="1856"/>
      <c r="K11" s="1857"/>
      <c r="L11" s="1856"/>
      <c r="M11" s="1857"/>
      <c r="N11" s="1846"/>
      <c r="O11" s="1847"/>
      <c r="P11" s="1846"/>
      <c r="Q11" s="1847"/>
      <c r="R11" s="1846"/>
      <c r="S11" s="1847"/>
      <c r="T11" s="1846"/>
      <c r="U11" s="1847"/>
      <c r="V11" s="1846"/>
      <c r="W11" s="1847"/>
      <c r="X11" s="1856"/>
      <c r="Y11" s="1857"/>
      <c r="Z11" s="1856"/>
      <c r="AA11" s="1857"/>
      <c r="AB11" s="1856"/>
      <c r="AC11" s="1857"/>
      <c r="AD11" s="1856"/>
      <c r="AE11" s="1857"/>
      <c r="AF11" s="1856"/>
      <c r="AG11" s="1857"/>
      <c r="AH11" s="1856"/>
      <c r="AI11" s="1857"/>
      <c r="AJ11" s="1846"/>
      <c r="AK11" s="1847"/>
      <c r="AL11" s="12"/>
      <c r="AM11" s="6" t="s">
        <v>303</v>
      </c>
      <c r="AN11" s="1399"/>
      <c r="AO11" s="12"/>
      <c r="AP11" s="1864" t="s">
        <v>301</v>
      </c>
      <c r="AQ11" s="1865"/>
      <c r="AR11" s="1865"/>
      <c r="AS11" s="1879" t="s">
        <v>302</v>
      </c>
      <c r="AT11" s="1879"/>
      <c r="AU11" s="1879"/>
      <c r="AV11" s="1879"/>
      <c r="AW11" s="1880"/>
      <c r="AX11" s="2004"/>
      <c r="AY11" s="2004"/>
      <c r="AZ11" s="2004"/>
      <c r="BA11" s="2004"/>
      <c r="BB11" s="2003"/>
      <c r="BC11" s="2003"/>
      <c r="BD11" s="2003"/>
      <c r="BE11" s="2003"/>
      <c r="BF11" s="2003"/>
      <c r="BG11" s="2003"/>
      <c r="BH11" s="1846"/>
      <c r="BI11" s="1847"/>
      <c r="BJ11" s="1846"/>
      <c r="BK11" s="1847"/>
      <c r="BL11" s="2004"/>
      <c r="BM11" s="2004"/>
      <c r="BN11" s="2004"/>
      <c r="BO11" s="2004"/>
      <c r="BP11" s="2004"/>
      <c r="BQ11" s="2004"/>
      <c r="BR11" s="2004"/>
      <c r="BS11" s="2004"/>
      <c r="BT11" s="2004"/>
      <c r="BU11" s="2004"/>
      <c r="BV11" s="2004"/>
      <c r="BW11" s="2004"/>
      <c r="BX11" s="1846"/>
      <c r="BY11" s="1847"/>
      <c r="BZ11" s="12"/>
    </row>
    <row r="12" spans="1:80" ht="34.5" customHeight="1">
      <c r="A12" s="12"/>
      <c r="B12" s="1864" t="s">
        <v>304</v>
      </c>
      <c r="C12" s="1865"/>
      <c r="D12" s="1865"/>
      <c r="E12" s="1881" t="s">
        <v>305</v>
      </c>
      <c r="F12" s="1881"/>
      <c r="G12" s="1881"/>
      <c r="H12" s="1881"/>
      <c r="I12" s="1882"/>
      <c r="J12" s="1856"/>
      <c r="K12" s="1857"/>
      <c r="L12" s="1856"/>
      <c r="M12" s="1857"/>
      <c r="N12" s="1846"/>
      <c r="O12" s="1847"/>
      <c r="P12" s="1846"/>
      <c r="Q12" s="1847"/>
      <c r="R12" s="1856"/>
      <c r="S12" s="1857"/>
      <c r="T12" s="1856"/>
      <c r="U12" s="1857"/>
      <c r="V12" s="1846"/>
      <c r="W12" s="1847"/>
      <c r="X12" s="1846"/>
      <c r="Y12" s="1847"/>
      <c r="Z12" s="1846"/>
      <c r="AA12" s="1847"/>
      <c r="AB12" s="1846"/>
      <c r="AC12" s="1847"/>
      <c r="AD12" s="1846"/>
      <c r="AE12" s="1847"/>
      <c r="AF12" s="1846"/>
      <c r="AG12" s="1847"/>
      <c r="AH12" s="1846"/>
      <c r="AI12" s="1847"/>
      <c r="AJ12" s="1846"/>
      <c r="AK12" s="1847"/>
      <c r="AL12" s="12"/>
      <c r="AM12" s="6" t="s">
        <v>306</v>
      </c>
      <c r="AN12" s="1399"/>
      <c r="AO12" s="12"/>
      <c r="AP12" s="1864" t="s">
        <v>304</v>
      </c>
      <c r="AQ12" s="1865"/>
      <c r="AR12" s="1865"/>
      <c r="AS12" s="1881" t="s">
        <v>305</v>
      </c>
      <c r="AT12" s="1879"/>
      <c r="AU12" s="1879"/>
      <c r="AV12" s="1879"/>
      <c r="AW12" s="1880"/>
      <c r="AX12" s="2004"/>
      <c r="AY12" s="2004"/>
      <c r="AZ12" s="2005"/>
      <c r="BA12" s="2006"/>
      <c r="BB12" s="2003"/>
      <c r="BC12" s="2003"/>
      <c r="BD12" s="2003"/>
      <c r="BE12" s="2003"/>
      <c r="BF12" s="2004"/>
      <c r="BG12" s="2004"/>
      <c r="BH12" s="2004"/>
      <c r="BI12" s="2004"/>
      <c r="BJ12" s="1846"/>
      <c r="BK12" s="1847"/>
      <c r="BL12" s="2003"/>
      <c r="BM12" s="2003"/>
      <c r="BN12" s="2003"/>
      <c r="BO12" s="2003"/>
      <c r="BP12" s="2003"/>
      <c r="BQ12" s="2003"/>
      <c r="BR12" s="2003"/>
      <c r="BS12" s="2003"/>
      <c r="BT12" s="2003"/>
      <c r="BU12" s="2003"/>
      <c r="BV12" s="2003"/>
      <c r="BW12" s="2003"/>
      <c r="BX12" s="1846"/>
      <c r="BY12" s="1847"/>
      <c r="BZ12" s="12"/>
    </row>
    <row r="13" spans="1:80" ht="34.5" customHeight="1">
      <c r="A13" s="12"/>
      <c r="B13" s="1864" t="s">
        <v>307</v>
      </c>
      <c r="C13" s="1865"/>
      <c r="D13" s="1865"/>
      <c r="E13" s="1881" t="s">
        <v>308</v>
      </c>
      <c r="F13" s="1881"/>
      <c r="G13" s="1881"/>
      <c r="H13" s="1881"/>
      <c r="I13" s="1882"/>
      <c r="J13" s="1856"/>
      <c r="K13" s="1857"/>
      <c r="L13" s="1856"/>
      <c r="M13" s="1857"/>
      <c r="N13" s="1856"/>
      <c r="O13" s="1857"/>
      <c r="P13" s="1856"/>
      <c r="Q13" s="1857"/>
      <c r="R13" s="1846"/>
      <c r="S13" s="1847"/>
      <c r="T13" s="1856"/>
      <c r="U13" s="1857"/>
      <c r="V13" s="1856"/>
      <c r="W13" s="1857"/>
      <c r="X13" s="1846"/>
      <c r="Y13" s="1847"/>
      <c r="Z13" s="1856"/>
      <c r="AA13" s="1857"/>
      <c r="AB13" s="1856"/>
      <c r="AC13" s="1857"/>
      <c r="AD13" s="1856"/>
      <c r="AE13" s="1857"/>
      <c r="AF13" s="1856"/>
      <c r="AG13" s="1857"/>
      <c r="AH13" s="1856"/>
      <c r="AI13" s="1857"/>
      <c r="AJ13" s="1856"/>
      <c r="AK13" s="1857"/>
      <c r="AL13" s="12"/>
      <c r="AN13" s="1399"/>
      <c r="AO13" s="12"/>
      <c r="AP13" s="1864" t="s">
        <v>307</v>
      </c>
      <c r="AQ13" s="1865"/>
      <c r="AR13" s="1865"/>
      <c r="AS13" s="1881" t="s">
        <v>308</v>
      </c>
      <c r="AT13" s="1879"/>
      <c r="AU13" s="1879"/>
      <c r="AV13" s="1879"/>
      <c r="AW13" s="1880"/>
      <c r="AX13" s="2005"/>
      <c r="AY13" s="2006"/>
      <c r="AZ13" s="2005"/>
      <c r="BA13" s="2006"/>
      <c r="BB13" s="2004"/>
      <c r="BC13" s="2004"/>
      <c r="BD13" s="2004"/>
      <c r="BE13" s="2004"/>
      <c r="BF13" s="1846"/>
      <c r="BG13" s="1847"/>
      <c r="BH13" s="2005"/>
      <c r="BI13" s="2006"/>
      <c r="BJ13" s="2005"/>
      <c r="BK13" s="2006"/>
      <c r="BL13" s="1846"/>
      <c r="BM13" s="1847"/>
      <c r="BN13" s="2004"/>
      <c r="BO13" s="2004"/>
      <c r="BP13" s="2004"/>
      <c r="BQ13" s="2004"/>
      <c r="BR13" s="2004"/>
      <c r="BS13" s="2004"/>
      <c r="BT13" s="2004"/>
      <c r="BU13" s="2004"/>
      <c r="BV13" s="2004"/>
      <c r="BW13" s="2004"/>
      <c r="BX13" s="2005"/>
      <c r="BY13" s="2006"/>
      <c r="BZ13" s="12"/>
    </row>
    <row r="14" spans="1:80" ht="34.5" customHeight="1">
      <c r="A14" s="12"/>
      <c r="B14" s="1864" t="s">
        <v>309</v>
      </c>
      <c r="C14" s="1865"/>
      <c r="D14" s="1865"/>
      <c r="E14" s="1881" t="s">
        <v>310</v>
      </c>
      <c r="F14" s="1881"/>
      <c r="G14" s="1881"/>
      <c r="H14" s="1881"/>
      <c r="I14" s="1882"/>
      <c r="J14" s="1856"/>
      <c r="K14" s="1857"/>
      <c r="L14" s="1846"/>
      <c r="M14" s="1847"/>
      <c r="N14" s="1846"/>
      <c r="O14" s="1847"/>
      <c r="P14" s="1846"/>
      <c r="Q14" s="1847"/>
      <c r="R14" s="1846"/>
      <c r="S14" s="1847"/>
      <c r="T14" s="1846"/>
      <c r="U14" s="1847"/>
      <c r="V14" s="1846"/>
      <c r="W14" s="1847"/>
      <c r="X14" s="1846"/>
      <c r="Y14" s="1847"/>
      <c r="Z14" s="1846"/>
      <c r="AA14" s="1847"/>
      <c r="AB14" s="1846"/>
      <c r="AC14" s="1847"/>
      <c r="AD14" s="1846"/>
      <c r="AE14" s="1847"/>
      <c r="AF14" s="1846"/>
      <c r="AG14" s="1847"/>
      <c r="AH14" s="1846"/>
      <c r="AI14" s="1847"/>
      <c r="AJ14" s="1846"/>
      <c r="AK14" s="1847"/>
      <c r="AL14" s="12"/>
      <c r="AM14" s="6" t="s">
        <v>297</v>
      </c>
      <c r="AN14" s="1399"/>
      <c r="AO14" s="12"/>
      <c r="AP14" s="1864" t="s">
        <v>309</v>
      </c>
      <c r="AQ14" s="1865"/>
      <c r="AR14" s="1865"/>
      <c r="AS14" s="1881" t="s">
        <v>310</v>
      </c>
      <c r="AT14" s="1879"/>
      <c r="AU14" s="1879"/>
      <c r="AV14" s="1879"/>
      <c r="AW14" s="1880"/>
      <c r="AX14" s="2005"/>
      <c r="AY14" s="2006"/>
      <c r="AZ14" s="1846"/>
      <c r="BA14" s="1847"/>
      <c r="BB14" s="1846"/>
      <c r="BC14" s="1847"/>
      <c r="BD14" s="2003"/>
      <c r="BE14" s="2003"/>
      <c r="BF14" s="2003"/>
      <c r="BG14" s="2003"/>
      <c r="BH14" s="2003"/>
      <c r="BI14" s="2003"/>
      <c r="BJ14" s="1846"/>
      <c r="BK14" s="1847"/>
      <c r="BL14" s="2003"/>
      <c r="BM14" s="2003"/>
      <c r="BN14" s="2003"/>
      <c r="BO14" s="2003"/>
      <c r="BP14" s="2003"/>
      <c r="BQ14" s="2003"/>
      <c r="BR14" s="2003"/>
      <c r="BS14" s="2003"/>
      <c r="BT14" s="2003"/>
      <c r="BU14" s="2003"/>
      <c r="BV14" s="2003"/>
      <c r="BW14" s="2003"/>
      <c r="BX14" s="1846"/>
      <c r="BY14" s="1847"/>
      <c r="BZ14" s="12"/>
    </row>
    <row r="15" spans="1:80" ht="34.5" customHeight="1">
      <c r="A15" s="12"/>
      <c r="B15" s="1864" t="s">
        <v>311</v>
      </c>
      <c r="C15" s="1865"/>
      <c r="D15" s="1865"/>
      <c r="E15" s="1879" t="s">
        <v>312</v>
      </c>
      <c r="F15" s="1879"/>
      <c r="G15" s="1879"/>
      <c r="H15" s="1879"/>
      <c r="I15" s="1880"/>
      <c r="J15" s="1846"/>
      <c r="K15" s="1847"/>
      <c r="L15" s="1846"/>
      <c r="M15" s="1847"/>
      <c r="N15" s="1846"/>
      <c r="O15" s="1847"/>
      <c r="P15" s="1846"/>
      <c r="Q15" s="1847"/>
      <c r="R15" s="1846"/>
      <c r="S15" s="1847"/>
      <c r="T15" s="1846"/>
      <c r="U15" s="1847"/>
      <c r="V15" s="1846"/>
      <c r="W15" s="1847"/>
      <c r="X15" s="1846"/>
      <c r="Y15" s="1847"/>
      <c r="Z15" s="1846"/>
      <c r="AA15" s="1847"/>
      <c r="AB15" s="1846"/>
      <c r="AC15" s="1847"/>
      <c r="AD15" s="1846"/>
      <c r="AE15" s="1847"/>
      <c r="AF15" s="1846"/>
      <c r="AG15" s="1847"/>
      <c r="AH15" s="1846"/>
      <c r="AI15" s="1847"/>
      <c r="AJ15" s="1856"/>
      <c r="AK15" s="1857"/>
      <c r="AL15" s="12"/>
      <c r="AM15" s="6" t="s">
        <v>303</v>
      </c>
      <c r="AN15" s="1399"/>
      <c r="AO15" s="12"/>
      <c r="AP15" s="1864" t="s">
        <v>311</v>
      </c>
      <c r="AQ15" s="1865"/>
      <c r="AR15" s="1865"/>
      <c r="AS15" s="1879" t="s">
        <v>312</v>
      </c>
      <c r="AT15" s="1879"/>
      <c r="AU15" s="1879"/>
      <c r="AV15" s="1879"/>
      <c r="AW15" s="1880"/>
      <c r="AX15" s="2003"/>
      <c r="AY15" s="2003"/>
      <c r="AZ15" s="2003"/>
      <c r="BA15" s="2003"/>
      <c r="BB15" s="1846"/>
      <c r="BC15" s="1847"/>
      <c r="BD15" s="2003"/>
      <c r="BE15" s="2003"/>
      <c r="BF15" s="2003"/>
      <c r="BG15" s="2003"/>
      <c r="BH15" s="2003"/>
      <c r="BI15" s="2003"/>
      <c r="BJ15" s="1846"/>
      <c r="BK15" s="1847"/>
      <c r="BL15" s="2003"/>
      <c r="BM15" s="2003"/>
      <c r="BN15" s="2003"/>
      <c r="BO15" s="2003"/>
      <c r="BP15" s="2003"/>
      <c r="BQ15" s="2003"/>
      <c r="BR15" s="2003"/>
      <c r="BS15" s="2003"/>
      <c r="BT15" s="2003"/>
      <c r="BU15" s="2003"/>
      <c r="BV15" s="2003"/>
      <c r="BW15" s="2003"/>
      <c r="BX15" s="2005"/>
      <c r="BY15" s="2006"/>
      <c r="BZ15" s="12"/>
    </row>
    <row r="16" spans="1:80" ht="13.5" customHeight="1">
      <c r="A16" s="12"/>
      <c r="B16" s="1989" t="s">
        <v>219</v>
      </c>
      <c r="C16" s="1991" t="s">
        <v>313</v>
      </c>
      <c r="D16" s="1991"/>
      <c r="E16" s="1991"/>
      <c r="F16" s="1991"/>
      <c r="G16" s="1991"/>
      <c r="H16" s="1991"/>
      <c r="I16" s="1991"/>
      <c r="J16" s="1991"/>
      <c r="K16" s="1991"/>
      <c r="L16" s="1991"/>
      <c r="M16" s="1991"/>
      <c r="N16" s="1991"/>
      <c r="O16" s="1991"/>
      <c r="P16" s="1991"/>
      <c r="Q16" s="1991"/>
      <c r="R16" s="1991"/>
      <c r="S16" s="1991"/>
      <c r="T16" s="1991"/>
      <c r="U16" s="1991"/>
      <c r="V16" s="1991"/>
      <c r="W16" s="1991"/>
      <c r="X16" s="1991"/>
      <c r="Y16" s="1991"/>
      <c r="Z16" s="1991"/>
      <c r="AA16" s="1991"/>
      <c r="AB16" s="1991"/>
      <c r="AC16" s="1991"/>
      <c r="AD16" s="1991"/>
      <c r="AE16" s="1991"/>
      <c r="AF16" s="1991"/>
      <c r="AG16" s="1991"/>
      <c r="AH16" s="1991"/>
      <c r="AI16" s="1991"/>
      <c r="AJ16" s="1991"/>
      <c r="AK16" s="1991"/>
      <c r="AL16" s="12"/>
      <c r="AO16" s="12"/>
      <c r="AP16" s="1989" t="s">
        <v>219</v>
      </c>
      <c r="AQ16" s="1991" t="s">
        <v>313</v>
      </c>
      <c r="AR16" s="1991"/>
      <c r="AS16" s="1991"/>
      <c r="AT16" s="1991"/>
      <c r="AU16" s="1991"/>
      <c r="AV16" s="1991"/>
      <c r="AW16" s="1991"/>
      <c r="AX16" s="1991"/>
      <c r="AY16" s="1991"/>
      <c r="AZ16" s="1991"/>
      <c r="BA16" s="1991"/>
      <c r="BB16" s="1991"/>
      <c r="BC16" s="1991"/>
      <c r="BD16" s="1991"/>
      <c r="BE16" s="1991"/>
      <c r="BF16" s="1991"/>
      <c r="BG16" s="1991"/>
      <c r="BH16" s="1991"/>
      <c r="BI16" s="1991"/>
      <c r="BJ16" s="1991"/>
      <c r="BK16" s="1991"/>
      <c r="BL16" s="1991"/>
      <c r="BM16" s="1991"/>
      <c r="BN16" s="1991"/>
      <c r="BO16" s="1991"/>
      <c r="BP16" s="1991"/>
      <c r="BQ16" s="1991"/>
      <c r="BR16" s="1991"/>
      <c r="BS16" s="1991"/>
      <c r="BT16" s="1991"/>
      <c r="BU16" s="1991"/>
      <c r="BV16" s="1991"/>
      <c r="BW16" s="1991"/>
      <c r="BX16" s="1991"/>
      <c r="BY16" s="1991"/>
      <c r="BZ16" s="12"/>
    </row>
    <row r="17" spans="1:80" ht="13.5">
      <c r="A17" s="12"/>
      <c r="B17" s="1990"/>
      <c r="C17" s="1992"/>
      <c r="D17" s="1992"/>
      <c r="E17" s="1992"/>
      <c r="F17" s="1992"/>
      <c r="G17" s="1992"/>
      <c r="H17" s="1992"/>
      <c r="I17" s="1992"/>
      <c r="J17" s="1992"/>
      <c r="K17" s="1992"/>
      <c r="L17" s="1992"/>
      <c r="M17" s="1992"/>
      <c r="N17" s="1992"/>
      <c r="O17" s="1992"/>
      <c r="P17" s="1992"/>
      <c r="Q17" s="1992"/>
      <c r="R17" s="1992"/>
      <c r="S17" s="1992"/>
      <c r="T17" s="1992"/>
      <c r="U17" s="1992"/>
      <c r="V17" s="1992"/>
      <c r="W17" s="1992"/>
      <c r="X17" s="1992"/>
      <c r="Y17" s="1992"/>
      <c r="Z17" s="1992"/>
      <c r="AA17" s="1992"/>
      <c r="AB17" s="1992"/>
      <c r="AC17" s="1992"/>
      <c r="AD17" s="1992"/>
      <c r="AE17" s="1992"/>
      <c r="AF17" s="1992"/>
      <c r="AG17" s="1992"/>
      <c r="AH17" s="1992"/>
      <c r="AI17" s="1992"/>
      <c r="AJ17" s="1992"/>
      <c r="AK17" s="1992"/>
      <c r="AL17" s="12"/>
      <c r="AO17" s="12"/>
      <c r="AP17" s="1990"/>
      <c r="AQ17" s="1992"/>
      <c r="AR17" s="1992"/>
      <c r="AS17" s="1992"/>
      <c r="AT17" s="1992"/>
      <c r="AU17" s="1992"/>
      <c r="AV17" s="1992"/>
      <c r="AW17" s="1992"/>
      <c r="AX17" s="1992"/>
      <c r="AY17" s="1992"/>
      <c r="AZ17" s="1992"/>
      <c r="BA17" s="1992"/>
      <c r="BB17" s="1992"/>
      <c r="BC17" s="1992"/>
      <c r="BD17" s="1992"/>
      <c r="BE17" s="1992"/>
      <c r="BF17" s="1992"/>
      <c r="BG17" s="1992"/>
      <c r="BH17" s="1992"/>
      <c r="BI17" s="1992"/>
      <c r="BJ17" s="1992"/>
      <c r="BK17" s="1992"/>
      <c r="BL17" s="1992"/>
      <c r="BM17" s="1992"/>
      <c r="BN17" s="1992"/>
      <c r="BO17" s="1992"/>
      <c r="BP17" s="1992"/>
      <c r="BQ17" s="1992"/>
      <c r="BR17" s="1992"/>
      <c r="BS17" s="1992"/>
      <c r="BT17" s="1992"/>
      <c r="BU17" s="1992"/>
      <c r="BV17" s="1992"/>
      <c r="BW17" s="1992"/>
      <c r="BX17" s="1992"/>
      <c r="BY17" s="1992"/>
      <c r="BZ17" s="12"/>
    </row>
    <row r="18" spans="1:80" ht="13.5">
      <c r="A18" s="12"/>
      <c r="B18" s="1406"/>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12"/>
      <c r="AO18" s="12"/>
      <c r="AP18" s="1406"/>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12"/>
    </row>
    <row r="19" spans="1:80">
      <c r="A19" s="1396"/>
      <c r="B19" s="1032" t="s">
        <v>314</v>
      </c>
      <c r="C19" s="1027"/>
      <c r="D19" s="1027"/>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2"/>
      <c r="AO19" s="1396"/>
      <c r="AP19" s="1032" t="s">
        <v>314</v>
      </c>
      <c r="AQ19" s="1027"/>
      <c r="AR19" s="1027"/>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2"/>
    </row>
    <row r="20" spans="1:80" ht="19.5" thickBot="1">
      <c r="A20" s="1396"/>
      <c r="B20" s="1394" t="s">
        <v>189</v>
      </c>
      <c r="C20" s="1407"/>
      <c r="D20" s="1407"/>
      <c r="E20" s="1408"/>
      <c r="F20" s="1408"/>
      <c r="G20" s="1408"/>
      <c r="H20" s="1408"/>
      <c r="I20" s="1408"/>
      <c r="J20" s="1408"/>
      <c r="K20" s="1408"/>
      <c r="L20" s="1408"/>
      <c r="M20" s="1408"/>
      <c r="N20" s="1408"/>
      <c r="O20" s="1408"/>
      <c r="P20" s="1408"/>
      <c r="Q20" s="1408"/>
      <c r="R20" s="1408"/>
      <c r="S20" s="1408"/>
      <c r="T20" s="1408"/>
      <c r="U20" s="1408"/>
      <c r="V20" s="1408"/>
      <c r="W20" s="1408"/>
      <c r="X20" s="1408"/>
      <c r="Y20" s="1408"/>
      <c r="Z20" s="1408"/>
      <c r="AA20" s="1408"/>
      <c r="AB20" s="1408"/>
      <c r="AC20" s="1408"/>
      <c r="AD20" s="1408"/>
      <c r="AE20" s="1408"/>
      <c r="AF20" s="1408"/>
      <c r="AG20" s="1408"/>
      <c r="AH20" s="1408"/>
      <c r="AI20" s="1408"/>
      <c r="AJ20" s="1408"/>
      <c r="AK20" s="1409"/>
      <c r="AL20" s="12"/>
      <c r="AO20" s="1396"/>
      <c r="AP20" s="1394" t="s">
        <v>189</v>
      </c>
      <c r="AQ20" s="1407"/>
      <c r="AR20" s="1407"/>
      <c r="AS20" s="1408"/>
      <c r="AT20" s="1408"/>
      <c r="AU20" s="1408"/>
      <c r="AV20" s="1408"/>
      <c r="AW20" s="1408"/>
      <c r="AX20" s="1408"/>
      <c r="AY20" s="1408"/>
      <c r="AZ20" s="1408"/>
      <c r="BA20" s="1408"/>
      <c r="BB20" s="1408"/>
      <c r="BC20" s="1408"/>
      <c r="BD20" s="1408"/>
      <c r="BE20" s="1408"/>
      <c r="BF20" s="1408"/>
      <c r="BG20" s="1408"/>
      <c r="BH20" s="1408"/>
      <c r="BI20" s="1408"/>
      <c r="BJ20" s="1408"/>
      <c r="BK20" s="1408"/>
      <c r="BL20" s="1408"/>
      <c r="BM20" s="1408"/>
      <c r="BN20" s="1408"/>
      <c r="BO20" s="1408"/>
      <c r="BP20" s="1408"/>
      <c r="BQ20" s="1408"/>
      <c r="BR20" s="1408"/>
      <c r="BS20" s="1408"/>
      <c r="BT20" s="1408"/>
      <c r="BU20" s="1408"/>
      <c r="BV20" s="1408"/>
      <c r="BW20" s="1408"/>
      <c r="BX20" s="1408"/>
      <c r="BY20" s="1409"/>
      <c r="BZ20" s="12"/>
    </row>
    <row r="21" spans="1:80" ht="20.25" thickTop="1" thickBot="1">
      <c r="A21" s="1396"/>
      <c r="B21" s="1410"/>
      <c r="C21" s="1411" t="s">
        <v>315</v>
      </c>
      <c r="D21" s="1412"/>
      <c r="E21" s="1413"/>
      <c r="F21" s="1413"/>
      <c r="G21" s="1413"/>
      <c r="H21" s="1413"/>
      <c r="I21" s="1413"/>
      <c r="J21" s="1413"/>
      <c r="K21" s="1413"/>
      <c r="L21" s="1413"/>
      <c r="M21" s="1413"/>
      <c r="N21" s="1413"/>
      <c r="O21" s="1413"/>
      <c r="P21" s="1413"/>
      <c r="Q21" s="1413"/>
      <c r="R21" s="1413"/>
      <c r="S21" s="1413"/>
      <c r="T21" s="1413"/>
      <c r="U21" s="1413"/>
      <c r="V21" s="1413"/>
      <c r="W21" s="1413"/>
      <c r="X21" s="1413"/>
      <c r="Y21" s="1413"/>
      <c r="Z21" s="1413"/>
      <c r="AA21" s="1413"/>
      <c r="AB21" s="1413"/>
      <c r="AC21" s="1893">
        <f>AC48+AC77+AC213+AC234+AC249+AC263+AC283+AC294+AC98+AC305+AC111+AC167</f>
        <v>0</v>
      </c>
      <c r="AD21" s="1894"/>
      <c r="AE21" s="1894"/>
      <c r="AF21" s="1894"/>
      <c r="AG21" s="1894"/>
      <c r="AH21" s="1894"/>
      <c r="AI21" s="1895"/>
      <c r="AJ21" s="1413" t="s">
        <v>316</v>
      </c>
      <c r="AK21" s="1414"/>
      <c r="AL21" s="12"/>
      <c r="AO21" s="1396"/>
      <c r="AP21" s="1410"/>
      <c r="AQ21" s="1411" t="s">
        <v>315</v>
      </c>
      <c r="AR21" s="1412"/>
      <c r="AS21" s="1413"/>
      <c r="AT21" s="1413"/>
      <c r="AU21" s="1413"/>
      <c r="AV21" s="1413"/>
      <c r="AW21" s="1413"/>
      <c r="AX21" s="1413"/>
      <c r="AY21" s="1413"/>
      <c r="AZ21" s="1413"/>
      <c r="BA21" s="1413"/>
      <c r="BB21" s="1413"/>
      <c r="BC21" s="1413"/>
      <c r="BD21" s="1413"/>
      <c r="BE21" s="1413"/>
      <c r="BF21" s="1413"/>
      <c r="BG21" s="1413"/>
      <c r="BH21" s="1413"/>
      <c r="BI21" s="1413"/>
      <c r="BJ21" s="1413"/>
      <c r="BK21" s="1413"/>
      <c r="BL21" s="1413"/>
      <c r="BM21" s="1413"/>
      <c r="BN21" s="1413"/>
      <c r="BO21" s="1413"/>
      <c r="BP21" s="1413"/>
      <c r="BQ21" s="2007">
        <v>3500000</v>
      </c>
      <c r="BR21" s="2008"/>
      <c r="BS21" s="2008"/>
      <c r="BT21" s="2008"/>
      <c r="BU21" s="2008"/>
      <c r="BV21" s="2008"/>
      <c r="BW21" s="2009"/>
      <c r="BX21" s="1413" t="s">
        <v>316</v>
      </c>
      <c r="BY21" s="1414"/>
      <c r="BZ21" s="12"/>
    </row>
    <row r="22" spans="1:80" ht="20.25" thickTop="1" thickBot="1">
      <c r="A22" s="1396"/>
      <c r="B22" s="1410"/>
      <c r="C22" s="1415" t="s">
        <v>317</v>
      </c>
      <c r="D22" s="1027"/>
      <c r="E22" s="11"/>
      <c r="F22" s="11"/>
      <c r="G22" s="11"/>
      <c r="H22" s="11"/>
      <c r="I22" s="11"/>
      <c r="J22" s="11"/>
      <c r="K22" s="11"/>
      <c r="L22" s="11"/>
      <c r="M22" s="11"/>
      <c r="N22" s="11"/>
      <c r="O22" s="11"/>
      <c r="P22" s="11"/>
      <c r="Q22" s="11"/>
      <c r="R22" s="11"/>
      <c r="S22" s="11"/>
      <c r="T22" s="11"/>
      <c r="U22" s="11"/>
      <c r="V22" s="11"/>
      <c r="W22" s="11"/>
      <c r="X22" s="11"/>
      <c r="Y22" s="11"/>
      <c r="Z22" s="11"/>
      <c r="AA22" s="11"/>
      <c r="AB22" s="11"/>
      <c r="AC22" s="1893">
        <f>AC50+AC79+AC215+AC236+AC251+AC265+AC285+AC296+AC100+AC307+AC113+AC169</f>
        <v>0</v>
      </c>
      <c r="AD22" s="1894"/>
      <c r="AE22" s="1894"/>
      <c r="AF22" s="1894"/>
      <c r="AG22" s="1894"/>
      <c r="AH22" s="1894"/>
      <c r="AI22" s="1895"/>
      <c r="AJ22" s="11" t="s">
        <v>316</v>
      </c>
      <c r="AK22" s="1416"/>
      <c r="AL22" s="12"/>
      <c r="AO22" s="1396"/>
      <c r="AP22" s="1410"/>
      <c r="AQ22" s="1415" t="s">
        <v>317</v>
      </c>
      <c r="AR22" s="1027"/>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2007">
        <f>AC50+AC79+AC215+AC236+AC251+AC265+AC285+AC296+AC100+AC307+AC113+AC169</f>
        <v>0</v>
      </c>
      <c r="BR22" s="2008"/>
      <c r="BS22" s="2008"/>
      <c r="BT22" s="2008"/>
      <c r="BU22" s="2008"/>
      <c r="BV22" s="2008"/>
      <c r="BW22" s="2009"/>
      <c r="BX22" s="11" t="s">
        <v>316</v>
      </c>
      <c r="BY22" s="1416"/>
      <c r="BZ22" s="12"/>
    </row>
    <row r="23" spans="1:80" ht="20.25" thickTop="1" thickBot="1">
      <c r="A23" s="1396"/>
      <c r="B23" s="1410"/>
      <c r="C23" s="1415" t="s">
        <v>318</v>
      </c>
      <c r="D23" s="1027"/>
      <c r="E23" s="11"/>
      <c r="F23" s="11"/>
      <c r="G23" s="11"/>
      <c r="H23" s="11"/>
      <c r="I23" s="11"/>
      <c r="J23" s="11"/>
      <c r="K23" s="11"/>
      <c r="L23" s="11"/>
      <c r="M23" s="11"/>
      <c r="N23" s="11"/>
      <c r="O23" s="11"/>
      <c r="P23" s="11"/>
      <c r="Q23" s="11"/>
      <c r="R23" s="11"/>
      <c r="S23" s="11"/>
      <c r="T23" s="11"/>
      <c r="U23" s="11"/>
      <c r="V23" s="11"/>
      <c r="W23" s="11"/>
      <c r="X23" s="11"/>
      <c r="Y23" s="11"/>
      <c r="Z23" s="11"/>
      <c r="AA23" s="11"/>
      <c r="AB23" s="11"/>
      <c r="AC23" s="1893">
        <f>AC53+AC82+AC219+AC239+AC254+AC268+AC288+AC299+AC103+AC123+AC310+AC173+AC116</f>
        <v>0</v>
      </c>
      <c r="AD23" s="1894"/>
      <c r="AE23" s="1894"/>
      <c r="AF23" s="1894"/>
      <c r="AG23" s="1894"/>
      <c r="AH23" s="1894"/>
      <c r="AI23" s="1895"/>
      <c r="AJ23" s="11" t="s">
        <v>316</v>
      </c>
      <c r="AK23" s="1416"/>
      <c r="AL23" s="12"/>
      <c r="AO23" s="1396"/>
      <c r="AP23" s="1410"/>
      <c r="AQ23" s="1415" t="s">
        <v>318</v>
      </c>
      <c r="AR23" s="1027"/>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2007">
        <v>2332000</v>
      </c>
      <c r="BR23" s="2008"/>
      <c r="BS23" s="2008"/>
      <c r="BT23" s="2008"/>
      <c r="BU23" s="2008"/>
      <c r="BV23" s="2008"/>
      <c r="BW23" s="2009"/>
      <c r="BX23" s="11" t="s">
        <v>316</v>
      </c>
      <c r="BY23" s="1416"/>
      <c r="BZ23" s="12"/>
      <c r="CA23" s="847" t="s">
        <v>1200</v>
      </c>
      <c r="CB23" s="847"/>
    </row>
    <row r="24" spans="1:80" ht="19.5" thickTop="1">
      <c r="A24" s="1396"/>
      <c r="B24" s="1410"/>
      <c r="C24" s="1391"/>
      <c r="D24" s="1988" t="s">
        <v>319</v>
      </c>
      <c r="E24" s="1949"/>
      <c r="F24" s="1949"/>
      <c r="G24" s="1949"/>
      <c r="H24" s="1949"/>
      <c r="I24" s="1949"/>
      <c r="J24" s="1949"/>
      <c r="K24" s="1949"/>
      <c r="L24" s="1949"/>
      <c r="M24" s="1949"/>
      <c r="N24" s="1949"/>
      <c r="O24" s="1949"/>
      <c r="P24" s="1949"/>
      <c r="Q24" s="1949"/>
      <c r="R24" s="1949"/>
      <c r="S24" s="1949"/>
      <c r="T24" s="1949"/>
      <c r="U24" s="1949"/>
      <c r="V24" s="1949"/>
      <c r="W24" s="1949"/>
      <c r="X24" s="1949"/>
      <c r="Y24" s="1949"/>
      <c r="Z24" s="1949"/>
      <c r="AA24" s="1949"/>
      <c r="AB24" s="1950"/>
      <c r="AC24" s="1928">
        <f>AC53+AC82+AC103+AC239+AC254+AC268+AC288+AC299+AC116</f>
        <v>0</v>
      </c>
      <c r="AD24" s="1929"/>
      <c r="AE24" s="1929"/>
      <c r="AF24" s="1929"/>
      <c r="AG24" s="1929"/>
      <c r="AH24" s="1929"/>
      <c r="AI24" s="1930"/>
      <c r="AJ24" s="1413" t="s">
        <v>316</v>
      </c>
      <c r="AK24" s="1414"/>
      <c r="AL24" s="12"/>
      <c r="AO24" s="1396"/>
      <c r="AP24" s="1410"/>
      <c r="AQ24" s="1391"/>
      <c r="AR24" s="1988" t="s">
        <v>319</v>
      </c>
      <c r="AS24" s="1949"/>
      <c r="AT24" s="1949"/>
      <c r="AU24" s="1949"/>
      <c r="AV24" s="1949"/>
      <c r="AW24" s="1949"/>
      <c r="AX24" s="1949"/>
      <c r="AY24" s="1949"/>
      <c r="AZ24" s="1949"/>
      <c r="BA24" s="1949"/>
      <c r="BB24" s="1949"/>
      <c r="BC24" s="1949"/>
      <c r="BD24" s="1949"/>
      <c r="BE24" s="1949"/>
      <c r="BF24" s="1949"/>
      <c r="BG24" s="1949"/>
      <c r="BH24" s="1949"/>
      <c r="BI24" s="1949"/>
      <c r="BJ24" s="1949"/>
      <c r="BK24" s="1949"/>
      <c r="BL24" s="1949"/>
      <c r="BM24" s="1949"/>
      <c r="BN24" s="1949"/>
      <c r="BO24" s="1949"/>
      <c r="BP24" s="1949"/>
      <c r="BQ24" s="2010">
        <f>AC53+AC82+AC103+AC239+AC254+AC268+AC288+AC299+AC116</f>
        <v>0</v>
      </c>
      <c r="BR24" s="2011"/>
      <c r="BS24" s="2011"/>
      <c r="BT24" s="2011"/>
      <c r="BU24" s="2011"/>
      <c r="BV24" s="2011"/>
      <c r="BW24" s="2012"/>
      <c r="BX24" s="1413" t="s">
        <v>316</v>
      </c>
      <c r="BY24" s="1414"/>
      <c r="BZ24" s="12"/>
    </row>
    <row r="25" spans="1:80" ht="18.75" customHeight="1">
      <c r="A25" s="1396"/>
      <c r="B25" s="1410"/>
      <c r="C25" s="1391"/>
      <c r="D25" s="1418" t="s">
        <v>219</v>
      </c>
      <c r="E25" s="1967" t="s">
        <v>320</v>
      </c>
      <c r="F25" s="1967"/>
      <c r="G25" s="1967"/>
      <c r="H25" s="1967"/>
      <c r="I25" s="1967"/>
      <c r="J25" s="1967"/>
      <c r="K25" s="1967"/>
      <c r="L25" s="1967"/>
      <c r="M25" s="1967"/>
      <c r="N25" s="1967"/>
      <c r="O25" s="1967"/>
      <c r="P25" s="1967"/>
      <c r="Q25" s="1967"/>
      <c r="R25" s="1967"/>
      <c r="S25" s="1967"/>
      <c r="T25" s="1967"/>
      <c r="U25" s="1967"/>
      <c r="V25" s="1967"/>
      <c r="W25" s="1967"/>
      <c r="X25" s="1967"/>
      <c r="Y25" s="1967"/>
      <c r="Z25" s="1967"/>
      <c r="AA25" s="1967"/>
      <c r="AB25" s="1967"/>
      <c r="AC25" s="1967"/>
      <c r="AD25" s="1967"/>
      <c r="AE25" s="1967"/>
      <c r="AF25" s="1967"/>
      <c r="AG25" s="1967"/>
      <c r="AH25" s="1967"/>
      <c r="AI25" s="1967"/>
      <c r="AJ25" s="1967"/>
      <c r="AK25" s="1968"/>
      <c r="AL25" s="12"/>
      <c r="AO25" s="1396"/>
      <c r="AP25" s="1410"/>
      <c r="AQ25" s="1391"/>
      <c r="AR25" s="1418" t="s">
        <v>219</v>
      </c>
      <c r="AS25" s="1967" t="s">
        <v>320</v>
      </c>
      <c r="AT25" s="1875"/>
      <c r="AU25" s="1875"/>
      <c r="AV25" s="1875"/>
      <c r="AW25" s="1875"/>
      <c r="AX25" s="1875"/>
      <c r="AY25" s="1875"/>
      <c r="AZ25" s="1875"/>
      <c r="BA25" s="1875"/>
      <c r="BB25" s="1875"/>
      <c r="BC25" s="1875"/>
      <c r="BD25" s="1875"/>
      <c r="BE25" s="1875"/>
      <c r="BF25" s="1875"/>
      <c r="BG25" s="1875"/>
      <c r="BH25" s="1875"/>
      <c r="BI25" s="1875"/>
      <c r="BJ25" s="1875"/>
      <c r="BK25" s="1875"/>
      <c r="BL25" s="1875"/>
      <c r="BM25" s="1875"/>
      <c r="BN25" s="1875"/>
      <c r="BO25" s="1875"/>
      <c r="BP25" s="1875"/>
      <c r="BQ25" s="1875"/>
      <c r="BR25" s="1875"/>
      <c r="BS25" s="1875"/>
      <c r="BT25" s="1875"/>
      <c r="BU25" s="1875"/>
      <c r="BV25" s="1875"/>
      <c r="BW25" s="1875"/>
      <c r="BX25" s="1875"/>
      <c r="BY25" s="1876"/>
      <c r="BZ25" s="12"/>
    </row>
    <row r="26" spans="1:80">
      <c r="A26" s="1396"/>
      <c r="B26" s="1410"/>
      <c r="C26" s="1391"/>
      <c r="D26" s="1390"/>
      <c r="E26" s="1967"/>
      <c r="F26" s="1967"/>
      <c r="G26" s="1967"/>
      <c r="H26" s="1967"/>
      <c r="I26" s="1967"/>
      <c r="J26" s="1967"/>
      <c r="K26" s="1967"/>
      <c r="L26" s="1967"/>
      <c r="M26" s="1967"/>
      <c r="N26" s="1967"/>
      <c r="O26" s="1967"/>
      <c r="P26" s="1967"/>
      <c r="Q26" s="1967"/>
      <c r="R26" s="1967"/>
      <c r="S26" s="1967"/>
      <c r="T26" s="1967"/>
      <c r="U26" s="1967"/>
      <c r="V26" s="1967"/>
      <c r="W26" s="1967"/>
      <c r="X26" s="1967"/>
      <c r="Y26" s="1967"/>
      <c r="Z26" s="1967"/>
      <c r="AA26" s="1967"/>
      <c r="AB26" s="1967"/>
      <c r="AC26" s="1967"/>
      <c r="AD26" s="1967"/>
      <c r="AE26" s="1967"/>
      <c r="AF26" s="1967"/>
      <c r="AG26" s="1967"/>
      <c r="AH26" s="1967"/>
      <c r="AI26" s="1967"/>
      <c r="AJ26" s="1967"/>
      <c r="AK26" s="1968"/>
      <c r="AL26" s="12"/>
      <c r="AO26" s="1396"/>
      <c r="AP26" s="1410"/>
      <c r="AQ26" s="1391"/>
      <c r="AR26" s="1390"/>
      <c r="AS26" s="1875"/>
      <c r="AT26" s="1875"/>
      <c r="AU26" s="1875"/>
      <c r="AV26" s="1875"/>
      <c r="AW26" s="1875"/>
      <c r="AX26" s="1875"/>
      <c r="AY26" s="1875"/>
      <c r="AZ26" s="1875"/>
      <c r="BA26" s="1875"/>
      <c r="BB26" s="1875"/>
      <c r="BC26" s="1875"/>
      <c r="BD26" s="1875"/>
      <c r="BE26" s="1875"/>
      <c r="BF26" s="1875"/>
      <c r="BG26" s="1875"/>
      <c r="BH26" s="1875"/>
      <c r="BI26" s="1875"/>
      <c r="BJ26" s="1875"/>
      <c r="BK26" s="1875"/>
      <c r="BL26" s="1875"/>
      <c r="BM26" s="1875"/>
      <c r="BN26" s="1875"/>
      <c r="BO26" s="1875"/>
      <c r="BP26" s="1875"/>
      <c r="BQ26" s="1875"/>
      <c r="BR26" s="1875"/>
      <c r="BS26" s="1875"/>
      <c r="BT26" s="1875"/>
      <c r="BU26" s="1875"/>
      <c r="BV26" s="1875"/>
      <c r="BW26" s="1875"/>
      <c r="BX26" s="1875"/>
      <c r="BY26" s="1876"/>
      <c r="BZ26" s="12"/>
    </row>
    <row r="27" spans="1:80">
      <c r="A27" s="1396"/>
      <c r="B27" s="1410"/>
      <c r="C27" s="1391"/>
      <c r="D27" s="1418" t="s">
        <v>219</v>
      </c>
      <c r="E27" s="1875" t="s">
        <v>321</v>
      </c>
      <c r="F27" s="1875"/>
      <c r="G27" s="1875"/>
      <c r="H27" s="1875"/>
      <c r="I27" s="1875"/>
      <c r="J27" s="1875"/>
      <c r="K27" s="1875"/>
      <c r="L27" s="1875"/>
      <c r="M27" s="1875"/>
      <c r="N27" s="1875"/>
      <c r="O27" s="1875"/>
      <c r="P27" s="1875"/>
      <c r="Q27" s="1875"/>
      <c r="R27" s="1875"/>
      <c r="S27" s="1875"/>
      <c r="T27" s="1875"/>
      <c r="U27" s="1875"/>
      <c r="V27" s="1875"/>
      <c r="W27" s="1875"/>
      <c r="X27" s="1875"/>
      <c r="Y27" s="1875"/>
      <c r="Z27" s="1875"/>
      <c r="AA27" s="1875"/>
      <c r="AB27" s="1875"/>
      <c r="AC27" s="1875"/>
      <c r="AD27" s="1875"/>
      <c r="AE27" s="1875"/>
      <c r="AF27" s="1875"/>
      <c r="AG27" s="1875"/>
      <c r="AH27" s="1875"/>
      <c r="AI27" s="1875"/>
      <c r="AJ27" s="1875"/>
      <c r="AK27" s="1876"/>
      <c r="AL27" s="12"/>
      <c r="AO27" s="1396"/>
      <c r="AP27" s="1410"/>
      <c r="AQ27" s="1391"/>
      <c r="AR27" s="1418" t="s">
        <v>219</v>
      </c>
      <c r="AS27" s="1875" t="s">
        <v>321</v>
      </c>
      <c r="AT27" s="1875"/>
      <c r="AU27" s="1875"/>
      <c r="AV27" s="1875"/>
      <c r="AW27" s="1875"/>
      <c r="AX27" s="1875"/>
      <c r="AY27" s="1875"/>
      <c r="AZ27" s="1875"/>
      <c r="BA27" s="1875"/>
      <c r="BB27" s="1875"/>
      <c r="BC27" s="1875"/>
      <c r="BD27" s="1875"/>
      <c r="BE27" s="1875"/>
      <c r="BF27" s="1875"/>
      <c r="BG27" s="1875"/>
      <c r="BH27" s="1875"/>
      <c r="BI27" s="1875"/>
      <c r="BJ27" s="1875"/>
      <c r="BK27" s="1875"/>
      <c r="BL27" s="1875"/>
      <c r="BM27" s="1875"/>
      <c r="BN27" s="1875"/>
      <c r="BO27" s="1875"/>
      <c r="BP27" s="1875"/>
      <c r="BQ27" s="1875"/>
      <c r="BR27" s="1875"/>
      <c r="BS27" s="1875"/>
      <c r="BT27" s="1875"/>
      <c r="BU27" s="1875"/>
      <c r="BV27" s="1875"/>
      <c r="BW27" s="1875"/>
      <c r="BX27" s="1875"/>
      <c r="BY27" s="1876"/>
      <c r="BZ27" s="12"/>
    </row>
    <row r="28" spans="1:80">
      <c r="A28" s="1396"/>
      <c r="B28" s="1410"/>
      <c r="C28" s="1391"/>
      <c r="D28" s="1419"/>
      <c r="E28" s="1877"/>
      <c r="F28" s="1877"/>
      <c r="G28" s="1877"/>
      <c r="H28" s="1877"/>
      <c r="I28" s="1877"/>
      <c r="J28" s="1877"/>
      <c r="K28" s="1877"/>
      <c r="L28" s="1877"/>
      <c r="M28" s="1877"/>
      <c r="N28" s="1877"/>
      <c r="O28" s="1877"/>
      <c r="P28" s="1877"/>
      <c r="Q28" s="1877"/>
      <c r="R28" s="1877"/>
      <c r="S28" s="1877"/>
      <c r="T28" s="1877"/>
      <c r="U28" s="1877"/>
      <c r="V28" s="1877"/>
      <c r="W28" s="1877"/>
      <c r="X28" s="1877"/>
      <c r="Y28" s="1877"/>
      <c r="Z28" s="1877"/>
      <c r="AA28" s="1877"/>
      <c r="AB28" s="1877"/>
      <c r="AC28" s="1877"/>
      <c r="AD28" s="1877"/>
      <c r="AE28" s="1877"/>
      <c r="AF28" s="1877"/>
      <c r="AG28" s="1877"/>
      <c r="AH28" s="1877"/>
      <c r="AI28" s="1877"/>
      <c r="AJ28" s="1877"/>
      <c r="AK28" s="1878"/>
      <c r="AL28" s="12"/>
      <c r="AO28" s="1396"/>
      <c r="AP28" s="1410"/>
      <c r="AQ28" s="1391"/>
      <c r="AR28" s="1419"/>
      <c r="AS28" s="1877"/>
      <c r="AT28" s="1877"/>
      <c r="AU28" s="1877"/>
      <c r="AV28" s="1877"/>
      <c r="AW28" s="1877"/>
      <c r="AX28" s="1877"/>
      <c r="AY28" s="1877"/>
      <c r="AZ28" s="1877"/>
      <c r="BA28" s="1877"/>
      <c r="BB28" s="1877"/>
      <c r="BC28" s="1877"/>
      <c r="BD28" s="1877"/>
      <c r="BE28" s="1877"/>
      <c r="BF28" s="1877"/>
      <c r="BG28" s="1877"/>
      <c r="BH28" s="1877"/>
      <c r="BI28" s="1877"/>
      <c r="BJ28" s="1877"/>
      <c r="BK28" s="1877"/>
      <c r="BL28" s="1877"/>
      <c r="BM28" s="1877"/>
      <c r="BN28" s="1877"/>
      <c r="BO28" s="1877"/>
      <c r="BP28" s="1877"/>
      <c r="BQ28" s="1877"/>
      <c r="BR28" s="1877"/>
      <c r="BS28" s="1877"/>
      <c r="BT28" s="1877"/>
      <c r="BU28" s="1877"/>
      <c r="BV28" s="1877"/>
      <c r="BW28" s="1877"/>
      <c r="BX28" s="1877"/>
      <c r="BY28" s="1878"/>
      <c r="BZ28" s="12"/>
    </row>
    <row r="29" spans="1:80">
      <c r="A29" s="1396"/>
      <c r="B29" s="1420"/>
      <c r="C29" s="1411" t="s">
        <v>322</v>
      </c>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890" t="str">
        <f>別紙4!L27</f>
        <v/>
      </c>
      <c r="AD29" s="1891"/>
      <c r="AE29" s="1891"/>
      <c r="AF29" s="1891"/>
      <c r="AG29" s="1891"/>
      <c r="AH29" s="1891"/>
      <c r="AI29" s="1892"/>
      <c r="AJ29" s="1416" t="s">
        <v>323</v>
      </c>
      <c r="AK29" s="1416"/>
      <c r="AL29" s="12"/>
      <c r="AN29" s="1421" t="str">
        <f>HYPERLINK("#'別紙4'!A1","別紙４はこちら")</f>
        <v>別紙４はこちら</v>
      </c>
      <c r="AO29" s="1396"/>
      <c r="AP29" s="1420"/>
      <c r="AQ29" s="1411" t="s">
        <v>322</v>
      </c>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2013">
        <v>5050</v>
      </c>
      <c r="BR29" s="2014"/>
      <c r="BS29" s="2014"/>
      <c r="BT29" s="2014"/>
      <c r="BU29" s="2014"/>
      <c r="BV29" s="2014"/>
      <c r="BW29" s="2015"/>
      <c r="BX29" s="1416" t="s">
        <v>323</v>
      </c>
      <c r="BY29" s="1416"/>
      <c r="BZ29" s="12"/>
      <c r="CA29" s="847" t="s">
        <v>1233</v>
      </c>
      <c r="CB29" s="847" t="s">
        <v>1243</v>
      </c>
    </row>
    <row r="30" spans="1:80">
      <c r="A30" s="1396"/>
      <c r="B30" s="1410"/>
      <c r="C30" s="1422"/>
      <c r="D30" s="1423" t="s">
        <v>324</v>
      </c>
      <c r="E30" s="1873" t="s">
        <v>325</v>
      </c>
      <c r="F30" s="1873"/>
      <c r="G30" s="1873"/>
      <c r="H30" s="1873"/>
      <c r="I30" s="1873"/>
      <c r="J30" s="1873"/>
      <c r="K30" s="1873"/>
      <c r="L30" s="1873"/>
      <c r="M30" s="1873"/>
      <c r="N30" s="1873"/>
      <c r="O30" s="1873"/>
      <c r="P30" s="1873"/>
      <c r="Q30" s="1873"/>
      <c r="R30" s="1873"/>
      <c r="S30" s="1873"/>
      <c r="T30" s="1873"/>
      <c r="U30" s="1873"/>
      <c r="V30" s="1873"/>
      <c r="W30" s="1873"/>
      <c r="X30" s="1873"/>
      <c r="Y30" s="1873"/>
      <c r="Z30" s="1873"/>
      <c r="AA30" s="1873"/>
      <c r="AB30" s="1873"/>
      <c r="AC30" s="1873"/>
      <c r="AD30" s="1873"/>
      <c r="AE30" s="1873"/>
      <c r="AF30" s="1873"/>
      <c r="AG30" s="1873"/>
      <c r="AH30" s="1873"/>
      <c r="AI30" s="1873"/>
      <c r="AJ30" s="1873"/>
      <c r="AK30" s="1874"/>
      <c r="AL30" s="12"/>
      <c r="AO30" s="1396"/>
      <c r="AP30" s="1410"/>
      <c r="AQ30" s="1422"/>
      <c r="AR30" s="1423" t="s">
        <v>324</v>
      </c>
      <c r="AS30" s="1873" t="s">
        <v>325</v>
      </c>
      <c r="AT30" s="1873"/>
      <c r="AU30" s="1873"/>
      <c r="AV30" s="1873"/>
      <c r="AW30" s="1873"/>
      <c r="AX30" s="1873"/>
      <c r="AY30" s="1873"/>
      <c r="AZ30" s="1873"/>
      <c r="BA30" s="1873"/>
      <c r="BB30" s="1873"/>
      <c r="BC30" s="1873"/>
      <c r="BD30" s="1873"/>
      <c r="BE30" s="1873"/>
      <c r="BF30" s="1873"/>
      <c r="BG30" s="1873"/>
      <c r="BH30" s="1873"/>
      <c r="BI30" s="1873"/>
      <c r="BJ30" s="1873"/>
      <c r="BK30" s="1873"/>
      <c r="BL30" s="1873"/>
      <c r="BM30" s="1873"/>
      <c r="BN30" s="1873"/>
      <c r="BO30" s="1873"/>
      <c r="BP30" s="1873"/>
      <c r="BQ30" s="1873"/>
      <c r="BR30" s="1873"/>
      <c r="BS30" s="1873"/>
      <c r="BT30" s="1873"/>
      <c r="BU30" s="1873"/>
      <c r="BV30" s="1873"/>
      <c r="BW30" s="1873"/>
      <c r="BX30" s="1873"/>
      <c r="BY30" s="1874"/>
      <c r="BZ30" s="12"/>
    </row>
    <row r="31" spans="1:80" ht="18.75" customHeight="1">
      <c r="A31" s="1396"/>
      <c r="B31" s="1424"/>
      <c r="C31" s="1391"/>
      <c r="D31" s="1425" t="s">
        <v>219</v>
      </c>
      <c r="E31" s="1875" t="s">
        <v>1242</v>
      </c>
      <c r="F31" s="1875"/>
      <c r="G31" s="1875"/>
      <c r="H31" s="1875"/>
      <c r="I31" s="1875"/>
      <c r="J31" s="1875"/>
      <c r="K31" s="1875"/>
      <c r="L31" s="1875"/>
      <c r="M31" s="1875"/>
      <c r="N31" s="1875"/>
      <c r="O31" s="1875"/>
      <c r="P31" s="1875"/>
      <c r="Q31" s="1875"/>
      <c r="R31" s="1875"/>
      <c r="S31" s="1875"/>
      <c r="T31" s="1875"/>
      <c r="U31" s="1875"/>
      <c r="V31" s="1875"/>
      <c r="W31" s="1875"/>
      <c r="X31" s="1875"/>
      <c r="Y31" s="1875"/>
      <c r="Z31" s="1875"/>
      <c r="AA31" s="1875"/>
      <c r="AB31" s="1875"/>
      <c r="AC31" s="1875"/>
      <c r="AD31" s="1875"/>
      <c r="AE31" s="1875"/>
      <c r="AF31" s="1875"/>
      <c r="AG31" s="1875"/>
      <c r="AH31" s="1875"/>
      <c r="AI31" s="1875"/>
      <c r="AJ31" s="1875"/>
      <c r="AK31" s="1876"/>
      <c r="AL31" s="12"/>
      <c r="AO31" s="1396"/>
      <c r="AP31" s="1424"/>
      <c r="AQ31" s="1391"/>
      <c r="AR31" s="1425" t="s">
        <v>219</v>
      </c>
      <c r="AS31" s="1875" t="s">
        <v>326</v>
      </c>
      <c r="AT31" s="1875"/>
      <c r="AU31" s="1875"/>
      <c r="AV31" s="1875"/>
      <c r="AW31" s="1875"/>
      <c r="AX31" s="1875"/>
      <c r="AY31" s="1875"/>
      <c r="AZ31" s="1875"/>
      <c r="BA31" s="1875"/>
      <c r="BB31" s="1875"/>
      <c r="BC31" s="1875"/>
      <c r="BD31" s="1875"/>
      <c r="BE31" s="1875"/>
      <c r="BF31" s="1875"/>
      <c r="BG31" s="1875"/>
      <c r="BH31" s="1875"/>
      <c r="BI31" s="1875"/>
      <c r="BJ31" s="1875"/>
      <c r="BK31" s="1875"/>
      <c r="BL31" s="1875"/>
      <c r="BM31" s="1875"/>
      <c r="BN31" s="1875"/>
      <c r="BO31" s="1875"/>
      <c r="BP31" s="1875"/>
      <c r="BQ31" s="1875"/>
      <c r="BR31" s="1875"/>
      <c r="BS31" s="1875"/>
      <c r="BT31" s="1875"/>
      <c r="BU31" s="1875"/>
      <c r="BV31" s="1875"/>
      <c r="BW31" s="1875"/>
      <c r="BX31" s="1875"/>
      <c r="BY31" s="1876"/>
      <c r="BZ31" s="12"/>
    </row>
    <row r="32" spans="1:80" ht="10.5" customHeight="1">
      <c r="A32" s="1396"/>
      <c r="B32" s="1424"/>
      <c r="C32" s="1426"/>
      <c r="D32" s="1427"/>
      <c r="E32" s="1877"/>
      <c r="F32" s="1877"/>
      <c r="G32" s="1877"/>
      <c r="H32" s="1877"/>
      <c r="I32" s="1877"/>
      <c r="J32" s="1877"/>
      <c r="K32" s="1877"/>
      <c r="L32" s="1877"/>
      <c r="M32" s="1877"/>
      <c r="N32" s="1877"/>
      <c r="O32" s="1877"/>
      <c r="P32" s="1877"/>
      <c r="Q32" s="1877"/>
      <c r="R32" s="1877"/>
      <c r="S32" s="1877"/>
      <c r="T32" s="1877"/>
      <c r="U32" s="1877"/>
      <c r="V32" s="1877"/>
      <c r="W32" s="1877"/>
      <c r="X32" s="1877"/>
      <c r="Y32" s="1877"/>
      <c r="Z32" s="1877"/>
      <c r="AA32" s="1877"/>
      <c r="AB32" s="1877"/>
      <c r="AC32" s="1877"/>
      <c r="AD32" s="1877"/>
      <c r="AE32" s="1877"/>
      <c r="AF32" s="1877"/>
      <c r="AG32" s="1877"/>
      <c r="AH32" s="1877"/>
      <c r="AI32" s="1877"/>
      <c r="AJ32" s="1877"/>
      <c r="AK32" s="1878"/>
      <c r="AL32" s="12"/>
      <c r="AO32" s="1396"/>
      <c r="AP32" s="1424"/>
      <c r="AQ32" s="1426"/>
      <c r="AR32" s="1427"/>
      <c r="AS32" s="1877"/>
      <c r="AT32" s="1877"/>
      <c r="AU32" s="1877"/>
      <c r="AV32" s="1877"/>
      <c r="AW32" s="1877"/>
      <c r="AX32" s="1877"/>
      <c r="AY32" s="1877"/>
      <c r="AZ32" s="1877"/>
      <c r="BA32" s="1877"/>
      <c r="BB32" s="1877"/>
      <c r="BC32" s="1877"/>
      <c r="BD32" s="1877"/>
      <c r="BE32" s="1877"/>
      <c r="BF32" s="1877"/>
      <c r="BG32" s="1877"/>
      <c r="BH32" s="1877"/>
      <c r="BI32" s="1877"/>
      <c r="BJ32" s="1877"/>
      <c r="BK32" s="1877"/>
      <c r="BL32" s="1877"/>
      <c r="BM32" s="1877"/>
      <c r="BN32" s="1877"/>
      <c r="BO32" s="1877"/>
      <c r="BP32" s="1877"/>
      <c r="BQ32" s="1877"/>
      <c r="BR32" s="1877"/>
      <c r="BS32" s="1877"/>
      <c r="BT32" s="1877"/>
      <c r="BU32" s="1877"/>
      <c r="BV32" s="1877"/>
      <c r="BW32" s="1877"/>
      <c r="BX32" s="1877"/>
      <c r="BY32" s="1878"/>
      <c r="BZ32" s="12"/>
    </row>
    <row r="33" spans="1:86">
      <c r="A33" s="1396"/>
      <c r="B33" s="1424"/>
      <c r="C33" s="1428" t="s">
        <v>327</v>
      </c>
      <c r="D33" s="11"/>
      <c r="E33" s="23"/>
      <c r="F33" s="23"/>
      <c r="G33" s="23"/>
      <c r="H33" s="23"/>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416"/>
      <c r="AL33" s="12"/>
      <c r="AO33" s="1396"/>
      <c r="AP33" s="1424"/>
      <c r="AQ33" s="1428" t="s">
        <v>327</v>
      </c>
      <c r="AR33" s="11"/>
      <c r="AS33" s="23"/>
      <c r="AT33" s="23"/>
      <c r="AU33" s="23"/>
      <c r="AV33" s="23"/>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416"/>
      <c r="BZ33" s="12"/>
    </row>
    <row r="34" spans="1:86" ht="12.75" customHeight="1">
      <c r="A34" s="1396"/>
      <c r="B34" s="1424"/>
      <c r="C34" s="1422"/>
      <c r="D34" s="1903" t="s">
        <v>328</v>
      </c>
      <c r="E34" s="1903"/>
      <c r="F34" s="1903"/>
      <c r="G34" s="1903"/>
      <c r="H34" s="1903"/>
      <c r="I34" s="1903"/>
      <c r="J34" s="1903"/>
      <c r="K34" s="1903"/>
      <c r="L34" s="1903"/>
      <c r="M34" s="1903"/>
      <c r="N34" s="1903"/>
      <c r="O34" s="1903"/>
      <c r="P34" s="1903"/>
      <c r="Q34" s="1903"/>
      <c r="R34" s="1903"/>
      <c r="S34" s="1903"/>
      <c r="T34" s="1903"/>
      <c r="U34" s="1903"/>
      <c r="V34" s="1903"/>
      <c r="W34" s="1903"/>
      <c r="X34" s="1903"/>
      <c r="Y34" s="1903"/>
      <c r="Z34" s="1903"/>
      <c r="AA34" s="1903"/>
      <c r="AB34" s="1903"/>
      <c r="AC34" s="1903"/>
      <c r="AD34" s="1903"/>
      <c r="AE34" s="1903"/>
      <c r="AF34" s="1903"/>
      <c r="AG34" s="1903"/>
      <c r="AH34" s="1903"/>
      <c r="AI34" s="1903"/>
      <c r="AJ34" s="1903"/>
      <c r="AK34" s="1904"/>
      <c r="AL34" s="12"/>
      <c r="AO34" s="1396"/>
      <c r="AP34" s="1424"/>
      <c r="AQ34" s="1422"/>
      <c r="AR34" s="1903" t="s">
        <v>328</v>
      </c>
      <c r="AS34" s="1903"/>
      <c r="AT34" s="1903"/>
      <c r="AU34" s="1903"/>
      <c r="AV34" s="1903"/>
      <c r="AW34" s="1903"/>
      <c r="AX34" s="1903"/>
      <c r="AY34" s="1903"/>
      <c r="AZ34" s="1903"/>
      <c r="BA34" s="1903"/>
      <c r="BB34" s="1903"/>
      <c r="BC34" s="1903"/>
      <c r="BD34" s="1903"/>
      <c r="BE34" s="1903"/>
      <c r="BF34" s="1903"/>
      <c r="BG34" s="1903"/>
      <c r="BH34" s="1903"/>
      <c r="BI34" s="1903"/>
      <c r="BJ34" s="1903"/>
      <c r="BK34" s="1903"/>
      <c r="BL34" s="1903"/>
      <c r="BM34" s="1903"/>
      <c r="BN34" s="1903"/>
      <c r="BO34" s="1903"/>
      <c r="BP34" s="1903"/>
      <c r="BQ34" s="1903"/>
      <c r="BR34" s="1903"/>
      <c r="BS34" s="1903"/>
      <c r="BT34" s="1903"/>
      <c r="BU34" s="1903"/>
      <c r="BV34" s="1903"/>
      <c r="BW34" s="1903"/>
      <c r="BX34" s="1903"/>
      <c r="BY34" s="1904"/>
      <c r="BZ34" s="12"/>
    </row>
    <row r="35" spans="1:86">
      <c r="A35" s="1396"/>
      <c r="B35" s="1424"/>
      <c r="C35" s="1429"/>
      <c r="D35" s="1389" t="s">
        <v>200</v>
      </c>
      <c r="E35" s="1823" t="s">
        <v>329</v>
      </c>
      <c r="F35" s="1823"/>
      <c r="G35" s="1823"/>
      <c r="H35" s="1823"/>
      <c r="I35" s="1823"/>
      <c r="J35" s="1823"/>
      <c r="K35" s="1823"/>
      <c r="L35" s="1823"/>
      <c r="M35" s="1823"/>
      <c r="N35" s="1823"/>
      <c r="O35" s="1823"/>
      <c r="P35" s="1823"/>
      <c r="Q35" s="1823"/>
      <c r="R35" s="1823"/>
      <c r="S35" s="1823"/>
      <c r="T35" s="1823"/>
      <c r="U35" s="1823"/>
      <c r="V35" s="1823"/>
      <c r="W35" s="1823"/>
      <c r="X35" s="1823"/>
      <c r="Y35" s="1823"/>
      <c r="Z35" s="1823"/>
      <c r="AA35" s="1823"/>
      <c r="AB35" s="1823"/>
      <c r="AC35" s="1823"/>
      <c r="AD35" s="1823"/>
      <c r="AE35" s="1823"/>
      <c r="AF35" s="1823"/>
      <c r="AG35" s="1823"/>
      <c r="AH35" s="1823"/>
      <c r="AI35" s="1823"/>
      <c r="AJ35" s="1823"/>
      <c r="AK35" s="1824"/>
      <c r="AL35" s="12"/>
      <c r="AO35" s="1396"/>
      <c r="AP35" s="1424"/>
      <c r="AQ35" s="1429"/>
      <c r="AR35" s="1401" t="s">
        <v>202</v>
      </c>
      <c r="AS35" s="1823" t="s">
        <v>329</v>
      </c>
      <c r="AT35" s="1823"/>
      <c r="AU35" s="1823"/>
      <c r="AV35" s="1823"/>
      <c r="AW35" s="1823"/>
      <c r="AX35" s="1823"/>
      <c r="AY35" s="1823"/>
      <c r="AZ35" s="1823"/>
      <c r="BA35" s="1823"/>
      <c r="BB35" s="1823"/>
      <c r="BC35" s="1823"/>
      <c r="BD35" s="1823"/>
      <c r="BE35" s="1823"/>
      <c r="BF35" s="1823"/>
      <c r="BG35" s="1823"/>
      <c r="BH35" s="1823"/>
      <c r="BI35" s="1823"/>
      <c r="BJ35" s="1823"/>
      <c r="BK35" s="1823"/>
      <c r="BL35" s="1823"/>
      <c r="BM35" s="1823"/>
      <c r="BN35" s="1823"/>
      <c r="BO35" s="1823"/>
      <c r="BP35" s="1823"/>
      <c r="BQ35" s="1823"/>
      <c r="BR35" s="1823"/>
      <c r="BS35" s="1823"/>
      <c r="BT35" s="1823"/>
      <c r="BU35" s="1823"/>
      <c r="BV35" s="1823"/>
      <c r="BW35" s="1823"/>
      <c r="BX35" s="1823"/>
      <c r="BY35" s="1824"/>
      <c r="BZ35" s="12"/>
      <c r="CA35" s="1059" t="s">
        <v>151</v>
      </c>
      <c r="CB35" s="846" t="s">
        <v>330</v>
      </c>
      <c r="CC35" s="36"/>
      <c r="CD35" s="36"/>
      <c r="CE35" s="36"/>
      <c r="CF35" s="36"/>
      <c r="CG35" s="36"/>
      <c r="CH35" s="36"/>
    </row>
    <row r="36" spans="1:86" ht="18.75" customHeight="1">
      <c r="A36" s="1396"/>
      <c r="B36" s="1424"/>
      <c r="C36" s="1430"/>
      <c r="D36" s="942" t="s">
        <v>204</v>
      </c>
      <c r="E36" s="1922" t="s">
        <v>331</v>
      </c>
      <c r="F36" s="1922"/>
      <c r="G36" s="1922"/>
      <c r="H36" s="1922"/>
      <c r="I36" s="1922"/>
      <c r="J36" s="1922"/>
      <c r="K36" s="1922"/>
      <c r="L36" s="1922"/>
      <c r="M36" s="1922"/>
      <c r="N36" s="1922"/>
      <c r="O36" s="1922"/>
      <c r="P36" s="1922"/>
      <c r="Q36" s="1922"/>
      <c r="R36" s="1922"/>
      <c r="S36" s="1922"/>
      <c r="T36" s="1922"/>
      <c r="U36" s="1922"/>
      <c r="V36" s="1922"/>
      <c r="W36" s="1922"/>
      <c r="X36" s="1922"/>
      <c r="Y36" s="1922"/>
      <c r="Z36" s="1922"/>
      <c r="AA36" s="1922"/>
      <c r="AB36" s="1922"/>
      <c r="AC36" s="1922"/>
      <c r="AD36" s="1922"/>
      <c r="AE36" s="1922"/>
      <c r="AF36" s="1922"/>
      <c r="AG36" s="1922"/>
      <c r="AH36" s="1922"/>
      <c r="AI36" s="1922"/>
      <c r="AJ36" s="1922"/>
      <c r="AK36" s="1923"/>
      <c r="AL36" s="12"/>
      <c r="AO36" s="1396"/>
      <c r="AP36" s="1424"/>
      <c r="AQ36" s="1430"/>
      <c r="AR36" s="1431" t="s">
        <v>202</v>
      </c>
      <c r="AS36" s="2016" t="s">
        <v>331</v>
      </c>
      <c r="AT36" s="2016"/>
      <c r="AU36" s="2016"/>
      <c r="AV36" s="2016"/>
      <c r="AW36" s="2016"/>
      <c r="AX36" s="2016"/>
      <c r="AY36" s="2016"/>
      <c r="AZ36" s="2016"/>
      <c r="BA36" s="2016"/>
      <c r="BB36" s="2016"/>
      <c r="BC36" s="2016"/>
      <c r="BD36" s="2016"/>
      <c r="BE36" s="2016"/>
      <c r="BF36" s="2016"/>
      <c r="BG36" s="2016"/>
      <c r="BH36" s="2016"/>
      <c r="BI36" s="2016"/>
      <c r="BJ36" s="2016"/>
      <c r="BK36" s="2016"/>
      <c r="BL36" s="2016"/>
      <c r="BM36" s="2016"/>
      <c r="BN36" s="2016"/>
      <c r="BO36" s="2016"/>
      <c r="BP36" s="2016"/>
      <c r="BQ36" s="2016"/>
      <c r="BR36" s="2016"/>
      <c r="BS36" s="2016"/>
      <c r="BT36" s="2016"/>
      <c r="BU36" s="2016"/>
      <c r="BV36" s="2016"/>
      <c r="BW36" s="2016"/>
      <c r="BX36" s="2016"/>
      <c r="BY36" s="2017"/>
      <c r="BZ36" s="12"/>
      <c r="CA36" s="36"/>
      <c r="CB36" s="36"/>
      <c r="CC36" s="36"/>
      <c r="CD36" s="36"/>
      <c r="CE36" s="36"/>
      <c r="CF36" s="36"/>
      <c r="CG36" s="36"/>
      <c r="CH36" s="36"/>
    </row>
    <row r="37" spans="1:86" ht="11.25" customHeight="1">
      <c r="A37" s="1396"/>
      <c r="B37" s="1434"/>
      <c r="C37" s="1435"/>
      <c r="D37" s="1436"/>
      <c r="E37" s="1924"/>
      <c r="F37" s="1924"/>
      <c r="G37" s="1924"/>
      <c r="H37" s="1924"/>
      <c r="I37" s="1924"/>
      <c r="J37" s="1924"/>
      <c r="K37" s="1924"/>
      <c r="L37" s="1924"/>
      <c r="M37" s="1924"/>
      <c r="N37" s="1924"/>
      <c r="O37" s="1924"/>
      <c r="P37" s="1924"/>
      <c r="Q37" s="1924"/>
      <c r="R37" s="1924"/>
      <c r="S37" s="1924"/>
      <c r="T37" s="1924"/>
      <c r="U37" s="1924"/>
      <c r="V37" s="1924"/>
      <c r="W37" s="1924"/>
      <c r="X37" s="1924"/>
      <c r="Y37" s="1924"/>
      <c r="Z37" s="1924"/>
      <c r="AA37" s="1924"/>
      <c r="AB37" s="1924"/>
      <c r="AC37" s="1924"/>
      <c r="AD37" s="1924"/>
      <c r="AE37" s="1924"/>
      <c r="AF37" s="1924"/>
      <c r="AG37" s="1924"/>
      <c r="AH37" s="1924"/>
      <c r="AI37" s="1924"/>
      <c r="AJ37" s="1924"/>
      <c r="AK37" s="1925"/>
      <c r="AL37" s="12"/>
      <c r="AO37" s="1396"/>
      <c r="AP37" s="1434"/>
      <c r="AQ37" s="1435"/>
      <c r="AR37" s="1436"/>
      <c r="AS37" s="2016"/>
      <c r="AT37" s="2016"/>
      <c r="AU37" s="2016"/>
      <c r="AV37" s="2016"/>
      <c r="AW37" s="2016"/>
      <c r="AX37" s="2016"/>
      <c r="AY37" s="2016"/>
      <c r="AZ37" s="2016"/>
      <c r="BA37" s="2016"/>
      <c r="BB37" s="2016"/>
      <c r="BC37" s="2016"/>
      <c r="BD37" s="2016"/>
      <c r="BE37" s="2016"/>
      <c r="BF37" s="2016"/>
      <c r="BG37" s="2016"/>
      <c r="BH37" s="2016"/>
      <c r="BI37" s="2016"/>
      <c r="BJ37" s="2016"/>
      <c r="BK37" s="2016"/>
      <c r="BL37" s="2016"/>
      <c r="BM37" s="2016"/>
      <c r="BN37" s="2016"/>
      <c r="BO37" s="2016"/>
      <c r="BP37" s="2016"/>
      <c r="BQ37" s="2016"/>
      <c r="BR37" s="2016"/>
      <c r="BS37" s="2016"/>
      <c r="BT37" s="2016"/>
      <c r="BU37" s="2016"/>
      <c r="BV37" s="2016"/>
      <c r="BW37" s="2016"/>
      <c r="BX37" s="2016"/>
      <c r="BY37" s="2017"/>
      <c r="BZ37" s="12"/>
      <c r="CA37" s="36"/>
      <c r="CB37" s="36"/>
      <c r="CC37" s="36"/>
      <c r="CD37" s="36"/>
      <c r="CE37" s="36"/>
      <c r="CF37" s="36"/>
      <c r="CG37" s="36"/>
      <c r="CH37" s="36"/>
    </row>
    <row r="38" spans="1:86" customFormat="1" ht="11.25" customHeight="1">
      <c r="A38" s="1438"/>
      <c r="B38" s="1439"/>
      <c r="C38" s="1440" t="s">
        <v>332</v>
      </c>
      <c r="D38" s="1441"/>
      <c r="E38" s="1442"/>
      <c r="F38" s="1442"/>
      <c r="G38" s="1442"/>
      <c r="H38" s="1442"/>
      <c r="I38" s="1442"/>
      <c r="J38" s="1442"/>
      <c r="K38" s="1442"/>
      <c r="L38" s="1442"/>
      <c r="M38" s="1442"/>
      <c r="N38" s="1442"/>
      <c r="O38" s="1442"/>
      <c r="P38" s="1442"/>
      <c r="Q38" s="1442"/>
      <c r="R38" s="1442"/>
      <c r="S38" s="1442"/>
      <c r="T38" s="1442"/>
      <c r="U38" s="1442"/>
      <c r="V38" s="1442"/>
      <c r="W38" s="1442"/>
      <c r="X38" s="1442"/>
      <c r="Y38" s="1442"/>
      <c r="Z38" s="1442"/>
      <c r="AA38" s="1442"/>
      <c r="AB38" s="1442"/>
      <c r="AC38" s="1646" t="s">
        <v>204</v>
      </c>
      <c r="AD38" s="1969" t="s">
        <v>333</v>
      </c>
      <c r="AE38" s="1969"/>
      <c r="AF38" s="1969"/>
      <c r="AG38" s="1969"/>
      <c r="AH38" s="1969"/>
      <c r="AI38" s="1969"/>
      <c r="AJ38" s="1969"/>
      <c r="AK38" s="1970"/>
      <c r="AL38" s="832"/>
      <c r="AP38" s="1439"/>
      <c r="AQ38" s="1440" t="s">
        <v>332</v>
      </c>
      <c r="AR38" s="1441"/>
      <c r="AS38" s="1442"/>
      <c r="AT38" s="1442"/>
      <c r="AU38" s="1442"/>
      <c r="AV38" s="1442"/>
      <c r="AW38" s="1442"/>
      <c r="AX38" s="1442"/>
      <c r="AY38" s="1442"/>
      <c r="AZ38" s="1442"/>
      <c r="BA38" s="1442"/>
      <c r="BB38" s="1442"/>
      <c r="BC38" s="1442"/>
      <c r="BD38" s="1442"/>
      <c r="BE38" s="1442"/>
      <c r="BF38" s="1442"/>
      <c r="BG38" s="1442"/>
      <c r="BH38" s="1442"/>
      <c r="BI38" s="1442"/>
      <c r="BJ38" s="1442"/>
      <c r="BK38" s="1442"/>
      <c r="BL38" s="1442"/>
      <c r="BM38" s="1442"/>
      <c r="BN38" s="1442"/>
      <c r="BO38" s="1442"/>
      <c r="BP38" s="1442"/>
      <c r="BQ38" s="1446" t="s">
        <v>202</v>
      </c>
      <c r="BR38" s="1969" t="s">
        <v>333</v>
      </c>
      <c r="BS38" s="1969"/>
      <c r="BT38" s="1969"/>
      <c r="BU38" s="1969"/>
      <c r="BV38" s="1969"/>
      <c r="BW38" s="1969"/>
      <c r="BX38" s="1969"/>
      <c r="BY38" s="1970"/>
      <c r="CA38" s="847" t="s">
        <v>334</v>
      </c>
      <c r="CB38" s="847" t="s">
        <v>1244</v>
      </c>
      <c r="CC38" s="1447"/>
      <c r="CD38" s="1447"/>
      <c r="CE38" s="1447"/>
      <c r="CF38" s="1447"/>
      <c r="CG38" s="1447"/>
      <c r="CH38" s="1447"/>
    </row>
    <row r="39" spans="1:86" customFormat="1" ht="11.25" customHeight="1">
      <c r="A39" s="1438"/>
      <c r="B39" s="1448"/>
      <c r="C39" s="1449"/>
      <c r="D39" s="1450" t="s">
        <v>324</v>
      </c>
      <c r="E39" s="1971" t="s">
        <v>335</v>
      </c>
      <c r="F39" s="1971"/>
      <c r="G39" s="1971"/>
      <c r="H39" s="1971"/>
      <c r="I39" s="1971"/>
      <c r="J39" s="1971"/>
      <c r="K39" s="1971"/>
      <c r="L39" s="1971"/>
      <c r="M39" s="1971"/>
      <c r="N39" s="1971"/>
      <c r="O39" s="1971"/>
      <c r="P39" s="1971"/>
      <c r="Q39" s="1971"/>
      <c r="R39" s="1971"/>
      <c r="S39" s="1971"/>
      <c r="T39" s="1971"/>
      <c r="U39" s="1971"/>
      <c r="V39" s="1971"/>
      <c r="W39" s="1971"/>
      <c r="X39" s="1971"/>
      <c r="Y39" s="1971"/>
      <c r="Z39" s="1971"/>
      <c r="AA39" s="1971"/>
      <c r="AB39" s="1972"/>
      <c r="AC39" s="1646" t="s">
        <v>204</v>
      </c>
      <c r="AD39" s="1969" t="s">
        <v>336</v>
      </c>
      <c r="AE39" s="1969"/>
      <c r="AF39" s="1969"/>
      <c r="AG39" s="1969"/>
      <c r="AH39" s="1969"/>
      <c r="AI39" s="1969"/>
      <c r="AJ39" s="1969"/>
      <c r="AK39" s="1970"/>
      <c r="AL39" s="832"/>
      <c r="AP39" s="1448"/>
      <c r="AQ39" s="1449"/>
      <c r="AR39" s="1450" t="s">
        <v>324</v>
      </c>
      <c r="AS39" s="1971" t="s">
        <v>337</v>
      </c>
      <c r="AT39" s="1971"/>
      <c r="AU39" s="1971"/>
      <c r="AV39" s="1971"/>
      <c r="AW39" s="1971"/>
      <c r="AX39" s="1971"/>
      <c r="AY39" s="1971"/>
      <c r="AZ39" s="1971"/>
      <c r="BA39" s="1971"/>
      <c r="BB39" s="1971"/>
      <c r="BC39" s="1971"/>
      <c r="BD39" s="1971"/>
      <c r="BE39" s="1971"/>
      <c r="BF39" s="1971"/>
      <c r="BG39" s="1971"/>
      <c r="BH39" s="1971"/>
      <c r="BI39" s="1971"/>
      <c r="BJ39" s="1971"/>
      <c r="BK39" s="1971"/>
      <c r="BL39" s="1971"/>
      <c r="BM39" s="1971"/>
      <c r="BN39" s="1971"/>
      <c r="BO39" s="1971"/>
      <c r="BP39" s="1972"/>
      <c r="BQ39" s="1451" t="s">
        <v>200</v>
      </c>
      <c r="BR39" s="1969" t="s">
        <v>336</v>
      </c>
      <c r="BS39" s="1969"/>
      <c r="BT39" s="1969"/>
      <c r="BU39" s="1969"/>
      <c r="BV39" s="1969"/>
      <c r="BW39" s="1969"/>
      <c r="BX39" s="1969"/>
      <c r="BY39" s="1970"/>
      <c r="CA39" s="36"/>
      <c r="CB39" s="847" t="s">
        <v>338</v>
      </c>
      <c r="CC39" s="1447"/>
      <c r="CD39" s="1447"/>
      <c r="CE39" s="1447"/>
      <c r="CF39" s="1447"/>
      <c r="CG39" s="1447"/>
      <c r="CH39" s="1447"/>
    </row>
    <row r="40" spans="1:86" customFormat="1" ht="11.25" customHeight="1">
      <c r="A40" s="1438"/>
      <c r="B40" s="1448"/>
      <c r="C40" s="1449"/>
      <c r="D40" s="1452"/>
      <c r="E40" s="1971"/>
      <c r="F40" s="1971"/>
      <c r="G40" s="1971"/>
      <c r="H40" s="1971"/>
      <c r="I40" s="1971"/>
      <c r="J40" s="1971"/>
      <c r="K40" s="1971"/>
      <c r="L40" s="1971"/>
      <c r="M40" s="1971"/>
      <c r="N40" s="1971"/>
      <c r="O40" s="1971"/>
      <c r="P40" s="1971"/>
      <c r="Q40" s="1971"/>
      <c r="R40" s="1971"/>
      <c r="S40" s="1971"/>
      <c r="T40" s="1971"/>
      <c r="U40" s="1971"/>
      <c r="V40" s="1971"/>
      <c r="W40" s="1971"/>
      <c r="X40" s="1971"/>
      <c r="Y40" s="1971"/>
      <c r="Z40" s="1971"/>
      <c r="AA40" s="1971"/>
      <c r="AB40" s="1972"/>
      <c r="AC40" s="1646" t="s">
        <v>204</v>
      </c>
      <c r="AD40" s="1969" t="s">
        <v>339</v>
      </c>
      <c r="AE40" s="1969"/>
      <c r="AF40" s="1969"/>
      <c r="AG40" s="1969"/>
      <c r="AH40" s="1969"/>
      <c r="AI40" s="1969"/>
      <c r="AJ40" s="1969"/>
      <c r="AK40" s="1970"/>
      <c r="AL40" s="832"/>
      <c r="AP40" s="1448"/>
      <c r="AQ40" s="1449"/>
      <c r="AR40" s="1452"/>
      <c r="AS40" s="1971"/>
      <c r="AT40" s="1971"/>
      <c r="AU40" s="1971"/>
      <c r="AV40" s="1971"/>
      <c r="AW40" s="1971"/>
      <c r="AX40" s="1971"/>
      <c r="AY40" s="1971"/>
      <c r="AZ40" s="1971"/>
      <c r="BA40" s="1971"/>
      <c r="BB40" s="1971"/>
      <c r="BC40" s="1971"/>
      <c r="BD40" s="1971"/>
      <c r="BE40" s="1971"/>
      <c r="BF40" s="1971"/>
      <c r="BG40" s="1971"/>
      <c r="BH40" s="1971"/>
      <c r="BI40" s="1971"/>
      <c r="BJ40" s="1971"/>
      <c r="BK40" s="1971"/>
      <c r="BL40" s="1971"/>
      <c r="BM40" s="1971"/>
      <c r="BN40" s="1971"/>
      <c r="BO40" s="1971"/>
      <c r="BP40" s="1972"/>
      <c r="BQ40" s="1443" t="s">
        <v>204</v>
      </c>
      <c r="BR40" s="1969" t="s">
        <v>339</v>
      </c>
      <c r="BS40" s="1969"/>
      <c r="BT40" s="1969"/>
      <c r="BU40" s="1969"/>
      <c r="BV40" s="1969"/>
      <c r="BW40" s="1969"/>
      <c r="BX40" s="1969"/>
      <c r="BY40" s="1970"/>
      <c r="CA40" s="1447"/>
      <c r="CB40" s="1447"/>
      <c r="CC40" s="1447"/>
      <c r="CD40" s="1447"/>
      <c r="CE40" s="1447"/>
      <c r="CF40" s="1447"/>
      <c r="CG40" s="1447"/>
      <c r="CH40" s="1447"/>
    </row>
    <row r="41" spans="1:86" customFormat="1" ht="11.25" customHeight="1">
      <c r="A41" s="1438"/>
      <c r="B41" s="1448"/>
      <c r="C41" s="1449"/>
      <c r="D41" s="1453" t="s">
        <v>324</v>
      </c>
      <c r="E41" s="1453" t="s">
        <v>340</v>
      </c>
      <c r="F41" s="1454"/>
      <c r="G41" s="1455"/>
      <c r="H41" s="1456"/>
      <c r="I41" s="1455"/>
      <c r="J41" s="1455"/>
      <c r="K41" s="1455"/>
      <c r="L41" s="1455"/>
      <c r="M41" s="1455"/>
      <c r="N41" s="1455"/>
      <c r="O41" s="1455"/>
      <c r="P41" s="1455"/>
      <c r="Q41" s="1455"/>
      <c r="R41" s="1455"/>
      <c r="S41" s="1455"/>
      <c r="T41" s="1455"/>
      <c r="U41" s="1455"/>
      <c r="V41" s="1455"/>
      <c r="W41" s="1455"/>
      <c r="X41" s="1455"/>
      <c r="Y41" s="1455"/>
      <c r="Z41" s="1455"/>
      <c r="AA41" s="1455"/>
      <c r="AB41" s="1455"/>
      <c r="AC41" s="1457"/>
      <c r="AD41" s="1444"/>
      <c r="AE41" s="1444"/>
      <c r="AF41" s="1444"/>
      <c r="AG41" s="1444"/>
      <c r="AH41" s="1444"/>
      <c r="AI41" s="1444"/>
      <c r="AJ41" s="1444"/>
      <c r="AK41" s="1445"/>
      <c r="AL41" s="832"/>
      <c r="AP41" s="1448"/>
      <c r="AQ41" s="1449"/>
      <c r="AR41" s="1453" t="s">
        <v>324</v>
      </c>
      <c r="AS41" s="1453" t="s">
        <v>340</v>
      </c>
      <c r="AT41" s="1454"/>
      <c r="AU41" s="1455"/>
      <c r="AV41" s="1456"/>
      <c r="AW41" s="1455"/>
      <c r="AX41" s="1455"/>
      <c r="AY41" s="1455"/>
      <c r="AZ41" s="1455"/>
      <c r="BA41" s="1455"/>
      <c r="BB41" s="1455"/>
      <c r="BC41" s="1455"/>
      <c r="BD41" s="1455"/>
      <c r="BE41" s="1455"/>
      <c r="BF41" s="1455"/>
      <c r="BG41" s="1455"/>
      <c r="BH41" s="1455"/>
      <c r="BI41" s="1455"/>
      <c r="BJ41" s="1455"/>
      <c r="BK41" s="1455"/>
      <c r="BL41" s="1455"/>
      <c r="BM41" s="1455"/>
      <c r="BN41" s="1455"/>
      <c r="BO41" s="1455"/>
      <c r="BP41" s="1455"/>
      <c r="BQ41" s="1457"/>
      <c r="BR41" s="1444"/>
      <c r="BS41" s="1444"/>
      <c r="BT41" s="1444"/>
      <c r="BU41" s="1444"/>
      <c r="BV41" s="1444"/>
      <c r="BW41" s="1444"/>
      <c r="BX41" s="1444"/>
      <c r="BY41" s="1445"/>
      <c r="CA41" s="1447"/>
      <c r="CB41" s="1447"/>
      <c r="CC41" s="1447"/>
      <c r="CD41" s="1447"/>
      <c r="CE41" s="1447"/>
      <c r="CF41" s="1447"/>
      <c r="CG41" s="1447"/>
      <c r="CH41" s="1447"/>
    </row>
    <row r="42" spans="1:86" customFormat="1" ht="11.25" customHeight="1">
      <c r="A42" s="1438"/>
      <c r="B42" s="1448"/>
      <c r="C42" s="1440" t="s">
        <v>341</v>
      </c>
      <c r="D42" s="1441"/>
      <c r="E42" s="1452"/>
      <c r="F42" s="1452"/>
      <c r="G42" s="1452"/>
      <c r="H42" s="1458"/>
      <c r="I42" s="1452"/>
      <c r="J42" s="1452"/>
      <c r="K42" s="1452"/>
      <c r="L42" s="1452"/>
      <c r="M42" s="1452"/>
      <c r="N42" s="1452"/>
      <c r="O42" s="1452"/>
      <c r="P42" s="1452"/>
      <c r="Q42" s="1452"/>
      <c r="R42" s="1452"/>
      <c r="S42" s="1452"/>
      <c r="T42" s="1452"/>
      <c r="U42" s="1452"/>
      <c r="V42" s="1452"/>
      <c r="W42" s="1452"/>
      <c r="X42" s="1452"/>
      <c r="Y42" s="1452"/>
      <c r="Z42" s="1452"/>
      <c r="AA42" s="1452"/>
      <c r="AB42" s="1452"/>
      <c r="AC42" s="1646" t="s">
        <v>200</v>
      </c>
      <c r="AD42" s="1969" t="s">
        <v>333</v>
      </c>
      <c r="AE42" s="1969"/>
      <c r="AF42" s="1969"/>
      <c r="AG42" s="1969"/>
      <c r="AH42" s="1969"/>
      <c r="AI42" s="1969"/>
      <c r="AJ42" s="1969"/>
      <c r="AK42" s="1970"/>
      <c r="AL42" s="832"/>
      <c r="AP42" s="1448"/>
      <c r="AQ42" s="1440" t="s">
        <v>341</v>
      </c>
      <c r="AR42" s="1441"/>
      <c r="AS42" s="1452"/>
      <c r="AT42" s="1452"/>
      <c r="AU42" s="1452"/>
      <c r="AV42" s="1458"/>
      <c r="AW42" s="1452"/>
      <c r="AX42" s="1452"/>
      <c r="AY42" s="1452"/>
      <c r="AZ42" s="1452"/>
      <c r="BA42" s="1452"/>
      <c r="BB42" s="1452"/>
      <c r="BC42" s="1452"/>
      <c r="BD42" s="1452"/>
      <c r="BE42" s="1452"/>
      <c r="BF42" s="1452"/>
      <c r="BG42" s="1452"/>
      <c r="BH42" s="1452"/>
      <c r="BI42" s="1452"/>
      <c r="BJ42" s="1452"/>
      <c r="BK42" s="1452"/>
      <c r="BL42" s="1452"/>
      <c r="BM42" s="1452"/>
      <c r="BN42" s="1452"/>
      <c r="BO42" s="1452"/>
      <c r="BP42" s="1452"/>
      <c r="BQ42" s="1446" t="s">
        <v>202</v>
      </c>
      <c r="BR42" s="1969" t="s">
        <v>333</v>
      </c>
      <c r="BS42" s="1969"/>
      <c r="BT42" s="1969"/>
      <c r="BU42" s="1969"/>
      <c r="BV42" s="1969"/>
      <c r="BW42" s="1969"/>
      <c r="BX42" s="1969"/>
      <c r="BY42" s="1970"/>
      <c r="CA42" s="847" t="s">
        <v>334</v>
      </c>
      <c r="CB42" s="847" t="s">
        <v>1245</v>
      </c>
      <c r="CC42" s="1447"/>
      <c r="CD42" s="1447"/>
      <c r="CE42" s="1447"/>
      <c r="CF42" s="1447"/>
      <c r="CG42" s="1447"/>
      <c r="CH42" s="1447"/>
    </row>
    <row r="43" spans="1:86" customFormat="1" ht="11.25" customHeight="1">
      <c r="A43" s="1438"/>
      <c r="B43" s="1448"/>
      <c r="C43" s="1449" t="s">
        <v>342</v>
      </c>
      <c r="D43" s="1452"/>
      <c r="E43" s="1452"/>
      <c r="F43" s="1452"/>
      <c r="G43" s="1452"/>
      <c r="H43" s="1458"/>
      <c r="I43" s="1452"/>
      <c r="J43" s="1452"/>
      <c r="K43" s="1452"/>
      <c r="L43" s="1452"/>
      <c r="M43" s="1452"/>
      <c r="N43" s="1452"/>
      <c r="O43" s="1452"/>
      <c r="P43" s="1452"/>
      <c r="Q43" s="1452"/>
      <c r="R43" s="1452"/>
      <c r="S43" s="1452"/>
      <c r="T43" s="1452"/>
      <c r="U43" s="1452"/>
      <c r="V43" s="1452"/>
      <c r="W43" s="1452"/>
      <c r="X43" s="1452"/>
      <c r="Y43" s="1452"/>
      <c r="Z43" s="1452"/>
      <c r="AA43" s="1452"/>
      <c r="AB43" s="1452"/>
      <c r="AC43" s="1646" t="s">
        <v>200</v>
      </c>
      <c r="AD43" s="1969" t="s">
        <v>336</v>
      </c>
      <c r="AE43" s="1969"/>
      <c r="AF43" s="1969"/>
      <c r="AG43" s="1969"/>
      <c r="AH43" s="1969"/>
      <c r="AI43" s="1969"/>
      <c r="AJ43" s="1969"/>
      <c r="AK43" s="1970"/>
      <c r="AL43" s="832"/>
      <c r="AP43" s="1448"/>
      <c r="AQ43" s="1449" t="s">
        <v>342</v>
      </c>
      <c r="AR43" s="1452"/>
      <c r="AS43" s="1452"/>
      <c r="AT43" s="1452"/>
      <c r="AU43" s="1452"/>
      <c r="AV43" s="1458"/>
      <c r="AW43" s="1452"/>
      <c r="AX43" s="1452"/>
      <c r="AY43" s="1452"/>
      <c r="AZ43" s="1452"/>
      <c r="BA43" s="1452"/>
      <c r="BB43" s="1452"/>
      <c r="BC43" s="1452"/>
      <c r="BD43" s="1452"/>
      <c r="BE43" s="1452"/>
      <c r="BF43" s="1452"/>
      <c r="BG43" s="1452"/>
      <c r="BH43" s="1452"/>
      <c r="BI43" s="1452"/>
      <c r="BJ43" s="1452"/>
      <c r="BK43" s="1452"/>
      <c r="BL43" s="1452"/>
      <c r="BM43" s="1452"/>
      <c r="BN43" s="1452"/>
      <c r="BO43" s="1452"/>
      <c r="BP43" s="1452"/>
      <c r="BQ43" s="1451" t="s">
        <v>200</v>
      </c>
      <c r="BR43" s="1969" t="s">
        <v>336</v>
      </c>
      <c r="BS43" s="1969"/>
      <c r="BT43" s="1969"/>
      <c r="BU43" s="1969"/>
      <c r="BV43" s="1969"/>
      <c r="BW43" s="1969"/>
      <c r="BX43" s="1969"/>
      <c r="BY43" s="1970"/>
      <c r="CA43" s="36"/>
      <c r="CB43" s="1404" t="s">
        <v>338</v>
      </c>
      <c r="CC43" s="1447"/>
      <c r="CD43" s="1447"/>
      <c r="CE43" s="1447"/>
      <c r="CF43" s="1447"/>
      <c r="CG43" s="1447"/>
      <c r="CH43" s="1447"/>
    </row>
    <row r="44" spans="1:86" customFormat="1" ht="11.25" customHeight="1">
      <c r="A44" s="1438"/>
      <c r="B44" s="1448"/>
      <c r="C44" s="1459"/>
      <c r="D44" s="1452"/>
      <c r="E44" s="1452"/>
      <c r="F44" s="1452"/>
      <c r="G44" s="1452"/>
      <c r="H44" s="1458"/>
      <c r="I44" s="1452"/>
      <c r="J44" s="1452"/>
      <c r="K44" s="1452"/>
      <c r="L44" s="1452"/>
      <c r="M44" s="1452"/>
      <c r="N44" s="1452"/>
      <c r="O44" s="1452"/>
      <c r="P44" s="1452"/>
      <c r="Q44" s="1452"/>
      <c r="R44" s="1452"/>
      <c r="S44" s="1452"/>
      <c r="T44" s="1452"/>
      <c r="U44" s="1452"/>
      <c r="V44" s="1452"/>
      <c r="W44" s="1452"/>
      <c r="X44" s="1452"/>
      <c r="Y44" s="1452"/>
      <c r="Z44" s="1452"/>
      <c r="AA44" s="1452"/>
      <c r="AB44" s="1452"/>
      <c r="AC44" s="1646" t="s">
        <v>200</v>
      </c>
      <c r="AD44" s="1969" t="s">
        <v>339</v>
      </c>
      <c r="AE44" s="1969"/>
      <c r="AF44" s="1969"/>
      <c r="AG44" s="1969"/>
      <c r="AH44" s="1969"/>
      <c r="AI44" s="1969"/>
      <c r="AJ44" s="1969"/>
      <c r="AK44" s="1970"/>
      <c r="AL44" s="832"/>
      <c r="AP44" s="1448"/>
      <c r="AQ44" s="1459"/>
      <c r="AR44" s="1452"/>
      <c r="AS44" s="1452"/>
      <c r="AT44" s="1452"/>
      <c r="AU44" s="1452"/>
      <c r="AV44" s="1458"/>
      <c r="AW44" s="1452"/>
      <c r="AX44" s="1452"/>
      <c r="AY44" s="1452"/>
      <c r="AZ44" s="1452"/>
      <c r="BA44" s="1452"/>
      <c r="BB44" s="1452"/>
      <c r="BC44" s="1452"/>
      <c r="BD44" s="1452"/>
      <c r="BE44" s="1452"/>
      <c r="BF44" s="1452"/>
      <c r="BG44" s="1452"/>
      <c r="BH44" s="1452"/>
      <c r="BI44" s="1452"/>
      <c r="BJ44" s="1452"/>
      <c r="BK44" s="1452"/>
      <c r="BL44" s="1452"/>
      <c r="BM44" s="1452"/>
      <c r="BN44" s="1452"/>
      <c r="BO44" s="1452"/>
      <c r="BP44" s="1452"/>
      <c r="BQ44" s="1443" t="s">
        <v>200</v>
      </c>
      <c r="BR44" s="1969" t="s">
        <v>339</v>
      </c>
      <c r="BS44" s="1969"/>
      <c r="BT44" s="1969"/>
      <c r="BU44" s="1969"/>
      <c r="BV44" s="1969"/>
      <c r="BW44" s="1969"/>
      <c r="BX44" s="1969"/>
      <c r="BY44" s="1970"/>
      <c r="CA44" s="36"/>
      <c r="CB44" s="847" t="s">
        <v>338</v>
      </c>
      <c r="CC44" s="1447"/>
      <c r="CD44" s="1447"/>
      <c r="CE44" s="1447"/>
      <c r="CF44" s="1447"/>
      <c r="CG44" s="1447"/>
      <c r="CH44" s="1447"/>
    </row>
    <row r="45" spans="1:86" ht="11.25" customHeight="1">
      <c r="A45" s="1396"/>
      <c r="B45" s="9"/>
      <c r="C45" s="1460"/>
      <c r="D45" s="1461"/>
      <c r="E45" s="1433"/>
      <c r="F45" s="1433"/>
      <c r="G45" s="1433"/>
      <c r="H45" s="1433"/>
      <c r="I45" s="1433"/>
      <c r="J45" s="1433"/>
      <c r="K45" s="1433"/>
      <c r="L45" s="1433"/>
      <c r="M45" s="1433"/>
      <c r="N45" s="1433"/>
      <c r="O45" s="1433"/>
      <c r="P45" s="1433"/>
      <c r="Q45" s="1433"/>
      <c r="R45" s="1433"/>
      <c r="S45" s="1433"/>
      <c r="T45" s="1433"/>
      <c r="U45" s="1433"/>
      <c r="V45" s="1433"/>
      <c r="W45" s="1433"/>
      <c r="X45" s="1433"/>
      <c r="Y45" s="1433"/>
      <c r="Z45" s="1433"/>
      <c r="AA45" s="1433"/>
      <c r="AB45" s="1433"/>
      <c r="AC45" s="1433"/>
      <c r="AD45" s="1433"/>
      <c r="AE45" s="1433"/>
      <c r="AF45" s="1433"/>
      <c r="AG45" s="1433"/>
      <c r="AH45" s="1433"/>
      <c r="AI45" s="1433"/>
      <c r="AJ45" s="1433"/>
      <c r="AK45" s="1433"/>
      <c r="AL45" s="12"/>
      <c r="AO45" s="1396"/>
      <c r="AP45" s="9"/>
      <c r="AQ45" s="1460"/>
      <c r="AR45" s="1461"/>
      <c r="AS45" s="1433"/>
      <c r="AT45" s="1433"/>
      <c r="AU45" s="1433"/>
      <c r="AV45" s="1433"/>
      <c r="AW45" s="1433"/>
      <c r="AX45" s="1433"/>
      <c r="AY45" s="1433"/>
      <c r="AZ45" s="1433"/>
      <c r="BA45" s="1433"/>
      <c r="BB45" s="1433"/>
      <c r="BC45" s="1433"/>
      <c r="BD45" s="1433"/>
      <c r="BE45" s="1433"/>
      <c r="BF45" s="1433"/>
      <c r="BG45" s="1433"/>
      <c r="BH45" s="1433"/>
      <c r="BI45" s="1433"/>
      <c r="BJ45" s="1433"/>
      <c r="BK45" s="1433"/>
      <c r="BL45" s="1433"/>
      <c r="BM45" s="1433"/>
      <c r="BN45" s="1433"/>
      <c r="BO45" s="1433"/>
      <c r="BP45" s="1433"/>
      <c r="BQ45" s="1433"/>
      <c r="BR45" s="1433"/>
      <c r="BS45" s="1433"/>
      <c r="BT45" s="1433"/>
      <c r="BU45" s="1433"/>
      <c r="BV45" s="1433"/>
      <c r="BW45" s="1433"/>
      <c r="BX45" s="1433"/>
      <c r="BY45" s="1433"/>
      <c r="BZ45" s="12"/>
      <c r="CA45" s="36"/>
      <c r="CB45" s="36"/>
      <c r="CC45" s="36"/>
      <c r="CD45" s="36"/>
      <c r="CE45" s="36"/>
      <c r="CF45" s="36"/>
      <c r="CG45" s="36"/>
      <c r="CH45" s="36"/>
    </row>
    <row r="46" spans="1:86">
      <c r="A46" s="1396"/>
      <c r="B46" s="1462" t="s">
        <v>281</v>
      </c>
      <c r="C46" s="1463"/>
      <c r="D46" s="1463"/>
      <c r="E46" s="1464"/>
      <c r="F46" s="1464"/>
      <c r="G46" s="1464"/>
      <c r="H46" s="1464"/>
      <c r="I46" s="1464"/>
      <c r="J46" s="1464"/>
      <c r="K46" s="1464"/>
      <c r="L46" s="1464"/>
      <c r="M46" s="1464"/>
      <c r="N46" s="1464"/>
      <c r="O46" s="1464"/>
      <c r="P46" s="1464"/>
      <c r="Q46" s="1464"/>
      <c r="R46" s="1464"/>
      <c r="S46" s="1464"/>
      <c r="T46" s="1464"/>
      <c r="U46" s="1464"/>
      <c r="V46" s="1464"/>
      <c r="W46" s="1464"/>
      <c r="X46" s="1464"/>
      <c r="Y46" s="1464"/>
      <c r="Z46" s="1464"/>
      <c r="AA46" s="1464"/>
      <c r="AB46" s="1464"/>
      <c r="AC46" s="1465"/>
      <c r="AD46" s="1464"/>
      <c r="AE46" s="1464"/>
      <c r="AF46" s="1464"/>
      <c r="AG46" s="1464"/>
      <c r="AH46" s="1464"/>
      <c r="AI46" s="1464"/>
      <c r="AJ46" s="1464"/>
      <c r="AK46" s="1466"/>
      <c r="AL46" s="12"/>
      <c r="AO46" s="1396"/>
      <c r="AP46" s="1462" t="s">
        <v>281</v>
      </c>
      <c r="AQ46" s="1463"/>
      <c r="AR46" s="1463"/>
      <c r="AS46" s="1464"/>
      <c r="AT46" s="1464"/>
      <c r="AU46" s="1464"/>
      <c r="AV46" s="1464"/>
      <c r="AW46" s="1464"/>
      <c r="AX46" s="1464"/>
      <c r="AY46" s="1464"/>
      <c r="AZ46" s="1464"/>
      <c r="BA46" s="1464"/>
      <c r="BB46" s="1464"/>
      <c r="BC46" s="1464"/>
      <c r="BD46" s="1464"/>
      <c r="BE46" s="1464"/>
      <c r="BF46" s="1464"/>
      <c r="BG46" s="1464"/>
      <c r="BH46" s="1464"/>
      <c r="BI46" s="1464"/>
      <c r="BJ46" s="1464"/>
      <c r="BK46" s="1464"/>
      <c r="BL46" s="1464"/>
      <c r="BM46" s="1464"/>
      <c r="BN46" s="1464"/>
      <c r="BO46" s="1464"/>
      <c r="BP46" s="1464"/>
      <c r="BQ46" s="1465"/>
      <c r="BR46" s="1464"/>
      <c r="BS46" s="1464"/>
      <c r="BT46" s="1464"/>
      <c r="BU46" s="1464"/>
      <c r="BV46" s="1464"/>
      <c r="BW46" s="1464"/>
      <c r="BX46" s="1464"/>
      <c r="BY46" s="1466"/>
      <c r="BZ46" s="12"/>
      <c r="CA46" s="36"/>
      <c r="CB46" s="36"/>
      <c r="CC46" s="36"/>
      <c r="CD46" s="36"/>
      <c r="CE46" s="36"/>
      <c r="CF46" s="36"/>
      <c r="CG46" s="36"/>
      <c r="CH46" s="36"/>
    </row>
    <row r="47" spans="1:86">
      <c r="A47" s="1396"/>
      <c r="B47" s="1410"/>
      <c r="C47" s="1411" t="s">
        <v>343</v>
      </c>
      <c r="D47" s="1412"/>
      <c r="E47" s="1413"/>
      <c r="F47" s="1413"/>
      <c r="G47" s="1413"/>
      <c r="H47" s="1413"/>
      <c r="I47" s="1413"/>
      <c r="J47" s="1413"/>
      <c r="K47" s="1413"/>
      <c r="L47" s="1413"/>
      <c r="M47" s="1413"/>
      <c r="N47" s="1413"/>
      <c r="O47" s="1413"/>
      <c r="P47" s="1413"/>
      <c r="Q47" s="1413"/>
      <c r="R47" s="1413"/>
      <c r="S47" s="1413"/>
      <c r="T47" s="1413"/>
      <c r="U47" s="1413"/>
      <c r="V47" s="1413"/>
      <c r="W47" s="1413"/>
      <c r="X47" s="1413"/>
      <c r="Y47" s="1413"/>
      <c r="Z47" s="1413"/>
      <c r="AA47" s="1413"/>
      <c r="AB47" s="1413"/>
      <c r="AC47" s="1413"/>
      <c r="AD47" s="1413"/>
      <c r="AE47" s="1413"/>
      <c r="AF47" s="1413"/>
      <c r="AG47" s="1413"/>
      <c r="AH47" s="1413"/>
      <c r="AI47" s="1413"/>
      <c r="AJ47" s="1413"/>
      <c r="AK47" s="1414"/>
      <c r="AL47" s="12"/>
      <c r="AO47" s="1396"/>
      <c r="AP47" s="1410"/>
      <c r="AQ47" s="1411" t="s">
        <v>343</v>
      </c>
      <c r="AR47" s="1412"/>
      <c r="AS47" s="1413"/>
      <c r="AT47" s="1413"/>
      <c r="AU47" s="1413"/>
      <c r="AV47" s="1413"/>
      <c r="AW47" s="1413"/>
      <c r="AX47" s="1413"/>
      <c r="AY47" s="1413"/>
      <c r="AZ47" s="1413"/>
      <c r="BA47" s="1413"/>
      <c r="BB47" s="1413"/>
      <c r="BC47" s="1413"/>
      <c r="BD47" s="1413"/>
      <c r="BE47" s="1413"/>
      <c r="BF47" s="1413"/>
      <c r="BG47" s="1413"/>
      <c r="BH47" s="1413"/>
      <c r="BI47" s="1413"/>
      <c r="BJ47" s="1413"/>
      <c r="BK47" s="1413"/>
      <c r="BL47" s="1413"/>
      <c r="BM47" s="1413"/>
      <c r="BN47" s="1413"/>
      <c r="BO47" s="1413"/>
      <c r="BP47" s="1413"/>
      <c r="BQ47" s="1413"/>
      <c r="BR47" s="1413"/>
      <c r="BS47" s="1413"/>
      <c r="BT47" s="1413"/>
      <c r="BU47" s="1413"/>
      <c r="BV47" s="1413"/>
      <c r="BW47" s="1413"/>
      <c r="BX47" s="1413"/>
      <c r="BY47" s="1414"/>
      <c r="BZ47" s="12"/>
      <c r="CA47" s="36"/>
      <c r="CB47" s="36"/>
      <c r="CC47" s="36"/>
      <c r="CD47" s="36"/>
      <c r="CE47" s="36"/>
      <c r="CF47" s="36"/>
      <c r="CG47" s="36"/>
      <c r="CH47" s="36"/>
    </row>
    <row r="48" spans="1:86">
      <c r="A48" s="1396"/>
      <c r="B48" s="1410"/>
      <c r="C48" s="1467"/>
      <c r="D48" s="1395" t="s">
        <v>344</v>
      </c>
      <c r="E48" s="9"/>
      <c r="F48" s="9"/>
      <c r="G48" s="9"/>
      <c r="H48" s="9"/>
      <c r="I48" s="9"/>
      <c r="J48" s="9"/>
      <c r="K48" s="9"/>
      <c r="L48" s="9"/>
      <c r="M48" s="9"/>
      <c r="N48" s="9"/>
      <c r="O48" s="9"/>
      <c r="P48" s="1468"/>
      <c r="Q48" s="1468"/>
      <c r="R48" s="9"/>
      <c r="S48" s="9"/>
      <c r="T48" s="9"/>
      <c r="U48" s="9"/>
      <c r="V48" s="9"/>
      <c r="W48" s="9"/>
      <c r="X48" s="9"/>
      <c r="Y48" s="9"/>
      <c r="Z48" s="9"/>
      <c r="AA48" s="9"/>
      <c r="AB48" s="1469"/>
      <c r="AC48" s="1890">
        <f>別紙2_設備!H32</f>
        <v>0</v>
      </c>
      <c r="AD48" s="1891"/>
      <c r="AE48" s="1891"/>
      <c r="AF48" s="1891"/>
      <c r="AG48" s="1891"/>
      <c r="AH48" s="1891"/>
      <c r="AI48" s="1892"/>
      <c r="AJ48" s="1429" t="s">
        <v>316</v>
      </c>
      <c r="AK48" s="1416"/>
      <c r="AL48" s="12"/>
      <c r="AN48" s="1421" t="str">
        <f>HYPERLINK("#'別紙2_設備'!H32 ","別紙2_設備はこちら")</f>
        <v>別紙2_設備はこちら</v>
      </c>
      <c r="AO48" s="1396"/>
      <c r="AP48" s="1410"/>
      <c r="AQ48" s="1467"/>
      <c r="AR48" s="1395" t="s">
        <v>344</v>
      </c>
      <c r="AS48" s="9"/>
      <c r="AT48" s="9"/>
      <c r="AU48" s="9"/>
      <c r="AV48" s="9"/>
      <c r="AW48" s="9"/>
      <c r="AX48" s="9"/>
      <c r="AY48" s="9"/>
      <c r="AZ48" s="9"/>
      <c r="BA48" s="9"/>
      <c r="BB48" s="9"/>
      <c r="BC48" s="9"/>
      <c r="BD48" s="1470"/>
      <c r="BE48" s="9"/>
      <c r="BF48" s="9"/>
      <c r="BG48" s="9"/>
      <c r="BH48" s="9"/>
      <c r="BI48" s="9"/>
      <c r="BJ48" s="9"/>
      <c r="BK48" s="9"/>
      <c r="BL48" s="9"/>
      <c r="BM48" s="9"/>
      <c r="BN48" s="9"/>
      <c r="BO48" s="9"/>
      <c r="BP48" s="1469"/>
      <c r="BQ48" s="2018">
        <v>2000000</v>
      </c>
      <c r="BR48" s="2019"/>
      <c r="BS48" s="2019"/>
      <c r="BT48" s="2019"/>
      <c r="BU48" s="2019"/>
      <c r="BV48" s="2019"/>
      <c r="BW48" s="2020"/>
      <c r="BX48" s="1429" t="s">
        <v>316</v>
      </c>
      <c r="BY48" s="1416"/>
      <c r="BZ48" s="846"/>
      <c r="CA48" s="847" t="s">
        <v>151</v>
      </c>
      <c r="CB48" s="847" t="s">
        <v>345</v>
      </c>
      <c r="CC48" s="36"/>
      <c r="CD48" s="36"/>
      <c r="CE48" s="36"/>
      <c r="CF48" s="36"/>
      <c r="CG48" s="36"/>
      <c r="CH48" s="36"/>
    </row>
    <row r="49" spans="1:86">
      <c r="A49" s="1396"/>
      <c r="B49" s="1410"/>
      <c r="C49" s="1467"/>
      <c r="D49" s="1417" t="s">
        <v>346</v>
      </c>
      <c r="E49" s="1413"/>
      <c r="F49" s="1413"/>
      <c r="G49" s="1413"/>
      <c r="H49" s="1413"/>
      <c r="I49" s="1413"/>
      <c r="J49" s="1413"/>
      <c r="K49" s="1413"/>
      <c r="L49" s="1413"/>
      <c r="M49" s="1413"/>
      <c r="N49" s="1413"/>
      <c r="O49" s="1413"/>
      <c r="P49" s="1413"/>
      <c r="Q49" s="1413"/>
      <c r="R49" s="1413"/>
      <c r="S49" s="1413"/>
      <c r="T49" s="1413"/>
      <c r="U49" s="1413"/>
      <c r="V49" s="1413"/>
      <c r="W49" s="1413"/>
      <c r="X49" s="1413"/>
      <c r="Y49" s="1471" t="s">
        <v>347</v>
      </c>
      <c r="Z49" s="1413"/>
      <c r="AA49" s="1413"/>
      <c r="AB49" s="1414"/>
      <c r="AC49" s="1651" t="s">
        <v>348</v>
      </c>
      <c r="AD49" s="1905"/>
      <c r="AE49" s="1905"/>
      <c r="AF49" s="1905"/>
      <c r="AG49" s="1905"/>
      <c r="AH49" s="1905"/>
      <c r="AI49" s="1652" t="s">
        <v>349</v>
      </c>
      <c r="AJ49" s="11"/>
      <c r="AK49" s="1416"/>
      <c r="AL49" s="12"/>
      <c r="AO49" s="1396"/>
      <c r="AP49" s="1410"/>
      <c r="AQ49" s="1467"/>
      <c r="AR49" s="1417" t="s">
        <v>346</v>
      </c>
      <c r="AS49" s="1413"/>
      <c r="AT49" s="1413"/>
      <c r="AU49" s="1413"/>
      <c r="AV49" s="1413"/>
      <c r="AW49" s="1413"/>
      <c r="AX49" s="1413"/>
      <c r="AY49" s="1413"/>
      <c r="AZ49" s="1413"/>
      <c r="BA49" s="1413"/>
      <c r="BB49" s="1413"/>
      <c r="BC49" s="1413"/>
      <c r="BD49" s="1413"/>
      <c r="BE49" s="1413"/>
      <c r="BF49" s="1413"/>
      <c r="BG49" s="1413"/>
      <c r="BH49" s="1413"/>
      <c r="BI49" s="1413"/>
      <c r="BJ49" s="1413"/>
      <c r="BK49" s="1413"/>
      <c r="BL49" s="1413"/>
      <c r="BM49" s="1471" t="s">
        <v>347</v>
      </c>
      <c r="BN49" s="1413"/>
      <c r="BO49" s="1413"/>
      <c r="BP49" s="1414"/>
      <c r="BQ49" s="1472" t="s">
        <v>348</v>
      </c>
      <c r="BR49" s="2021"/>
      <c r="BS49" s="2021"/>
      <c r="BT49" s="2021"/>
      <c r="BU49" s="2021"/>
      <c r="BV49" s="2021"/>
      <c r="BW49" s="1473" t="s">
        <v>349</v>
      </c>
      <c r="BX49" s="11"/>
      <c r="BY49" s="1416"/>
      <c r="BZ49" s="12"/>
      <c r="CA49" s="1837" t="s">
        <v>350</v>
      </c>
      <c r="CB49" s="1837"/>
      <c r="CC49" s="1837"/>
      <c r="CD49" s="1837"/>
      <c r="CE49" s="36"/>
      <c r="CF49" s="36"/>
      <c r="CG49" s="36"/>
      <c r="CH49" s="36"/>
    </row>
    <row r="50" spans="1:86">
      <c r="A50" s="1396"/>
      <c r="B50" s="1410"/>
      <c r="C50" s="1467"/>
      <c r="D50" s="1474" t="s">
        <v>351</v>
      </c>
      <c r="E50" s="1475"/>
      <c r="F50" s="1476"/>
      <c r="G50" s="1476"/>
      <c r="H50" s="1476"/>
      <c r="I50" s="1476"/>
      <c r="J50" s="1476"/>
      <c r="K50" s="1476"/>
      <c r="L50" s="1476"/>
      <c r="M50" s="1476"/>
      <c r="N50" s="1476"/>
      <c r="O50" s="1476"/>
      <c r="P50" s="1476"/>
      <c r="Q50" s="1476"/>
      <c r="R50" s="1476"/>
      <c r="S50" s="1476"/>
      <c r="T50" s="1476"/>
      <c r="U50" s="1476"/>
      <c r="V50" s="1476"/>
      <c r="W50" s="1476"/>
      <c r="X50" s="1476"/>
      <c r="Y50" s="1475" t="s">
        <v>352</v>
      </c>
      <c r="Z50" s="1476"/>
      <c r="AA50" s="1476"/>
      <c r="AB50" s="1477"/>
      <c r="AC50" s="1887"/>
      <c r="AD50" s="1888"/>
      <c r="AE50" s="1888"/>
      <c r="AF50" s="1888"/>
      <c r="AG50" s="1888"/>
      <c r="AH50" s="1888"/>
      <c r="AI50" s="1889"/>
      <c r="AJ50" s="11" t="s">
        <v>316</v>
      </c>
      <c r="AK50" s="1416"/>
      <c r="AL50" s="12"/>
      <c r="AO50" s="1396"/>
      <c r="AP50" s="1410"/>
      <c r="AQ50" s="1467"/>
      <c r="AR50" s="1474" t="s">
        <v>351</v>
      </c>
      <c r="AS50" s="1475"/>
      <c r="AT50" s="1476"/>
      <c r="AU50" s="1476"/>
      <c r="AV50" s="1476"/>
      <c r="AW50" s="1476"/>
      <c r="AX50" s="1476"/>
      <c r="AY50" s="1476"/>
      <c r="AZ50" s="1476"/>
      <c r="BA50" s="1476"/>
      <c r="BB50" s="1476"/>
      <c r="BC50" s="1476"/>
      <c r="BD50" s="1476"/>
      <c r="BE50" s="1476"/>
      <c r="BF50" s="1476"/>
      <c r="BG50" s="1476"/>
      <c r="BH50" s="1476"/>
      <c r="BI50" s="1476"/>
      <c r="BJ50" s="1476"/>
      <c r="BK50" s="1476"/>
      <c r="BL50" s="1476"/>
      <c r="BM50" s="1475" t="s">
        <v>352</v>
      </c>
      <c r="BN50" s="1476"/>
      <c r="BO50" s="1476"/>
      <c r="BP50" s="1477"/>
      <c r="BQ50" s="2022"/>
      <c r="BR50" s="2023"/>
      <c r="BS50" s="2023"/>
      <c r="BT50" s="2023"/>
      <c r="BU50" s="2023"/>
      <c r="BV50" s="2023"/>
      <c r="BW50" s="2024"/>
      <c r="BX50" s="11" t="s">
        <v>316</v>
      </c>
      <c r="BY50" s="1416"/>
      <c r="BZ50" s="12"/>
      <c r="CA50" s="1837"/>
      <c r="CB50" s="1837"/>
      <c r="CC50" s="1837"/>
      <c r="CD50" s="1837"/>
      <c r="CE50" s="36"/>
      <c r="CF50" s="36"/>
      <c r="CG50" s="36"/>
      <c r="CH50" s="36"/>
    </row>
    <row r="51" spans="1:86">
      <c r="A51" s="1396"/>
      <c r="B51" s="1410"/>
      <c r="C51" s="1467"/>
      <c r="D51" s="1395" t="s">
        <v>353</v>
      </c>
      <c r="E51" s="9"/>
      <c r="F51" s="9"/>
      <c r="G51" s="9"/>
      <c r="H51" s="9"/>
      <c r="I51" s="9"/>
      <c r="J51" s="9"/>
      <c r="K51" s="9"/>
      <c r="L51" s="9"/>
      <c r="M51" s="9"/>
      <c r="N51" s="9"/>
      <c r="O51" s="9"/>
      <c r="P51" s="9"/>
      <c r="Q51" s="9"/>
      <c r="R51" s="9"/>
      <c r="S51" s="9"/>
      <c r="T51" s="9"/>
      <c r="U51" s="9"/>
      <c r="V51" s="9"/>
      <c r="W51" s="9"/>
      <c r="X51" s="9"/>
      <c r="Y51" s="9"/>
      <c r="Z51" s="9"/>
      <c r="AA51" s="9"/>
      <c r="AB51" s="1469"/>
      <c r="AC51" s="1913">
        <f>ROUNDDOWN(AC48*2/3,-3)</f>
        <v>0</v>
      </c>
      <c r="AD51" s="1914"/>
      <c r="AE51" s="1914"/>
      <c r="AF51" s="1914"/>
      <c r="AG51" s="1914"/>
      <c r="AH51" s="1914"/>
      <c r="AI51" s="1915"/>
      <c r="AJ51" s="11" t="s">
        <v>316</v>
      </c>
      <c r="AK51" s="1416"/>
      <c r="AL51" s="12"/>
      <c r="AO51" s="1396"/>
      <c r="AP51" s="1410"/>
      <c r="AQ51" s="1467"/>
      <c r="AR51" s="1395" t="s">
        <v>353</v>
      </c>
      <c r="AS51" s="9"/>
      <c r="AT51" s="9"/>
      <c r="AU51" s="9"/>
      <c r="AV51" s="9"/>
      <c r="AW51" s="9"/>
      <c r="AX51" s="9"/>
      <c r="AY51" s="9"/>
      <c r="AZ51" s="9"/>
      <c r="BA51" s="9"/>
      <c r="BB51" s="9"/>
      <c r="BC51" s="9"/>
      <c r="BD51" s="9"/>
      <c r="BE51" s="9"/>
      <c r="BF51" s="9"/>
      <c r="BG51" s="9"/>
      <c r="BH51" s="9"/>
      <c r="BI51" s="9"/>
      <c r="BJ51" s="9"/>
      <c r="BK51" s="9"/>
      <c r="BL51" s="9"/>
      <c r="BM51" s="9"/>
      <c r="BN51" s="9"/>
      <c r="BO51" s="9"/>
      <c r="BP51" s="1469"/>
      <c r="BQ51" s="2025">
        <f>ROUNDDOWN(BQ48*2/3,-3)</f>
        <v>1333000</v>
      </c>
      <c r="BR51" s="2026"/>
      <c r="BS51" s="2026"/>
      <c r="BT51" s="2026"/>
      <c r="BU51" s="2026"/>
      <c r="BV51" s="2026"/>
      <c r="BW51" s="2027"/>
      <c r="BX51" s="11" t="s">
        <v>316</v>
      </c>
      <c r="BY51" s="1416"/>
      <c r="BZ51" s="12"/>
      <c r="CA51" s="36"/>
      <c r="CB51" s="36"/>
      <c r="CC51" s="36"/>
      <c r="CD51" s="36"/>
      <c r="CE51" s="36"/>
      <c r="CF51" s="36"/>
      <c r="CG51" s="36"/>
      <c r="CH51" s="36"/>
    </row>
    <row r="52" spans="1:86" ht="19.5" thickBot="1">
      <c r="A52" s="1396"/>
      <c r="B52" s="1410"/>
      <c r="C52" s="1467"/>
      <c r="D52" s="1395" t="s">
        <v>354</v>
      </c>
      <c r="E52" s="9"/>
      <c r="F52" s="9"/>
      <c r="G52" s="9"/>
      <c r="H52" s="9"/>
      <c r="I52" s="9"/>
      <c r="J52" s="9"/>
      <c r="K52" s="9"/>
      <c r="L52" s="9"/>
      <c r="M52" s="9"/>
      <c r="N52" s="9"/>
      <c r="O52" s="9"/>
      <c r="P52" s="9"/>
      <c r="Q52" s="9"/>
      <c r="R52" s="9"/>
      <c r="S52" s="9"/>
      <c r="T52" s="9"/>
      <c r="U52" s="9"/>
      <c r="V52" s="9"/>
      <c r="W52" s="9"/>
      <c r="X52" s="9"/>
      <c r="Y52" s="9"/>
      <c r="Z52" s="9"/>
      <c r="AA52" s="9"/>
      <c r="AB52" s="1469"/>
      <c r="AC52" s="1964">
        <f>ROUNDDOWN(AC48-AC50,-3)</f>
        <v>0</v>
      </c>
      <c r="AD52" s="1965"/>
      <c r="AE52" s="1965"/>
      <c r="AF52" s="1965"/>
      <c r="AG52" s="1965"/>
      <c r="AH52" s="1965"/>
      <c r="AI52" s="1966"/>
      <c r="AJ52" s="11" t="s">
        <v>316</v>
      </c>
      <c r="AK52" s="1416"/>
      <c r="AL52" s="12"/>
      <c r="AO52" s="1396"/>
      <c r="AP52" s="1410"/>
      <c r="AQ52" s="1467"/>
      <c r="AR52" s="1395" t="s">
        <v>354</v>
      </c>
      <c r="AS52" s="9"/>
      <c r="AT52" s="9"/>
      <c r="AU52" s="9"/>
      <c r="AV52" s="9"/>
      <c r="AW52" s="9"/>
      <c r="AX52" s="9"/>
      <c r="AY52" s="9"/>
      <c r="AZ52" s="9"/>
      <c r="BA52" s="9"/>
      <c r="BB52" s="9"/>
      <c r="BC52" s="9"/>
      <c r="BD52" s="9"/>
      <c r="BE52" s="9"/>
      <c r="BF52" s="9"/>
      <c r="BG52" s="9"/>
      <c r="BH52" s="9"/>
      <c r="BI52" s="9"/>
      <c r="BJ52" s="9"/>
      <c r="BK52" s="9"/>
      <c r="BL52" s="9"/>
      <c r="BM52" s="9"/>
      <c r="BN52" s="9"/>
      <c r="BO52" s="9"/>
      <c r="BP52" s="1469"/>
      <c r="BQ52" s="2028">
        <f>ROUNDDOWN(BQ48-BQ50,-3)</f>
        <v>2000000</v>
      </c>
      <c r="BR52" s="2029"/>
      <c r="BS52" s="2029"/>
      <c r="BT52" s="2029"/>
      <c r="BU52" s="2029"/>
      <c r="BV52" s="2029"/>
      <c r="BW52" s="2030"/>
      <c r="BX52" s="11" t="s">
        <v>316</v>
      </c>
      <c r="BY52" s="1416"/>
      <c r="BZ52" s="12"/>
      <c r="CA52" s="36"/>
      <c r="CB52" s="36"/>
      <c r="CC52" s="36"/>
      <c r="CD52" s="36"/>
      <c r="CE52" s="36"/>
      <c r="CF52" s="36"/>
      <c r="CG52" s="36"/>
      <c r="CH52" s="36"/>
    </row>
    <row r="53" spans="1:86" ht="20.25" thickTop="1" thickBot="1">
      <c r="A53" s="1396"/>
      <c r="B53" s="1410"/>
      <c r="C53" s="1478"/>
      <c r="D53" s="1479" t="s">
        <v>355</v>
      </c>
      <c r="E53" s="9"/>
      <c r="F53" s="9"/>
      <c r="G53" s="9"/>
      <c r="H53" s="1480"/>
      <c r="I53" s="9"/>
      <c r="J53" s="9"/>
      <c r="K53" s="9"/>
      <c r="L53" s="9"/>
      <c r="M53" s="9"/>
      <c r="N53" s="9"/>
      <c r="O53" s="9"/>
      <c r="P53" s="9"/>
      <c r="Q53" s="9"/>
      <c r="R53" s="9"/>
      <c r="S53" s="9"/>
      <c r="T53" s="9"/>
      <c r="U53" s="9"/>
      <c r="V53" s="9"/>
      <c r="W53" s="9"/>
      <c r="X53" s="9"/>
      <c r="Y53" s="9"/>
      <c r="Z53" s="9"/>
      <c r="AA53" s="9"/>
      <c r="AB53" s="9"/>
      <c r="AC53" s="1916">
        <f>MIN(AC51:AI52)</f>
        <v>0</v>
      </c>
      <c r="AD53" s="1917"/>
      <c r="AE53" s="1917"/>
      <c r="AF53" s="1917"/>
      <c r="AG53" s="1917"/>
      <c r="AH53" s="1917"/>
      <c r="AI53" s="1918"/>
      <c r="AJ53" s="1476" t="s">
        <v>316</v>
      </c>
      <c r="AK53" s="1477"/>
      <c r="AL53" s="12"/>
      <c r="AO53" s="1396"/>
      <c r="AP53" s="1410"/>
      <c r="AQ53" s="1478"/>
      <c r="AR53" s="1479" t="s">
        <v>355</v>
      </c>
      <c r="AS53" s="9"/>
      <c r="AT53" s="9"/>
      <c r="AU53" s="9"/>
      <c r="AV53" s="1480"/>
      <c r="AW53" s="9"/>
      <c r="AX53" s="9"/>
      <c r="AY53" s="9"/>
      <c r="AZ53" s="9"/>
      <c r="BA53" s="9"/>
      <c r="BB53" s="9"/>
      <c r="BC53" s="9"/>
      <c r="BD53" s="9"/>
      <c r="BE53" s="9"/>
      <c r="BF53" s="9"/>
      <c r="BG53" s="9"/>
      <c r="BH53" s="9"/>
      <c r="BI53" s="9"/>
      <c r="BJ53" s="9"/>
      <c r="BK53" s="9"/>
      <c r="BL53" s="9"/>
      <c r="BM53" s="9"/>
      <c r="BN53" s="9"/>
      <c r="BO53" s="9"/>
      <c r="BP53" s="9"/>
      <c r="BQ53" s="2037">
        <f>MIN(BQ51:BW52)</f>
        <v>1333000</v>
      </c>
      <c r="BR53" s="2038"/>
      <c r="BS53" s="2038"/>
      <c r="BT53" s="2038"/>
      <c r="BU53" s="2038"/>
      <c r="BV53" s="2038"/>
      <c r="BW53" s="2039"/>
      <c r="BX53" s="1476" t="s">
        <v>316</v>
      </c>
      <c r="BY53" s="1477"/>
      <c r="BZ53" s="12"/>
      <c r="CA53" s="36"/>
      <c r="CB53" s="36"/>
      <c r="CC53" s="36"/>
      <c r="CD53" s="36"/>
      <c r="CE53" s="36"/>
      <c r="CF53" s="36"/>
      <c r="CG53" s="36"/>
      <c r="CH53" s="36"/>
    </row>
    <row r="54" spans="1:86" ht="19.5" thickTop="1">
      <c r="A54" s="1396"/>
      <c r="B54" s="1410"/>
      <c r="C54" s="1415" t="s">
        <v>356</v>
      </c>
      <c r="D54" s="1027"/>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414"/>
      <c r="AL54" s="12"/>
      <c r="AO54" s="1396"/>
      <c r="AP54" s="1410"/>
      <c r="AQ54" s="1415" t="s">
        <v>356</v>
      </c>
      <c r="AR54" s="1027"/>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414"/>
      <c r="BZ54" s="12"/>
      <c r="CA54" s="36"/>
      <c r="CB54" s="36"/>
      <c r="CC54" s="36"/>
      <c r="CD54" s="36"/>
      <c r="CE54" s="36"/>
      <c r="CF54" s="36"/>
      <c r="CG54" s="36"/>
      <c r="CH54" s="36"/>
    </row>
    <row r="55" spans="1:86">
      <c r="A55" s="1396"/>
      <c r="B55" s="1424"/>
      <c r="C55" s="1481"/>
      <c r="D55" s="1482" t="s">
        <v>357</v>
      </c>
      <c r="E55" s="1413"/>
      <c r="F55" s="1413"/>
      <c r="G55" s="1413"/>
      <c r="H55" s="1413"/>
      <c r="I55" s="1413"/>
      <c r="J55" s="1413"/>
      <c r="K55" s="1413"/>
      <c r="L55" s="1413"/>
      <c r="M55" s="1413"/>
      <c r="N55" s="1413"/>
      <c r="O55" s="1413"/>
      <c r="P55" s="1413"/>
      <c r="Q55" s="1413"/>
      <c r="R55" s="1413"/>
      <c r="S55" s="1413"/>
      <c r="T55" s="1413"/>
      <c r="U55" s="1413"/>
      <c r="V55" s="1413"/>
      <c r="W55" s="1413"/>
      <c r="X55" s="1413"/>
      <c r="Y55" s="1413"/>
      <c r="Z55" s="1413"/>
      <c r="AA55" s="1413"/>
      <c r="AB55" s="1413"/>
      <c r="AC55" s="1919">
        <f>太陽光!E27</f>
        <v>0</v>
      </c>
      <c r="AD55" s="1920"/>
      <c r="AE55" s="1920"/>
      <c r="AF55" s="1920"/>
      <c r="AG55" s="1920"/>
      <c r="AH55" s="1920"/>
      <c r="AI55" s="1921"/>
      <c r="AJ55" s="1413" t="s">
        <v>358</v>
      </c>
      <c r="AK55" s="1414"/>
      <c r="AL55" s="12"/>
      <c r="AO55" s="1396"/>
      <c r="AP55" s="1424"/>
      <c r="AQ55" s="1481"/>
      <c r="AR55" s="1482" t="s">
        <v>357</v>
      </c>
      <c r="AS55" s="1413"/>
      <c r="AT55" s="1413"/>
      <c r="AU55" s="1413"/>
      <c r="AV55" s="1413"/>
      <c r="AW55" s="1413"/>
      <c r="AX55" s="1413"/>
      <c r="AY55" s="1413"/>
      <c r="AZ55" s="1413"/>
      <c r="BA55" s="1413"/>
      <c r="BB55" s="1413"/>
      <c r="BC55" s="1413"/>
      <c r="BD55" s="1413"/>
      <c r="BE55" s="1413"/>
      <c r="BF55" s="1413"/>
      <c r="BG55" s="1413"/>
      <c r="BH55" s="1413"/>
      <c r="BI55" s="1413"/>
      <c r="BJ55" s="1413"/>
      <c r="BK55" s="1413"/>
      <c r="BL55" s="1413"/>
      <c r="BM55" s="1413"/>
      <c r="BN55" s="1413"/>
      <c r="BO55" s="1413"/>
      <c r="BP55" s="1413"/>
      <c r="BQ55" s="2040">
        <v>6</v>
      </c>
      <c r="BR55" s="2041"/>
      <c r="BS55" s="2041"/>
      <c r="BT55" s="2041"/>
      <c r="BU55" s="2041"/>
      <c r="BV55" s="2041"/>
      <c r="BW55" s="2042"/>
      <c r="BX55" s="1413" t="s">
        <v>358</v>
      </c>
      <c r="BY55" s="1414"/>
      <c r="BZ55" s="12"/>
      <c r="CA55" s="1837" t="s">
        <v>1259</v>
      </c>
      <c r="CB55" s="1837"/>
      <c r="CC55" s="1837"/>
      <c r="CD55" s="1837"/>
      <c r="CE55" s="36"/>
      <c r="CF55" s="36"/>
      <c r="CG55" s="36"/>
      <c r="CH55" s="36"/>
    </row>
    <row r="56" spans="1:86">
      <c r="A56" s="1396"/>
      <c r="B56" s="1424"/>
      <c r="C56" s="1481"/>
      <c r="D56" s="11" t="s">
        <v>359</v>
      </c>
      <c r="E56" s="11"/>
      <c r="F56" s="11"/>
      <c r="G56" s="11"/>
      <c r="H56" s="11"/>
      <c r="I56" s="11"/>
      <c r="J56" s="11"/>
      <c r="K56" s="11"/>
      <c r="L56" s="11"/>
      <c r="M56" s="11"/>
      <c r="N56" s="11"/>
      <c r="O56" s="11"/>
      <c r="P56" s="11"/>
      <c r="Q56" s="11"/>
      <c r="R56" s="11"/>
      <c r="S56" s="11"/>
      <c r="T56" s="11"/>
      <c r="U56" s="11"/>
      <c r="V56" s="11"/>
      <c r="W56" s="11"/>
      <c r="X56" s="11"/>
      <c r="Y56" s="11"/>
      <c r="Z56" s="11"/>
      <c r="AA56" s="11"/>
      <c r="AB56" s="11"/>
      <c r="AC56" s="1919">
        <f>太陽光!E28</f>
        <v>0</v>
      </c>
      <c r="AD56" s="1920"/>
      <c r="AE56" s="1920"/>
      <c r="AF56" s="1920"/>
      <c r="AG56" s="1920"/>
      <c r="AH56" s="1920"/>
      <c r="AI56" s="1921"/>
      <c r="AJ56" s="1429" t="s">
        <v>358</v>
      </c>
      <c r="AK56" s="1416"/>
      <c r="AL56" s="12"/>
      <c r="AO56" s="1396"/>
      <c r="AP56" s="1424"/>
      <c r="AQ56" s="1481"/>
      <c r="AR56" s="11" t="s">
        <v>359</v>
      </c>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2040">
        <v>5</v>
      </c>
      <c r="BR56" s="2041"/>
      <c r="BS56" s="2041"/>
      <c r="BT56" s="2041"/>
      <c r="BU56" s="2041"/>
      <c r="BV56" s="2041"/>
      <c r="BW56" s="2042"/>
      <c r="BX56" s="1429" t="s">
        <v>358</v>
      </c>
      <c r="BY56" s="1416"/>
      <c r="BZ56" s="12"/>
      <c r="CA56" s="1837"/>
      <c r="CB56" s="1837"/>
      <c r="CC56" s="1837"/>
      <c r="CD56" s="1837"/>
      <c r="CE56" s="36"/>
      <c r="CF56" s="36"/>
      <c r="CG56" s="36"/>
      <c r="CH56" s="36"/>
    </row>
    <row r="57" spans="1:86">
      <c r="A57" s="1396"/>
      <c r="B57" s="1424"/>
      <c r="C57" s="1481"/>
      <c r="D57" s="1398"/>
      <c r="E57" s="1423" t="s">
        <v>219</v>
      </c>
      <c r="F57" s="1423" t="s">
        <v>360</v>
      </c>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416"/>
      <c r="AL57" s="12"/>
      <c r="AO57" s="1396"/>
      <c r="AP57" s="1424"/>
      <c r="AQ57" s="1481"/>
      <c r="AR57" s="1398"/>
      <c r="AS57" s="1423" t="s">
        <v>219</v>
      </c>
      <c r="AT57" s="1423" t="s">
        <v>360</v>
      </c>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416"/>
      <c r="BZ57" s="12"/>
      <c r="CA57" s="36"/>
      <c r="CB57" s="36"/>
      <c r="CC57" s="36"/>
      <c r="CD57" s="36"/>
      <c r="CE57" s="36"/>
      <c r="CF57" s="36"/>
      <c r="CG57" s="36"/>
      <c r="CH57" s="36"/>
    </row>
    <row r="58" spans="1:86" ht="17.45" customHeight="1">
      <c r="A58" s="1396"/>
      <c r="B58" s="1424"/>
      <c r="C58" s="1481"/>
      <c r="D58" s="1482" t="s">
        <v>361</v>
      </c>
      <c r="E58" s="1413"/>
      <c r="F58" s="1413"/>
      <c r="G58" s="1413"/>
      <c r="H58" s="1413"/>
      <c r="I58" s="1413"/>
      <c r="J58" s="1413"/>
      <c r="K58" s="1413"/>
      <c r="L58" s="1413"/>
      <c r="M58" s="1413"/>
      <c r="N58" s="1413"/>
      <c r="O58" s="1413"/>
      <c r="P58" s="1413"/>
      <c r="Q58" s="1413"/>
      <c r="R58" s="1413"/>
      <c r="S58" s="1413"/>
      <c r="T58" s="1413"/>
      <c r="U58" s="1413"/>
      <c r="V58" s="1413"/>
      <c r="W58" s="1413"/>
      <c r="X58" s="1413"/>
      <c r="Y58" s="1413"/>
      <c r="Z58" s="1413"/>
      <c r="AA58" s="1413"/>
      <c r="AB58" s="1414"/>
      <c r="AC58" s="1647" t="s">
        <v>200</v>
      </c>
      <c r="AD58" s="1823" t="s">
        <v>362</v>
      </c>
      <c r="AE58" s="1823"/>
      <c r="AF58" s="1823"/>
      <c r="AG58" s="1823"/>
      <c r="AH58" s="1823"/>
      <c r="AI58" s="1824"/>
      <c r="AJ58" s="1413"/>
      <c r="AK58" s="1414"/>
      <c r="AL58" s="12"/>
      <c r="AO58" s="1396"/>
      <c r="AP58" s="1424"/>
      <c r="AQ58" s="1481"/>
      <c r="AR58" s="1482" t="s">
        <v>361</v>
      </c>
      <c r="AS58" s="1413"/>
      <c r="AT58" s="1413"/>
      <c r="AU58" s="1413"/>
      <c r="AV58" s="1413"/>
      <c r="AW58" s="1413"/>
      <c r="AX58" s="1413"/>
      <c r="AY58" s="1413"/>
      <c r="AZ58" s="1413"/>
      <c r="BA58" s="1413"/>
      <c r="BB58" s="1413"/>
      <c r="BC58" s="1413"/>
      <c r="BD58" s="1413"/>
      <c r="BE58" s="1413"/>
      <c r="BF58" s="1413"/>
      <c r="BG58" s="1413"/>
      <c r="BH58" s="1413"/>
      <c r="BI58" s="1413"/>
      <c r="BJ58" s="1413"/>
      <c r="BK58" s="1413"/>
      <c r="BL58" s="1413"/>
      <c r="BM58" s="1413"/>
      <c r="BN58" s="1413"/>
      <c r="BO58" s="1413"/>
      <c r="BP58" s="1414"/>
      <c r="BQ58" s="27" t="s">
        <v>200</v>
      </c>
      <c r="BR58" s="1823" t="s">
        <v>362</v>
      </c>
      <c r="BS58" s="1823"/>
      <c r="BT58" s="1823"/>
      <c r="BU58" s="1823"/>
      <c r="BV58" s="1823"/>
      <c r="BW58" s="1824"/>
      <c r="BX58" s="1413"/>
      <c r="BY58" s="1414"/>
      <c r="BZ58" s="12"/>
      <c r="CA58" s="1819" t="s">
        <v>363</v>
      </c>
      <c r="CB58" s="1819"/>
      <c r="CC58" s="1819"/>
      <c r="CD58" s="1819"/>
      <c r="CE58" s="1819"/>
      <c r="CF58" s="1819"/>
      <c r="CG58" s="1819"/>
      <c r="CH58" s="1819"/>
    </row>
    <row r="59" spans="1:86">
      <c r="A59" s="1396"/>
      <c r="B59" s="1424"/>
      <c r="C59" s="1481"/>
      <c r="D59" s="1429"/>
      <c r="E59" s="1396"/>
      <c r="F59" s="1396"/>
      <c r="G59" s="11"/>
      <c r="H59" s="11"/>
      <c r="I59" s="11"/>
      <c r="J59" s="11"/>
      <c r="K59" s="11"/>
      <c r="L59" s="11"/>
      <c r="M59" s="11"/>
      <c r="N59" s="11"/>
      <c r="O59" s="11"/>
      <c r="P59" s="11"/>
      <c r="Q59" s="11"/>
      <c r="R59" s="11"/>
      <c r="S59" s="11"/>
      <c r="T59" s="11"/>
      <c r="U59" s="11"/>
      <c r="V59" s="11"/>
      <c r="W59" s="11"/>
      <c r="X59" s="11"/>
      <c r="Y59" s="11"/>
      <c r="Z59" s="11"/>
      <c r="AA59" s="11"/>
      <c r="AB59" s="1416"/>
      <c r="AC59" s="1647" t="s">
        <v>200</v>
      </c>
      <c r="AD59" s="1823" t="s">
        <v>364</v>
      </c>
      <c r="AE59" s="1823"/>
      <c r="AF59" s="1823"/>
      <c r="AG59" s="1823"/>
      <c r="AH59" s="1823"/>
      <c r="AI59" s="1824"/>
      <c r="AJ59" s="11"/>
      <c r="AK59" s="1416"/>
      <c r="AL59" s="12"/>
      <c r="AO59" s="1396"/>
      <c r="AP59" s="1424"/>
      <c r="AQ59" s="1481"/>
      <c r="AR59" s="1429"/>
      <c r="AS59" s="1396"/>
      <c r="AT59" s="1396"/>
      <c r="AU59" s="11"/>
      <c r="AV59" s="11"/>
      <c r="AW59" s="11"/>
      <c r="AX59" s="11"/>
      <c r="AY59" s="11"/>
      <c r="AZ59" s="11"/>
      <c r="BA59" s="11"/>
      <c r="BB59" s="11"/>
      <c r="BC59" s="11"/>
      <c r="BD59" s="11"/>
      <c r="BE59" s="11"/>
      <c r="BF59" s="11"/>
      <c r="BG59" s="11"/>
      <c r="BH59" s="11"/>
      <c r="BI59" s="11"/>
      <c r="BJ59" s="11"/>
      <c r="BK59" s="11"/>
      <c r="BL59" s="11"/>
      <c r="BM59" s="11"/>
      <c r="BN59" s="11"/>
      <c r="BO59" s="11"/>
      <c r="BP59" s="1416"/>
      <c r="BQ59" s="1483" t="s">
        <v>202</v>
      </c>
      <c r="BR59" s="1823" t="s">
        <v>364</v>
      </c>
      <c r="BS59" s="1823"/>
      <c r="BT59" s="1823"/>
      <c r="BU59" s="1823"/>
      <c r="BV59" s="1823"/>
      <c r="BW59" s="1824"/>
      <c r="BX59" s="11"/>
      <c r="BY59" s="1416"/>
      <c r="BZ59" s="12"/>
      <c r="CA59" s="1819"/>
      <c r="CB59" s="1819"/>
      <c r="CC59" s="1819"/>
      <c r="CD59" s="1819"/>
      <c r="CE59" s="1819"/>
      <c r="CF59" s="1819"/>
      <c r="CG59" s="1819"/>
      <c r="CH59" s="1819"/>
    </row>
    <row r="60" spans="1:86">
      <c r="A60" s="1396"/>
      <c r="B60" s="1424"/>
      <c r="C60" s="1429"/>
      <c r="D60" s="1482" t="s">
        <v>365</v>
      </c>
      <c r="E60" s="1413"/>
      <c r="F60" s="1413"/>
      <c r="G60" s="1413"/>
      <c r="H60" s="1413"/>
      <c r="I60" s="1413"/>
      <c r="J60" s="1413"/>
      <c r="K60" s="1413"/>
      <c r="L60" s="1413"/>
      <c r="M60" s="1413"/>
      <c r="N60" s="1413"/>
      <c r="O60" s="1413"/>
      <c r="P60" s="1413"/>
      <c r="Q60" s="1413"/>
      <c r="R60" s="1413"/>
      <c r="S60" s="1413"/>
      <c r="T60" s="1413"/>
      <c r="U60" s="1413"/>
      <c r="V60" s="1413"/>
      <c r="W60" s="1413"/>
      <c r="X60" s="1413"/>
      <c r="Y60" s="1413"/>
      <c r="Z60" s="1413"/>
      <c r="AA60" s="1413"/>
      <c r="AB60" s="1413"/>
      <c r="AC60" s="1887"/>
      <c r="AD60" s="1888"/>
      <c r="AE60" s="1888"/>
      <c r="AF60" s="1888"/>
      <c r="AG60" s="1888"/>
      <c r="AH60" s="1888"/>
      <c r="AI60" s="1889"/>
      <c r="AJ60" s="1469" t="s">
        <v>323</v>
      </c>
      <c r="AK60" s="1469"/>
      <c r="AL60" s="12"/>
      <c r="AN60" s="1421"/>
      <c r="AO60" s="1396"/>
      <c r="AP60" s="1424"/>
      <c r="AQ60" s="1429"/>
      <c r="AR60" s="1482" t="s">
        <v>365</v>
      </c>
      <c r="AS60" s="1413"/>
      <c r="AT60" s="1413"/>
      <c r="AU60" s="1413"/>
      <c r="AV60" s="1413"/>
      <c r="AW60" s="1413"/>
      <c r="AX60" s="1413"/>
      <c r="AY60" s="1413"/>
      <c r="AZ60" s="1413"/>
      <c r="BA60" s="1413"/>
      <c r="BB60" s="1413"/>
      <c r="BC60" s="1413"/>
      <c r="BD60" s="1413"/>
      <c r="BE60" s="1413"/>
      <c r="BF60" s="1413"/>
      <c r="BG60" s="1413"/>
      <c r="BH60" s="1413"/>
      <c r="BI60" s="1413"/>
      <c r="BJ60" s="1413"/>
      <c r="BK60" s="1413"/>
      <c r="BL60" s="1413"/>
      <c r="BM60" s="1413"/>
      <c r="BN60" s="1413"/>
      <c r="BO60" s="1413"/>
      <c r="BP60" s="1413"/>
      <c r="BQ60" s="2043">
        <v>7200</v>
      </c>
      <c r="BR60" s="2044"/>
      <c r="BS60" s="2044"/>
      <c r="BT60" s="2044"/>
      <c r="BU60" s="2044"/>
      <c r="BV60" s="2044"/>
      <c r="BW60" s="2045"/>
      <c r="BX60" s="1469" t="s">
        <v>323</v>
      </c>
      <c r="BY60" s="1469"/>
      <c r="BZ60" s="12"/>
      <c r="CA60" s="847" t="s">
        <v>334</v>
      </c>
      <c r="CB60" s="847" t="s">
        <v>366</v>
      </c>
      <c r="CC60" s="36"/>
      <c r="CD60" s="36"/>
      <c r="CE60" s="36"/>
      <c r="CF60" s="36"/>
      <c r="CG60" s="36"/>
      <c r="CH60" s="36"/>
    </row>
    <row r="61" spans="1:86">
      <c r="A61" s="1396"/>
      <c r="B61" s="1424"/>
      <c r="C61" s="1429"/>
      <c r="D61" s="1482" t="s">
        <v>367</v>
      </c>
      <c r="E61" s="1413"/>
      <c r="F61" s="1413"/>
      <c r="G61" s="1413"/>
      <c r="H61" s="1413"/>
      <c r="I61" s="1413"/>
      <c r="J61" s="1413"/>
      <c r="K61" s="1413"/>
      <c r="L61" s="1413"/>
      <c r="M61" s="1413"/>
      <c r="N61" s="1413"/>
      <c r="O61" s="1413"/>
      <c r="P61" s="1413"/>
      <c r="Q61" s="1413"/>
      <c r="R61" s="1413"/>
      <c r="S61" s="1413"/>
      <c r="T61" s="1413"/>
      <c r="U61" s="1413"/>
      <c r="V61" s="1413"/>
      <c r="W61" s="1413"/>
      <c r="X61" s="1413"/>
      <c r="Y61" s="1413"/>
      <c r="Z61" s="1413"/>
      <c r="AA61" s="1413"/>
      <c r="AB61" s="1413"/>
      <c r="AC61" s="1887" t="s">
        <v>1272</v>
      </c>
      <c r="AD61" s="1888"/>
      <c r="AE61" s="1888"/>
      <c r="AF61" s="1888"/>
      <c r="AG61" s="1888"/>
      <c r="AH61" s="1888"/>
      <c r="AI61" s="1889"/>
      <c r="AJ61" s="1414" t="s">
        <v>323</v>
      </c>
      <c r="AK61" s="1414"/>
      <c r="AL61" s="12"/>
      <c r="AO61" s="1396"/>
      <c r="AP61" s="1424"/>
      <c r="AQ61" s="1429"/>
      <c r="AR61" s="1482" t="s">
        <v>367</v>
      </c>
      <c r="AS61" s="1413"/>
      <c r="AT61" s="1413"/>
      <c r="AU61" s="1413"/>
      <c r="AV61" s="1413"/>
      <c r="AW61" s="1413"/>
      <c r="AX61" s="1413"/>
      <c r="AY61" s="1413"/>
      <c r="AZ61" s="1413"/>
      <c r="BA61" s="1413"/>
      <c r="BB61" s="1413"/>
      <c r="BC61" s="1413"/>
      <c r="BD61" s="1413"/>
      <c r="BE61" s="1413"/>
      <c r="BF61" s="1413"/>
      <c r="BG61" s="1413"/>
      <c r="BH61" s="1413"/>
      <c r="BI61" s="1413"/>
      <c r="BJ61" s="1413"/>
      <c r="BK61" s="1413"/>
      <c r="BL61" s="1413"/>
      <c r="BM61" s="1413"/>
      <c r="BN61" s="1413"/>
      <c r="BO61" s="1413"/>
      <c r="BP61" s="1413"/>
      <c r="BQ61" s="2043">
        <v>3000</v>
      </c>
      <c r="BR61" s="2044"/>
      <c r="BS61" s="2044"/>
      <c r="BT61" s="2044"/>
      <c r="BU61" s="2044"/>
      <c r="BV61" s="2044"/>
      <c r="BW61" s="2045"/>
      <c r="BX61" s="1414" t="s">
        <v>323</v>
      </c>
      <c r="BY61" s="1414"/>
      <c r="BZ61" s="12"/>
      <c r="CA61" s="847" t="s">
        <v>334</v>
      </c>
      <c r="CB61" s="847" t="s">
        <v>368</v>
      </c>
      <c r="CC61" s="36"/>
      <c r="CD61" s="36"/>
      <c r="CE61" s="36"/>
      <c r="CF61" s="36"/>
      <c r="CG61" s="36"/>
      <c r="CH61" s="36"/>
    </row>
    <row r="62" spans="1:86">
      <c r="A62" s="1396"/>
      <c r="B62" s="1424"/>
      <c r="C62" s="1429"/>
      <c r="D62" s="1482" t="s">
        <v>369</v>
      </c>
      <c r="E62" s="1484"/>
      <c r="F62" s="1484"/>
      <c r="G62" s="1413"/>
      <c r="H62" s="1413"/>
      <c r="I62" s="1413"/>
      <c r="J62" s="1413"/>
      <c r="K62" s="1413"/>
      <c r="L62" s="1413"/>
      <c r="M62" s="1413"/>
      <c r="N62" s="1413"/>
      <c r="O62" s="1413"/>
      <c r="P62" s="1413"/>
      <c r="Q62" s="1413"/>
      <c r="R62" s="1413"/>
      <c r="S62" s="1413"/>
      <c r="T62" s="1413"/>
      <c r="U62" s="1413"/>
      <c r="V62" s="1413"/>
      <c r="W62" s="1413"/>
      <c r="X62" s="1413"/>
      <c r="Y62" s="1413"/>
      <c r="Z62" s="1413"/>
      <c r="AA62" s="1413"/>
      <c r="AB62" s="1413"/>
      <c r="AC62" s="1887"/>
      <c r="AD62" s="1888"/>
      <c r="AE62" s="1888"/>
      <c r="AF62" s="1888"/>
      <c r="AG62" s="1888"/>
      <c r="AH62" s="1888"/>
      <c r="AI62" s="1889"/>
      <c r="AJ62" s="1414" t="s">
        <v>323</v>
      </c>
      <c r="AK62" s="1414"/>
      <c r="AL62" s="12"/>
      <c r="AO62" s="1396"/>
      <c r="AP62" s="1424"/>
      <c r="AQ62" s="1429"/>
      <c r="AR62" s="1482" t="s">
        <v>369</v>
      </c>
      <c r="AS62" s="1484"/>
      <c r="AT62" s="1484"/>
      <c r="AU62" s="1413"/>
      <c r="AV62" s="1413"/>
      <c r="AW62" s="1413"/>
      <c r="AX62" s="1413"/>
      <c r="AY62" s="1413"/>
      <c r="AZ62" s="1413"/>
      <c r="BA62" s="1413"/>
      <c r="BB62" s="1413"/>
      <c r="BC62" s="1413"/>
      <c r="BD62" s="1413"/>
      <c r="BE62" s="1413"/>
      <c r="BF62" s="1413"/>
      <c r="BG62" s="1413"/>
      <c r="BH62" s="1413"/>
      <c r="BI62" s="1413"/>
      <c r="BJ62" s="1413"/>
      <c r="BK62" s="1413"/>
      <c r="BL62" s="1413"/>
      <c r="BM62" s="1413"/>
      <c r="BN62" s="1413"/>
      <c r="BO62" s="1413"/>
      <c r="BP62" s="1413"/>
      <c r="BQ62" s="2022"/>
      <c r="BR62" s="2023"/>
      <c r="BS62" s="2023"/>
      <c r="BT62" s="2023"/>
      <c r="BU62" s="2023"/>
      <c r="BV62" s="2023"/>
      <c r="BW62" s="2024"/>
      <c r="BX62" s="1414" t="s">
        <v>323</v>
      </c>
      <c r="BY62" s="1414"/>
      <c r="BZ62" s="12"/>
      <c r="CA62" s="847" t="s">
        <v>334</v>
      </c>
      <c r="CB62" s="847" t="s">
        <v>370</v>
      </c>
      <c r="CC62" s="36"/>
      <c r="CD62" s="36"/>
      <c r="CE62" s="36"/>
      <c r="CF62" s="36"/>
      <c r="CG62" s="36"/>
      <c r="CH62" s="36"/>
    </row>
    <row r="63" spans="1:86">
      <c r="A63" s="1396"/>
      <c r="B63" s="1424"/>
      <c r="C63" s="1481"/>
      <c r="D63" s="1482" t="s">
        <v>371</v>
      </c>
      <c r="E63" s="1413"/>
      <c r="F63" s="1413"/>
      <c r="G63" s="1413"/>
      <c r="H63" s="1413"/>
      <c r="I63" s="1413"/>
      <c r="J63" s="1413"/>
      <c r="K63" s="1413"/>
      <c r="L63" s="1413"/>
      <c r="M63" s="1413"/>
      <c r="N63" s="1413"/>
      <c r="O63" s="1413"/>
      <c r="P63" s="1413"/>
      <c r="Q63" s="1413"/>
      <c r="R63" s="1413"/>
      <c r="S63" s="1413"/>
      <c r="T63" s="1413"/>
      <c r="U63" s="1413"/>
      <c r="V63" s="1413"/>
      <c r="W63" s="1413"/>
      <c r="X63" s="1413"/>
      <c r="Y63" s="1413"/>
      <c r="Z63" s="1413"/>
      <c r="AA63" s="1413"/>
      <c r="AB63" s="1413"/>
      <c r="AC63" s="1982" t="str">
        <f>IFERROR(ROUNDDOWN(AC61/AC60*100,1),"")</f>
        <v/>
      </c>
      <c r="AD63" s="1983"/>
      <c r="AE63" s="1983"/>
      <c r="AF63" s="1983"/>
      <c r="AG63" s="1983"/>
      <c r="AH63" s="1983"/>
      <c r="AI63" s="1984"/>
      <c r="AJ63" s="1413" t="s">
        <v>372</v>
      </c>
      <c r="AK63" s="1414"/>
      <c r="AL63" s="12"/>
      <c r="AO63" s="1396"/>
      <c r="AP63" s="1424"/>
      <c r="AQ63" s="1481"/>
      <c r="AR63" s="1482" t="s">
        <v>371</v>
      </c>
      <c r="AS63" s="1413"/>
      <c r="AT63" s="1413"/>
      <c r="AU63" s="1413"/>
      <c r="AV63" s="1413"/>
      <c r="AW63" s="1413"/>
      <c r="AX63" s="1413"/>
      <c r="AY63" s="1413"/>
      <c r="AZ63" s="1413"/>
      <c r="BA63" s="1413"/>
      <c r="BB63" s="1413"/>
      <c r="BC63" s="1413"/>
      <c r="BD63" s="1413"/>
      <c r="BE63" s="1413"/>
      <c r="BF63" s="1413"/>
      <c r="BG63" s="1413"/>
      <c r="BH63" s="1413"/>
      <c r="BI63" s="1413"/>
      <c r="BJ63" s="1413"/>
      <c r="BK63" s="1413"/>
      <c r="BL63" s="1413"/>
      <c r="BM63" s="1413"/>
      <c r="BN63" s="1413"/>
      <c r="BO63" s="1413"/>
      <c r="BP63" s="1413"/>
      <c r="BQ63" s="1982">
        <f>IFERROR(ROUNDDOWN(BQ61/BQ60*100,1),"")</f>
        <v>41.6</v>
      </c>
      <c r="BR63" s="1983"/>
      <c r="BS63" s="1983"/>
      <c r="BT63" s="1983"/>
      <c r="BU63" s="1983"/>
      <c r="BV63" s="1983"/>
      <c r="BW63" s="1984"/>
      <c r="BX63" s="1413" t="s">
        <v>372</v>
      </c>
      <c r="BY63" s="1414"/>
      <c r="BZ63" s="12"/>
      <c r="CA63" s="36"/>
      <c r="CB63" s="36"/>
      <c r="CC63" s="36"/>
      <c r="CD63" s="36"/>
      <c r="CE63" s="36"/>
      <c r="CF63" s="36"/>
      <c r="CG63" s="36"/>
      <c r="CH63" s="36"/>
    </row>
    <row r="64" spans="1:86" ht="15.75" customHeight="1">
      <c r="A64" s="1396"/>
      <c r="B64" s="1424"/>
      <c r="C64" s="1481"/>
      <c r="D64" s="1485"/>
      <c r="E64" s="1423" t="s">
        <v>219</v>
      </c>
      <c r="F64" s="1871" t="s">
        <v>373</v>
      </c>
      <c r="G64" s="1871"/>
      <c r="H64" s="1871"/>
      <c r="I64" s="1871"/>
      <c r="J64" s="1871"/>
      <c r="K64" s="1871"/>
      <c r="L64" s="1871"/>
      <c r="M64" s="1871"/>
      <c r="N64" s="1871"/>
      <c r="O64" s="1871"/>
      <c r="P64" s="1871"/>
      <c r="Q64" s="1871"/>
      <c r="R64" s="1871"/>
      <c r="S64" s="1871"/>
      <c r="T64" s="1871"/>
      <c r="U64" s="1871"/>
      <c r="V64" s="1871"/>
      <c r="W64" s="1871"/>
      <c r="X64" s="1871"/>
      <c r="Y64" s="1871"/>
      <c r="Z64" s="1871"/>
      <c r="AA64" s="1871"/>
      <c r="AB64" s="1871"/>
      <c r="AC64" s="1871"/>
      <c r="AD64" s="1871"/>
      <c r="AE64" s="1871"/>
      <c r="AF64" s="1871"/>
      <c r="AG64" s="1871"/>
      <c r="AH64" s="1871"/>
      <c r="AI64" s="1871"/>
      <c r="AJ64" s="1871"/>
      <c r="AK64" s="1872"/>
      <c r="AL64" s="12"/>
      <c r="AO64" s="1396"/>
      <c r="AP64" s="1424"/>
      <c r="AQ64" s="1481"/>
      <c r="AR64" s="1485"/>
      <c r="AS64" s="1423" t="s">
        <v>219</v>
      </c>
      <c r="AT64" s="1873" t="s">
        <v>373</v>
      </c>
      <c r="AU64" s="1873"/>
      <c r="AV64" s="1873"/>
      <c r="AW64" s="1873"/>
      <c r="AX64" s="1873"/>
      <c r="AY64" s="1873"/>
      <c r="AZ64" s="1873"/>
      <c r="BA64" s="1873"/>
      <c r="BB64" s="1873"/>
      <c r="BC64" s="1873"/>
      <c r="BD64" s="1873"/>
      <c r="BE64" s="1873"/>
      <c r="BF64" s="1873"/>
      <c r="BG64" s="1873"/>
      <c r="BH64" s="1873"/>
      <c r="BI64" s="1873"/>
      <c r="BJ64" s="1873"/>
      <c r="BK64" s="1873"/>
      <c r="BL64" s="1873"/>
      <c r="BM64" s="1873"/>
      <c r="BN64" s="1873"/>
      <c r="BO64" s="1873"/>
      <c r="BP64" s="1873"/>
      <c r="BQ64" s="1873"/>
      <c r="BR64" s="1873"/>
      <c r="BS64" s="1873"/>
      <c r="BT64" s="1873"/>
      <c r="BU64" s="1873"/>
      <c r="BV64" s="1873"/>
      <c r="BW64" s="1873"/>
      <c r="BX64" s="1873"/>
      <c r="BY64" s="1874"/>
      <c r="BZ64" s="12"/>
      <c r="CA64" s="36"/>
      <c r="CB64" s="36"/>
      <c r="CC64" s="36"/>
      <c r="CD64" s="36"/>
      <c r="CE64" s="36"/>
      <c r="CF64" s="36"/>
      <c r="CG64" s="36"/>
      <c r="CH64" s="36"/>
    </row>
    <row r="65" spans="1:87" ht="15.75" customHeight="1">
      <c r="A65" s="1396"/>
      <c r="B65" s="1424"/>
      <c r="C65" s="1429"/>
      <c r="D65" s="1482" t="s">
        <v>374</v>
      </c>
      <c r="E65" s="1484"/>
      <c r="F65" s="1484"/>
      <c r="G65" s="1413"/>
      <c r="H65" s="1413"/>
      <c r="I65" s="1413"/>
      <c r="J65" s="1413"/>
      <c r="K65" s="1413"/>
      <c r="L65" s="1413"/>
      <c r="M65" s="1413"/>
      <c r="N65" s="1413"/>
      <c r="O65" s="1413"/>
      <c r="P65" s="1413"/>
      <c r="Q65" s="1413"/>
      <c r="R65" s="1413"/>
      <c r="S65" s="1413"/>
      <c r="T65" s="1413"/>
      <c r="U65" s="1413"/>
      <c r="V65" s="1413"/>
      <c r="W65" s="1413"/>
      <c r="X65" s="1413"/>
      <c r="Y65" s="1413"/>
      <c r="Z65" s="1413"/>
      <c r="AA65" s="1413"/>
      <c r="AB65" s="1486"/>
      <c r="AC65" s="1868" t="str">
        <f>IFERROR(ROUNDDOWN(AC62/AC60*100,1),"")</f>
        <v/>
      </c>
      <c r="AD65" s="1869"/>
      <c r="AE65" s="1869"/>
      <c r="AF65" s="1869"/>
      <c r="AG65" s="1869"/>
      <c r="AH65" s="1869"/>
      <c r="AI65" s="1870"/>
      <c r="AJ65" s="1413" t="s">
        <v>372</v>
      </c>
      <c r="AK65" s="1414"/>
      <c r="AL65" s="12"/>
      <c r="AO65" s="1396"/>
      <c r="AP65" s="1424"/>
      <c r="AQ65" s="1429"/>
      <c r="AR65" s="1482" t="s">
        <v>374</v>
      </c>
      <c r="AS65" s="1484"/>
      <c r="AT65" s="1484"/>
      <c r="AU65" s="1413"/>
      <c r="AV65" s="1413"/>
      <c r="AW65" s="1413"/>
      <c r="AX65" s="1413"/>
      <c r="AY65" s="1413"/>
      <c r="AZ65" s="1413"/>
      <c r="BA65" s="1413"/>
      <c r="BB65" s="1413"/>
      <c r="BC65" s="1413"/>
      <c r="BD65" s="1413"/>
      <c r="BE65" s="1413"/>
      <c r="BF65" s="1413"/>
      <c r="BG65" s="1413"/>
      <c r="BH65" s="1413"/>
      <c r="BI65" s="1413"/>
      <c r="BJ65" s="1413"/>
      <c r="BK65" s="1413"/>
      <c r="BL65" s="1413"/>
      <c r="BM65" s="1413"/>
      <c r="BN65" s="1413"/>
      <c r="BO65" s="1413"/>
      <c r="BP65" s="1486"/>
      <c r="BQ65" s="1868">
        <f>IFERROR(ROUNDDOWN(BQ62/BQ60*100,1),"")</f>
        <v>0</v>
      </c>
      <c r="BR65" s="1869"/>
      <c r="BS65" s="1869"/>
      <c r="BT65" s="1869"/>
      <c r="BU65" s="1869"/>
      <c r="BV65" s="1869"/>
      <c r="BW65" s="1870"/>
      <c r="BX65" s="1413" t="s">
        <v>372</v>
      </c>
      <c r="BY65" s="1414"/>
      <c r="BZ65" s="12"/>
      <c r="CA65" s="36"/>
      <c r="CB65" s="36"/>
      <c r="CC65" s="36"/>
      <c r="CD65" s="36"/>
      <c r="CE65" s="36"/>
      <c r="CF65" s="36"/>
      <c r="CG65" s="36"/>
      <c r="CH65" s="36"/>
    </row>
    <row r="66" spans="1:87" ht="15.75" customHeight="1">
      <c r="A66" s="1396"/>
      <c r="B66" s="1424"/>
      <c r="C66" s="1429"/>
      <c r="D66" s="1429"/>
      <c r="E66" s="1423" t="s">
        <v>219</v>
      </c>
      <c r="F66" s="1423" t="s">
        <v>375</v>
      </c>
      <c r="G66" s="11"/>
      <c r="H66" s="11"/>
      <c r="I66" s="11"/>
      <c r="J66" s="11"/>
      <c r="K66" s="11"/>
      <c r="L66" s="11"/>
      <c r="M66" s="11"/>
      <c r="N66" s="11"/>
      <c r="O66" s="11"/>
      <c r="P66" s="11"/>
      <c r="Q66" s="11"/>
      <c r="R66" s="11"/>
      <c r="S66" s="11"/>
      <c r="T66" s="11"/>
      <c r="U66" s="11"/>
      <c r="V66" s="11"/>
      <c r="W66" s="11"/>
      <c r="X66" s="11"/>
      <c r="Y66" s="11"/>
      <c r="Z66" s="11"/>
      <c r="AA66" s="11"/>
      <c r="AB66" s="1487"/>
      <c r="AC66" s="1488"/>
      <c r="AD66" s="1488"/>
      <c r="AE66" s="1488"/>
      <c r="AF66" s="1488"/>
      <c r="AG66" s="1488"/>
      <c r="AH66" s="1488"/>
      <c r="AI66" s="1488"/>
      <c r="AJ66" s="11"/>
      <c r="AK66" s="1416"/>
      <c r="AL66" s="12"/>
      <c r="AO66" s="1396"/>
      <c r="AP66" s="1424"/>
      <c r="AQ66" s="1429"/>
      <c r="AR66" s="1429"/>
      <c r="AS66" s="1423" t="s">
        <v>219</v>
      </c>
      <c r="AT66" s="1423" t="s">
        <v>375</v>
      </c>
      <c r="AU66" s="11"/>
      <c r="AV66" s="11"/>
      <c r="AW66" s="11"/>
      <c r="AX66" s="11"/>
      <c r="AY66" s="11"/>
      <c r="AZ66" s="11"/>
      <c r="BA66" s="11"/>
      <c r="BB66" s="11"/>
      <c r="BC66" s="11"/>
      <c r="BD66" s="11"/>
      <c r="BE66" s="11"/>
      <c r="BF66" s="11"/>
      <c r="BG66" s="11"/>
      <c r="BH66" s="11"/>
      <c r="BI66" s="11"/>
      <c r="BJ66" s="11"/>
      <c r="BK66" s="11"/>
      <c r="BL66" s="11"/>
      <c r="BM66" s="11"/>
      <c r="BN66" s="11"/>
      <c r="BO66" s="11"/>
      <c r="BP66" s="1487"/>
      <c r="BQ66" s="1488"/>
      <c r="BR66" s="1488"/>
      <c r="BS66" s="1488"/>
      <c r="BT66" s="1488"/>
      <c r="BU66" s="1488"/>
      <c r="BV66" s="1488"/>
      <c r="BW66" s="1488"/>
      <c r="BX66" s="11"/>
      <c r="BY66" s="1416"/>
      <c r="BZ66" s="12"/>
      <c r="CA66" s="36"/>
      <c r="CB66" s="36"/>
      <c r="CC66" s="36"/>
      <c r="CD66" s="36"/>
      <c r="CE66" s="36"/>
      <c r="CF66" s="36"/>
      <c r="CG66" s="36"/>
      <c r="CH66" s="36"/>
    </row>
    <row r="67" spans="1:87" ht="15.75" customHeight="1">
      <c r="A67" s="1396"/>
      <c r="B67" s="1424"/>
      <c r="C67" s="1429"/>
      <c r="D67" s="1489"/>
      <c r="E67" s="1427" t="s">
        <v>219</v>
      </c>
      <c r="F67" s="1427" t="s">
        <v>376</v>
      </c>
      <c r="G67" s="1476"/>
      <c r="H67" s="1476"/>
      <c r="I67" s="1476"/>
      <c r="J67" s="1476"/>
      <c r="K67" s="1476"/>
      <c r="L67" s="1476"/>
      <c r="M67" s="1476"/>
      <c r="N67" s="1476"/>
      <c r="O67" s="1476"/>
      <c r="P67" s="1476"/>
      <c r="Q67" s="1476"/>
      <c r="R67" s="1476"/>
      <c r="S67" s="1476"/>
      <c r="T67" s="1476"/>
      <c r="U67" s="1476"/>
      <c r="V67" s="1476"/>
      <c r="W67" s="1476"/>
      <c r="X67" s="1476"/>
      <c r="Y67" s="1476"/>
      <c r="Z67" s="1476"/>
      <c r="AA67" s="1476"/>
      <c r="AB67" s="1490"/>
      <c r="AC67" s="1476"/>
      <c r="AD67" s="1476"/>
      <c r="AE67" s="1476"/>
      <c r="AF67" s="1476"/>
      <c r="AG67" s="1476"/>
      <c r="AH67" s="1476"/>
      <c r="AI67" s="1476"/>
      <c r="AJ67" s="1476"/>
      <c r="AK67" s="1477"/>
      <c r="AL67" s="12"/>
      <c r="AO67" s="1396"/>
      <c r="AP67" s="1424"/>
      <c r="AQ67" s="1429"/>
      <c r="AR67" s="1489"/>
      <c r="AS67" s="1427" t="s">
        <v>219</v>
      </c>
      <c r="AT67" s="1427" t="s">
        <v>376</v>
      </c>
      <c r="AU67" s="1476"/>
      <c r="AV67" s="1476"/>
      <c r="AW67" s="1476"/>
      <c r="AX67" s="1476"/>
      <c r="AY67" s="1476"/>
      <c r="AZ67" s="1476"/>
      <c r="BA67" s="1476"/>
      <c r="BB67" s="1476"/>
      <c r="BC67" s="1476"/>
      <c r="BD67" s="1476"/>
      <c r="BE67" s="1476"/>
      <c r="BF67" s="1476"/>
      <c r="BG67" s="1476"/>
      <c r="BH67" s="1476"/>
      <c r="BI67" s="1476"/>
      <c r="BJ67" s="1476"/>
      <c r="BK67" s="1476"/>
      <c r="BL67" s="1476"/>
      <c r="BM67" s="1476"/>
      <c r="BN67" s="1476"/>
      <c r="BO67" s="1476"/>
      <c r="BP67" s="1490"/>
      <c r="BQ67" s="1476"/>
      <c r="BR67" s="1476"/>
      <c r="BS67" s="1476"/>
      <c r="BT67" s="1476"/>
      <c r="BU67" s="1476"/>
      <c r="BV67" s="1476"/>
      <c r="BW67" s="1476"/>
      <c r="BX67" s="1476"/>
      <c r="BY67" s="1477"/>
      <c r="BZ67" s="12"/>
      <c r="CA67" s="36"/>
      <c r="CB67" s="36"/>
      <c r="CC67" s="36"/>
      <c r="CD67" s="36"/>
      <c r="CE67" s="36"/>
      <c r="CF67" s="36"/>
      <c r="CG67" s="36"/>
      <c r="CH67" s="36"/>
    </row>
    <row r="68" spans="1:87">
      <c r="A68" s="1396"/>
      <c r="B68" s="1424"/>
      <c r="C68" s="1481"/>
      <c r="D68" s="1482" t="s">
        <v>377</v>
      </c>
      <c r="E68" s="1413"/>
      <c r="F68" s="1413"/>
      <c r="G68" s="1413"/>
      <c r="H68" s="1413"/>
      <c r="I68" s="1413"/>
      <c r="J68" s="1413"/>
      <c r="K68" s="1413"/>
      <c r="L68" s="1413"/>
      <c r="M68" s="1413"/>
      <c r="N68" s="1413"/>
      <c r="O68" s="1413"/>
      <c r="P68" s="1413"/>
      <c r="Q68" s="1413"/>
      <c r="R68" s="1413"/>
      <c r="S68" s="1413"/>
      <c r="T68" s="1413"/>
      <c r="U68" s="1413"/>
      <c r="V68" s="1413"/>
      <c r="W68" s="1413"/>
      <c r="X68" s="1413"/>
      <c r="Y68" s="1413"/>
      <c r="Z68" s="1413"/>
      <c r="AA68" s="1413"/>
      <c r="AB68" s="1413"/>
      <c r="AC68" s="1834">
        <f>太陽光!E25</f>
        <v>0</v>
      </c>
      <c r="AD68" s="1835"/>
      <c r="AE68" s="1835"/>
      <c r="AF68" s="1835"/>
      <c r="AG68" s="1835"/>
      <c r="AH68" s="1836"/>
      <c r="AI68" s="1897" t="s">
        <v>378</v>
      </c>
      <c r="AJ68" s="1898"/>
      <c r="AK68" s="1899"/>
      <c r="AL68" s="12"/>
      <c r="AN68" s="1421" t="s">
        <v>379</v>
      </c>
      <c r="AO68" s="1396"/>
      <c r="AP68" s="1424"/>
      <c r="AQ68" s="1481"/>
      <c r="AR68" s="1482" t="s">
        <v>377</v>
      </c>
      <c r="AS68" s="1413"/>
      <c r="AT68" s="1413"/>
      <c r="AU68" s="1413"/>
      <c r="AV68" s="1413"/>
      <c r="AW68" s="1413"/>
      <c r="AX68" s="1413"/>
      <c r="AY68" s="1413"/>
      <c r="AZ68" s="1413"/>
      <c r="BA68" s="1413"/>
      <c r="BB68" s="1413"/>
      <c r="BC68" s="1413"/>
      <c r="BD68" s="1413"/>
      <c r="BE68" s="1413"/>
      <c r="BF68" s="1413"/>
      <c r="BG68" s="1413"/>
      <c r="BH68" s="1413"/>
      <c r="BI68" s="1413"/>
      <c r="BJ68" s="1413"/>
      <c r="BK68" s="1413"/>
      <c r="BL68" s="1413"/>
      <c r="BM68" s="1413"/>
      <c r="BN68" s="1413"/>
      <c r="BO68" s="1413"/>
      <c r="BP68" s="1413"/>
      <c r="BQ68" s="2031">
        <v>3.04</v>
      </c>
      <c r="BR68" s="2032"/>
      <c r="BS68" s="2032"/>
      <c r="BT68" s="2032"/>
      <c r="BU68" s="2032"/>
      <c r="BV68" s="2033"/>
      <c r="BW68" s="2034" t="s">
        <v>378</v>
      </c>
      <c r="BX68" s="2035"/>
      <c r="BY68" s="2036"/>
      <c r="BZ68" s="12"/>
      <c r="CA68" s="847" t="s">
        <v>334</v>
      </c>
      <c r="CB68" s="847" t="s">
        <v>1246</v>
      </c>
      <c r="CC68" s="36"/>
      <c r="CD68" s="36"/>
      <c r="CE68" s="36"/>
      <c r="CF68" s="36"/>
      <c r="CG68" s="36"/>
      <c r="CH68" s="36"/>
    </row>
    <row r="69" spans="1:87">
      <c r="A69" s="1396"/>
      <c r="B69" s="1424"/>
      <c r="C69" s="1491" t="s">
        <v>327</v>
      </c>
      <c r="D69" s="1413"/>
      <c r="E69" s="1492"/>
      <c r="F69" s="1492"/>
      <c r="G69" s="1492"/>
      <c r="H69" s="1492"/>
      <c r="I69" s="1413"/>
      <c r="J69" s="1413"/>
      <c r="K69" s="1413"/>
      <c r="L69" s="1413"/>
      <c r="M69" s="1413"/>
      <c r="N69" s="1413"/>
      <c r="O69" s="1413"/>
      <c r="P69" s="1413"/>
      <c r="Q69" s="1413"/>
      <c r="R69" s="1413"/>
      <c r="S69" s="1413"/>
      <c r="T69" s="1413"/>
      <c r="U69" s="1413"/>
      <c r="V69" s="1413"/>
      <c r="W69" s="1413"/>
      <c r="X69" s="1413"/>
      <c r="Y69" s="1413"/>
      <c r="Z69" s="1413"/>
      <c r="AA69" s="1413"/>
      <c r="AB69" s="1413"/>
      <c r="AC69" s="1413"/>
      <c r="AD69" s="1413"/>
      <c r="AE69" s="1413"/>
      <c r="AF69" s="1413"/>
      <c r="AG69" s="1413"/>
      <c r="AH69" s="1413"/>
      <c r="AI69" s="1413"/>
      <c r="AJ69" s="1413"/>
      <c r="AK69" s="1414"/>
      <c r="AL69" s="12"/>
      <c r="AO69" s="1396"/>
      <c r="AP69" s="1424"/>
      <c r="AQ69" s="1491" t="s">
        <v>327</v>
      </c>
      <c r="AR69" s="1413"/>
      <c r="AS69" s="1492"/>
      <c r="AT69" s="1492"/>
      <c r="AU69" s="1492"/>
      <c r="AV69" s="1492"/>
      <c r="AW69" s="1413"/>
      <c r="AX69" s="1413"/>
      <c r="AY69" s="1413"/>
      <c r="AZ69" s="1413"/>
      <c r="BA69" s="1413"/>
      <c r="BB69" s="1413"/>
      <c r="BC69" s="1413"/>
      <c r="BD69" s="1413"/>
      <c r="BE69" s="1413"/>
      <c r="BF69" s="1413"/>
      <c r="BG69" s="1413"/>
      <c r="BH69" s="1413"/>
      <c r="BI69" s="1413"/>
      <c r="BJ69" s="1413"/>
      <c r="BK69" s="1413"/>
      <c r="BL69" s="1413"/>
      <c r="BM69" s="1413"/>
      <c r="BN69" s="1413"/>
      <c r="BO69" s="1413"/>
      <c r="BP69" s="1413"/>
      <c r="BQ69" s="1413"/>
      <c r="BR69" s="1413"/>
      <c r="BS69" s="1413"/>
      <c r="BT69" s="1413"/>
      <c r="BU69" s="1413"/>
      <c r="BV69" s="1413"/>
      <c r="BW69" s="1413"/>
      <c r="BX69" s="1413"/>
      <c r="BY69" s="1414"/>
      <c r="BZ69" s="12"/>
      <c r="CA69" s="36"/>
      <c r="CB69" s="36"/>
      <c r="CC69" s="36"/>
      <c r="CD69" s="36"/>
      <c r="CE69" s="36"/>
      <c r="CF69" s="36"/>
      <c r="CG69" s="36"/>
      <c r="CH69" s="36"/>
    </row>
    <row r="70" spans="1:87" ht="12.75" customHeight="1">
      <c r="A70" s="1396"/>
      <c r="B70" s="1424"/>
      <c r="C70" s="1422"/>
      <c r="D70" s="1903" t="s">
        <v>380</v>
      </c>
      <c r="E70" s="1903"/>
      <c r="F70" s="1903"/>
      <c r="G70" s="1903"/>
      <c r="H70" s="1903"/>
      <c r="I70" s="1903"/>
      <c r="J70" s="1903"/>
      <c r="K70" s="1903"/>
      <c r="L70" s="1903"/>
      <c r="M70" s="1903"/>
      <c r="N70" s="1903"/>
      <c r="O70" s="1903"/>
      <c r="P70" s="1903"/>
      <c r="Q70" s="1903"/>
      <c r="R70" s="1903"/>
      <c r="S70" s="1903"/>
      <c r="T70" s="1903"/>
      <c r="U70" s="1903"/>
      <c r="V70" s="1903"/>
      <c r="W70" s="1903"/>
      <c r="X70" s="1903"/>
      <c r="Y70" s="1903"/>
      <c r="Z70" s="1903"/>
      <c r="AA70" s="1903"/>
      <c r="AB70" s="1903"/>
      <c r="AC70" s="1903"/>
      <c r="AD70" s="1903"/>
      <c r="AE70" s="1903"/>
      <c r="AF70" s="1903"/>
      <c r="AG70" s="1903"/>
      <c r="AH70" s="1903"/>
      <c r="AI70" s="1903"/>
      <c r="AJ70" s="1903"/>
      <c r="AK70" s="1904"/>
      <c r="AL70" s="12"/>
      <c r="AO70" s="1396"/>
      <c r="AP70" s="1424"/>
      <c r="AQ70" s="1422"/>
      <c r="AR70" s="1903" t="s">
        <v>380</v>
      </c>
      <c r="AS70" s="1903"/>
      <c r="AT70" s="1903"/>
      <c r="AU70" s="1903"/>
      <c r="AV70" s="1903"/>
      <c r="AW70" s="1903"/>
      <c r="AX70" s="1903"/>
      <c r="AY70" s="1903"/>
      <c r="AZ70" s="1903"/>
      <c r="BA70" s="1903"/>
      <c r="BB70" s="1903"/>
      <c r="BC70" s="1903"/>
      <c r="BD70" s="1903"/>
      <c r="BE70" s="1903"/>
      <c r="BF70" s="1903"/>
      <c r="BG70" s="1903"/>
      <c r="BH70" s="1903"/>
      <c r="BI70" s="1903"/>
      <c r="BJ70" s="1903"/>
      <c r="BK70" s="1903"/>
      <c r="BL70" s="1903"/>
      <c r="BM70" s="1903"/>
      <c r="BN70" s="1903"/>
      <c r="BO70" s="1903"/>
      <c r="BP70" s="1903"/>
      <c r="BQ70" s="1903"/>
      <c r="BR70" s="1903"/>
      <c r="BS70" s="1903"/>
      <c r="BT70" s="1903"/>
      <c r="BU70" s="1903"/>
      <c r="BV70" s="1903"/>
      <c r="BW70" s="1903"/>
      <c r="BX70" s="1903"/>
      <c r="BY70" s="1904"/>
      <c r="BZ70" s="12"/>
      <c r="CA70" s="36"/>
      <c r="CB70" s="36"/>
      <c r="CC70" s="36"/>
      <c r="CD70" s="36"/>
      <c r="CE70" s="36"/>
      <c r="CF70" s="36"/>
      <c r="CG70" s="36"/>
      <c r="CH70" s="36"/>
    </row>
    <row r="71" spans="1:87" ht="15.75" customHeight="1">
      <c r="A71" s="1396"/>
      <c r="B71" s="1424"/>
      <c r="C71" s="1429"/>
      <c r="D71" s="1648" t="s">
        <v>200</v>
      </c>
      <c r="E71" s="1926" t="s">
        <v>381</v>
      </c>
      <c r="F71" s="1926"/>
      <c r="G71" s="1926"/>
      <c r="H71" s="1926"/>
      <c r="I71" s="1926"/>
      <c r="J71" s="1926"/>
      <c r="K71" s="1926"/>
      <c r="L71" s="1926"/>
      <c r="M71" s="1926"/>
      <c r="N71" s="1926"/>
      <c r="O71" s="1926"/>
      <c r="P71" s="1926"/>
      <c r="Q71" s="1926"/>
      <c r="R71" s="1926"/>
      <c r="S71" s="1926"/>
      <c r="T71" s="1926"/>
      <c r="U71" s="1926"/>
      <c r="V71" s="1926"/>
      <c r="W71" s="1926"/>
      <c r="X71" s="1926"/>
      <c r="Y71" s="1926"/>
      <c r="Z71" s="1926"/>
      <c r="AA71" s="1926"/>
      <c r="AB71" s="1926"/>
      <c r="AC71" s="1926"/>
      <c r="AD71" s="1926"/>
      <c r="AE71" s="1926"/>
      <c r="AF71" s="1926"/>
      <c r="AG71" s="1926"/>
      <c r="AH71" s="1926"/>
      <c r="AI71" s="1926"/>
      <c r="AJ71" s="1926"/>
      <c r="AK71" s="1927"/>
      <c r="AL71" s="12"/>
      <c r="AO71" s="1396"/>
      <c r="AP71" s="1424"/>
      <c r="AQ71" s="1429"/>
      <c r="AR71" s="1493" t="s">
        <v>202</v>
      </c>
      <c r="AS71" s="1926" t="s">
        <v>381</v>
      </c>
      <c r="AT71" s="1926"/>
      <c r="AU71" s="1926"/>
      <c r="AV71" s="1926"/>
      <c r="AW71" s="1926"/>
      <c r="AX71" s="1926"/>
      <c r="AY71" s="1926"/>
      <c r="AZ71" s="1926"/>
      <c r="BA71" s="1926"/>
      <c r="BB71" s="1926"/>
      <c r="BC71" s="1926"/>
      <c r="BD71" s="1926"/>
      <c r="BE71" s="1926"/>
      <c r="BF71" s="1926"/>
      <c r="BG71" s="1926"/>
      <c r="BH71" s="1926"/>
      <c r="BI71" s="1926"/>
      <c r="BJ71" s="1926"/>
      <c r="BK71" s="1926"/>
      <c r="BL71" s="1926"/>
      <c r="BM71" s="1926"/>
      <c r="BN71" s="1926"/>
      <c r="BO71" s="1926"/>
      <c r="BP71" s="1926"/>
      <c r="BQ71" s="1926"/>
      <c r="BR71" s="1926"/>
      <c r="BS71" s="1926"/>
      <c r="BT71" s="1926"/>
      <c r="BU71" s="1926"/>
      <c r="BV71" s="1926"/>
      <c r="BW71" s="1926"/>
      <c r="BX71" s="1926"/>
      <c r="BY71" s="1927"/>
      <c r="BZ71" s="12"/>
      <c r="CA71" s="847" t="s">
        <v>151</v>
      </c>
      <c r="CB71" s="1819" t="s">
        <v>382</v>
      </c>
      <c r="CC71" s="1819"/>
      <c r="CD71" s="1819"/>
      <c r="CE71" s="1819"/>
      <c r="CF71" s="1819"/>
      <c r="CG71" s="1819"/>
      <c r="CH71" s="1819"/>
      <c r="CI71" s="1819"/>
    </row>
    <row r="72" spans="1:87" ht="12.75" customHeight="1">
      <c r="A72" s="1396"/>
      <c r="B72" s="1424"/>
      <c r="C72" s="1429"/>
      <c r="D72" s="1494"/>
      <c r="E72" s="1425" t="s">
        <v>219</v>
      </c>
      <c r="F72" s="1425" t="s">
        <v>383</v>
      </c>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416"/>
      <c r="AL72" s="12"/>
      <c r="AO72" s="1396"/>
      <c r="AP72" s="1424"/>
      <c r="AQ72" s="1429"/>
      <c r="AR72" s="1494"/>
      <c r="AS72" s="1425" t="s">
        <v>219</v>
      </c>
      <c r="AT72" s="1425" t="s">
        <v>383</v>
      </c>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416"/>
      <c r="BZ72" s="12"/>
      <c r="CA72" s="36"/>
      <c r="CB72" s="36"/>
      <c r="CC72" s="36"/>
      <c r="CD72" s="36"/>
      <c r="CE72" s="36"/>
      <c r="CF72" s="36"/>
      <c r="CG72" s="36"/>
      <c r="CH72" s="36"/>
    </row>
    <row r="73" spans="1:87" ht="7.5" customHeight="1">
      <c r="A73" s="1396"/>
      <c r="B73" s="1413"/>
      <c r="C73" s="1413"/>
      <c r="D73" s="1495"/>
      <c r="E73" s="1432"/>
      <c r="F73" s="1432"/>
      <c r="G73" s="1432"/>
      <c r="H73" s="1432"/>
      <c r="I73" s="1432"/>
      <c r="J73" s="1432"/>
      <c r="K73" s="1432"/>
      <c r="L73" s="1432"/>
      <c r="M73" s="1432"/>
      <c r="N73" s="1432"/>
      <c r="O73" s="1432"/>
      <c r="P73" s="1432"/>
      <c r="Q73" s="1432"/>
      <c r="R73" s="1432"/>
      <c r="S73" s="1432"/>
      <c r="T73" s="1432"/>
      <c r="U73" s="1432"/>
      <c r="V73" s="1432"/>
      <c r="W73" s="1432"/>
      <c r="X73" s="1432"/>
      <c r="Y73" s="1432"/>
      <c r="Z73" s="1432"/>
      <c r="AA73" s="1432"/>
      <c r="AB73" s="1432"/>
      <c r="AC73" s="1432"/>
      <c r="AD73" s="1432"/>
      <c r="AE73" s="1432"/>
      <c r="AF73" s="1432"/>
      <c r="AG73" s="1432"/>
      <c r="AH73" s="1432"/>
      <c r="AI73" s="1432"/>
      <c r="AJ73" s="1432"/>
      <c r="AK73" s="1432"/>
      <c r="AL73" s="12"/>
      <c r="AO73" s="1396"/>
      <c r="AP73" s="1413"/>
      <c r="AQ73" s="1413"/>
      <c r="AR73" s="1495"/>
      <c r="AS73" s="1432"/>
      <c r="AT73" s="1432"/>
      <c r="AU73" s="1432"/>
      <c r="AV73" s="1432"/>
      <c r="AW73" s="1432"/>
      <c r="AX73" s="1432"/>
      <c r="AY73" s="1432"/>
      <c r="AZ73" s="1432"/>
      <c r="BA73" s="1432"/>
      <c r="BB73" s="1432"/>
      <c r="BC73" s="1432"/>
      <c r="BD73" s="1432"/>
      <c r="BE73" s="1432"/>
      <c r="BF73" s="1432"/>
      <c r="BG73" s="1432"/>
      <c r="BH73" s="1432"/>
      <c r="BI73" s="1432"/>
      <c r="BJ73" s="1432"/>
      <c r="BK73" s="1432"/>
      <c r="BL73" s="1432"/>
      <c r="BM73" s="1432"/>
      <c r="BN73" s="1432"/>
      <c r="BO73" s="1432"/>
      <c r="BP73" s="1432"/>
      <c r="BQ73" s="1432"/>
      <c r="BR73" s="1432"/>
      <c r="BS73" s="1432"/>
      <c r="BT73" s="1432"/>
      <c r="BU73" s="1432"/>
      <c r="BV73" s="1432"/>
      <c r="BW73" s="1432"/>
      <c r="BX73" s="1432"/>
      <c r="BY73" s="1432"/>
      <c r="BZ73" s="12"/>
      <c r="CA73" s="36"/>
      <c r="CB73" s="36"/>
      <c r="CC73" s="36"/>
      <c r="CD73" s="36"/>
      <c r="CE73" s="36"/>
      <c r="CF73" s="36"/>
      <c r="CG73" s="36"/>
      <c r="CH73" s="36"/>
    </row>
    <row r="74" spans="1:87" ht="7.5" customHeight="1">
      <c r="A74" s="1396"/>
      <c r="B74" s="1476"/>
      <c r="C74" s="1476"/>
      <c r="D74" s="1496"/>
      <c r="E74" s="1437"/>
      <c r="F74" s="1437"/>
      <c r="G74" s="1437"/>
      <c r="H74" s="1437"/>
      <c r="I74" s="1437"/>
      <c r="J74" s="1437"/>
      <c r="K74" s="1437"/>
      <c r="L74" s="1437"/>
      <c r="M74" s="1437"/>
      <c r="N74" s="1437"/>
      <c r="O74" s="1437"/>
      <c r="P74" s="1437"/>
      <c r="Q74" s="1437"/>
      <c r="R74" s="1437"/>
      <c r="S74" s="1437"/>
      <c r="T74" s="1437"/>
      <c r="U74" s="1437"/>
      <c r="V74" s="1437"/>
      <c r="W74" s="1437"/>
      <c r="X74" s="1437"/>
      <c r="Y74" s="1437"/>
      <c r="Z74" s="1437"/>
      <c r="AA74" s="1437"/>
      <c r="AB74" s="1437"/>
      <c r="AC74" s="1437"/>
      <c r="AD74" s="1437"/>
      <c r="AE74" s="1437"/>
      <c r="AF74" s="1437"/>
      <c r="AG74" s="1437"/>
      <c r="AH74" s="1437"/>
      <c r="AI74" s="1437"/>
      <c r="AJ74" s="1437"/>
      <c r="AK74" s="1437"/>
      <c r="AL74" s="12"/>
      <c r="AO74" s="1396"/>
      <c r="AP74" s="1476"/>
      <c r="AQ74" s="1476"/>
      <c r="AR74" s="1496"/>
      <c r="AS74" s="1437"/>
      <c r="AT74" s="1437"/>
      <c r="AU74" s="1437"/>
      <c r="AV74" s="1437"/>
      <c r="AW74" s="1437"/>
      <c r="AX74" s="1437"/>
      <c r="AY74" s="1437"/>
      <c r="AZ74" s="1437"/>
      <c r="BA74" s="1437"/>
      <c r="BB74" s="1437"/>
      <c r="BC74" s="1437"/>
      <c r="BD74" s="1437"/>
      <c r="BE74" s="1437"/>
      <c r="BF74" s="1437"/>
      <c r="BG74" s="1437"/>
      <c r="BH74" s="1437"/>
      <c r="BI74" s="1437"/>
      <c r="BJ74" s="1437"/>
      <c r="BK74" s="1437"/>
      <c r="BL74" s="1437"/>
      <c r="BM74" s="1437"/>
      <c r="BN74" s="1437"/>
      <c r="BO74" s="1437"/>
      <c r="BP74" s="1437"/>
      <c r="BQ74" s="1437"/>
      <c r="BR74" s="1437"/>
      <c r="BS74" s="1437"/>
      <c r="BT74" s="1437"/>
      <c r="BU74" s="1437"/>
      <c r="BV74" s="1437"/>
      <c r="BW74" s="1437"/>
      <c r="BX74" s="1437"/>
      <c r="BY74" s="1437"/>
      <c r="BZ74" s="12"/>
      <c r="CA74" s="36"/>
      <c r="CB74" s="36"/>
      <c r="CC74" s="36"/>
      <c r="CD74" s="36"/>
      <c r="CE74" s="36"/>
      <c r="CF74" s="36"/>
      <c r="CG74" s="36"/>
      <c r="CH74" s="36"/>
    </row>
    <row r="75" spans="1:87">
      <c r="A75" s="1396"/>
      <c r="B75" s="1394" t="s">
        <v>282</v>
      </c>
      <c r="C75" s="1407"/>
      <c r="D75" s="1407"/>
      <c r="E75" s="1408"/>
      <c r="F75" s="1408"/>
      <c r="G75" s="1408"/>
      <c r="H75" s="1408"/>
      <c r="I75" s="1408"/>
      <c r="J75" s="1408"/>
      <c r="K75" s="1408"/>
      <c r="L75" s="1408"/>
      <c r="M75" s="1408"/>
      <c r="N75" s="1408"/>
      <c r="O75" s="1408"/>
      <c r="P75" s="1408"/>
      <c r="Q75" s="1408"/>
      <c r="R75" s="1408"/>
      <c r="S75" s="1408"/>
      <c r="T75" s="1408"/>
      <c r="U75" s="1408"/>
      <c r="V75" s="1408"/>
      <c r="W75" s="1408"/>
      <c r="X75" s="1408"/>
      <c r="Y75" s="1408"/>
      <c r="Z75" s="1408"/>
      <c r="AA75" s="1408"/>
      <c r="AB75" s="1408"/>
      <c r="AC75" s="1408"/>
      <c r="AD75" s="1408"/>
      <c r="AE75" s="1408"/>
      <c r="AF75" s="1408"/>
      <c r="AG75" s="1408"/>
      <c r="AH75" s="1408"/>
      <c r="AI75" s="1408"/>
      <c r="AJ75" s="1408"/>
      <c r="AK75" s="1497"/>
      <c r="AL75" s="12"/>
      <c r="AO75" s="1396"/>
      <c r="AP75" s="1394" t="s">
        <v>282</v>
      </c>
      <c r="AQ75" s="1407"/>
      <c r="AR75" s="1407"/>
      <c r="AS75" s="1408"/>
      <c r="AT75" s="1408"/>
      <c r="AU75" s="1408"/>
      <c r="AV75" s="1408"/>
      <c r="AW75" s="1408"/>
      <c r="AX75" s="1408"/>
      <c r="AY75" s="1408"/>
      <c r="AZ75" s="1408"/>
      <c r="BA75" s="1408"/>
      <c r="BB75" s="1408"/>
      <c r="BC75" s="1408"/>
      <c r="BD75" s="1408"/>
      <c r="BE75" s="1408"/>
      <c r="BF75" s="1408"/>
      <c r="BG75" s="1408"/>
      <c r="BH75" s="1408"/>
      <c r="BI75" s="1408"/>
      <c r="BJ75" s="1408"/>
      <c r="BK75" s="1408"/>
      <c r="BL75" s="1408"/>
      <c r="BM75" s="1408"/>
      <c r="BN75" s="1408"/>
      <c r="BO75" s="1408"/>
      <c r="BP75" s="1408"/>
      <c r="BQ75" s="1408"/>
      <c r="BR75" s="1408"/>
      <c r="BS75" s="1408"/>
      <c r="BT75" s="1408"/>
      <c r="BU75" s="1408"/>
      <c r="BV75" s="1408"/>
      <c r="BW75" s="1408"/>
      <c r="BX75" s="1408"/>
      <c r="BY75" s="1497"/>
      <c r="BZ75" s="12"/>
      <c r="CA75" s="36"/>
      <c r="CB75" s="36"/>
      <c r="CC75" s="36"/>
      <c r="CD75" s="36"/>
      <c r="CE75" s="36"/>
      <c r="CF75" s="36"/>
      <c r="CG75" s="36"/>
      <c r="CH75" s="36"/>
    </row>
    <row r="76" spans="1:87">
      <c r="A76" s="1396"/>
      <c r="B76" s="1410"/>
      <c r="C76" s="1411" t="s">
        <v>343</v>
      </c>
      <c r="D76" s="1412"/>
      <c r="E76" s="1413"/>
      <c r="F76" s="1413"/>
      <c r="G76" s="1413"/>
      <c r="H76" s="1413"/>
      <c r="I76" s="1413"/>
      <c r="J76" s="1413"/>
      <c r="K76" s="1413"/>
      <c r="L76" s="1413"/>
      <c r="M76" s="1413"/>
      <c r="N76" s="1413"/>
      <c r="O76" s="1413"/>
      <c r="P76" s="1413"/>
      <c r="Q76" s="1413"/>
      <c r="R76" s="1413"/>
      <c r="S76" s="1413"/>
      <c r="T76" s="1413"/>
      <c r="U76" s="1413"/>
      <c r="V76" s="1413"/>
      <c r="W76" s="1413"/>
      <c r="X76" s="1413"/>
      <c r="Y76" s="1413"/>
      <c r="Z76" s="1413"/>
      <c r="AA76" s="1413"/>
      <c r="AB76" s="1413"/>
      <c r="AC76" s="1413"/>
      <c r="AD76" s="1413"/>
      <c r="AE76" s="1413"/>
      <c r="AF76" s="1413"/>
      <c r="AG76" s="1413"/>
      <c r="AH76" s="1413"/>
      <c r="AI76" s="1413"/>
      <c r="AJ76" s="1413"/>
      <c r="AK76" s="1414"/>
      <c r="AL76" s="12"/>
      <c r="AO76" s="1396"/>
      <c r="AP76" s="1410"/>
      <c r="AQ76" s="1411" t="s">
        <v>343</v>
      </c>
      <c r="AR76" s="1412"/>
      <c r="AS76" s="1413"/>
      <c r="AT76" s="1413"/>
      <c r="AU76" s="1413"/>
      <c r="AV76" s="1413"/>
      <c r="AW76" s="1413"/>
      <c r="AX76" s="1413"/>
      <c r="AY76" s="1413"/>
      <c r="AZ76" s="1413"/>
      <c r="BA76" s="1413"/>
      <c r="BB76" s="1413"/>
      <c r="BC76" s="1413"/>
      <c r="BD76" s="1413"/>
      <c r="BE76" s="1413"/>
      <c r="BF76" s="1413"/>
      <c r="BG76" s="1413"/>
      <c r="BH76" s="1413"/>
      <c r="BI76" s="1413"/>
      <c r="BJ76" s="1413"/>
      <c r="BK76" s="1413"/>
      <c r="BL76" s="1413"/>
      <c r="BM76" s="1413"/>
      <c r="BN76" s="1413"/>
      <c r="BO76" s="1413"/>
      <c r="BP76" s="1413"/>
      <c r="BQ76" s="1413"/>
      <c r="BR76" s="1413"/>
      <c r="BS76" s="1413"/>
      <c r="BT76" s="1413"/>
      <c r="BU76" s="1413"/>
      <c r="BV76" s="1413"/>
      <c r="BW76" s="1413"/>
      <c r="BX76" s="1413"/>
      <c r="BY76" s="1414"/>
      <c r="BZ76" s="12"/>
      <c r="CA76" s="36"/>
      <c r="CB76" s="36"/>
      <c r="CC76" s="36"/>
      <c r="CD76" s="36"/>
      <c r="CE76" s="36"/>
      <c r="CF76" s="36"/>
      <c r="CG76" s="36"/>
      <c r="CH76" s="36"/>
    </row>
    <row r="77" spans="1:87">
      <c r="A77" s="1396"/>
      <c r="B77" s="1410"/>
      <c r="C77" s="1467"/>
      <c r="D77" s="1395" t="s">
        <v>344</v>
      </c>
      <c r="E77" s="9"/>
      <c r="F77" s="9"/>
      <c r="G77" s="9"/>
      <c r="H77" s="9"/>
      <c r="I77" s="9"/>
      <c r="J77" s="9"/>
      <c r="K77" s="9"/>
      <c r="L77" s="9"/>
      <c r="M77" s="9"/>
      <c r="N77" s="9"/>
      <c r="O77" s="9"/>
      <c r="P77" s="9"/>
      <c r="Q77" s="9"/>
      <c r="R77" s="9"/>
      <c r="S77" s="9"/>
      <c r="T77" s="9"/>
      <c r="U77" s="9"/>
      <c r="V77" s="9"/>
      <c r="W77" s="9"/>
      <c r="X77" s="9"/>
      <c r="Y77" s="9"/>
      <c r="Z77" s="9"/>
      <c r="AA77" s="9"/>
      <c r="AB77" s="1469"/>
      <c r="AC77" s="1890">
        <f>別紙2_設備!I32</f>
        <v>0</v>
      </c>
      <c r="AD77" s="1891"/>
      <c r="AE77" s="1891"/>
      <c r="AF77" s="1891"/>
      <c r="AG77" s="1891"/>
      <c r="AH77" s="1891"/>
      <c r="AI77" s="1892"/>
      <c r="AJ77" s="1429" t="s">
        <v>316</v>
      </c>
      <c r="AK77" s="1416"/>
      <c r="AL77" s="12"/>
      <c r="AN77" s="1421" t="str">
        <f>HYPERLINK("#'別紙2_設備'!I32 ","別紙2_設備はこちら")</f>
        <v>別紙2_設備はこちら</v>
      </c>
      <c r="AO77" s="1396"/>
      <c r="AP77" s="1410"/>
      <c r="AQ77" s="1467"/>
      <c r="AR77" s="1395" t="s">
        <v>344</v>
      </c>
      <c r="AS77" s="9"/>
      <c r="AT77" s="9"/>
      <c r="AU77" s="9"/>
      <c r="AV77" s="9"/>
      <c r="AW77" s="9"/>
      <c r="AX77" s="9"/>
      <c r="AY77" s="9"/>
      <c r="AZ77" s="9"/>
      <c r="BA77" s="9"/>
      <c r="BB77" s="9"/>
      <c r="BC77" s="9"/>
      <c r="BD77" s="9"/>
      <c r="BE77" s="9"/>
      <c r="BF77" s="9"/>
      <c r="BG77" s="9"/>
      <c r="BH77" s="9"/>
      <c r="BI77" s="9"/>
      <c r="BJ77" s="9"/>
      <c r="BK77" s="9"/>
      <c r="BL77" s="9"/>
      <c r="BM77" s="9"/>
      <c r="BN77" s="9"/>
      <c r="BO77" s="9"/>
      <c r="BP77" s="1469"/>
      <c r="BQ77" s="2018">
        <v>500000</v>
      </c>
      <c r="BR77" s="2019"/>
      <c r="BS77" s="2019"/>
      <c r="BT77" s="2019"/>
      <c r="BU77" s="2019"/>
      <c r="BV77" s="2019"/>
      <c r="BW77" s="2020"/>
      <c r="BX77" s="1429" t="s">
        <v>316</v>
      </c>
      <c r="BY77" s="1416"/>
      <c r="BZ77" s="12"/>
      <c r="CA77" s="847" t="s">
        <v>151</v>
      </c>
      <c r="CB77" s="847" t="s">
        <v>345</v>
      </c>
      <c r="CC77" s="36"/>
      <c r="CD77" s="36"/>
      <c r="CE77" s="36"/>
      <c r="CF77" s="36"/>
      <c r="CG77" s="36"/>
      <c r="CH77" s="36"/>
    </row>
    <row r="78" spans="1:87">
      <c r="A78" s="1396"/>
      <c r="B78" s="1410"/>
      <c r="C78" s="1467"/>
      <c r="D78" s="1417" t="s">
        <v>346</v>
      </c>
      <c r="E78" s="1413"/>
      <c r="F78" s="1413"/>
      <c r="G78" s="1413"/>
      <c r="H78" s="1413"/>
      <c r="I78" s="1413"/>
      <c r="J78" s="1413"/>
      <c r="K78" s="1413"/>
      <c r="L78" s="1413"/>
      <c r="M78" s="1413"/>
      <c r="N78" s="1413"/>
      <c r="O78" s="1413"/>
      <c r="P78" s="1413"/>
      <c r="Q78" s="1413"/>
      <c r="R78" s="1413"/>
      <c r="S78" s="1413"/>
      <c r="T78" s="1413"/>
      <c r="U78" s="1413"/>
      <c r="V78" s="1413"/>
      <c r="W78" s="1413"/>
      <c r="X78" s="1413"/>
      <c r="Y78" s="1471" t="s">
        <v>347</v>
      </c>
      <c r="Z78" s="1413"/>
      <c r="AA78" s="1413"/>
      <c r="AB78" s="1414"/>
      <c r="AC78" s="1651" t="s">
        <v>348</v>
      </c>
      <c r="AD78" s="1905"/>
      <c r="AE78" s="1905"/>
      <c r="AF78" s="1905"/>
      <c r="AG78" s="1905"/>
      <c r="AH78" s="1905"/>
      <c r="AI78" s="1652" t="s">
        <v>349</v>
      </c>
      <c r="AJ78" s="11"/>
      <c r="AK78" s="1416"/>
      <c r="AL78" s="12"/>
      <c r="AO78" s="1396"/>
      <c r="AP78" s="1410"/>
      <c r="AQ78" s="1467"/>
      <c r="AR78" s="1417" t="s">
        <v>346</v>
      </c>
      <c r="AS78" s="1413"/>
      <c r="AT78" s="1413"/>
      <c r="AU78" s="1413"/>
      <c r="AV78" s="1413"/>
      <c r="AW78" s="1413"/>
      <c r="AX78" s="1413"/>
      <c r="AY78" s="1413"/>
      <c r="AZ78" s="1413"/>
      <c r="BA78" s="1413"/>
      <c r="BB78" s="1413"/>
      <c r="BC78" s="1413"/>
      <c r="BD78" s="1413"/>
      <c r="BE78" s="1413"/>
      <c r="BF78" s="1413"/>
      <c r="BG78" s="1413"/>
      <c r="BH78" s="1413"/>
      <c r="BI78" s="1413"/>
      <c r="BJ78" s="1413"/>
      <c r="BK78" s="1413"/>
      <c r="BL78" s="1413"/>
      <c r="BM78" s="1471" t="s">
        <v>347</v>
      </c>
      <c r="BN78" s="1413"/>
      <c r="BO78" s="1413"/>
      <c r="BP78" s="1414"/>
      <c r="BQ78" s="1498"/>
      <c r="BR78" s="2046"/>
      <c r="BS78" s="2046"/>
      <c r="BT78" s="2046"/>
      <c r="BU78" s="2046"/>
      <c r="BV78" s="2046"/>
      <c r="BW78" s="1499" t="s">
        <v>349</v>
      </c>
      <c r="BX78" s="11"/>
      <c r="BY78" s="1416"/>
      <c r="BZ78" s="12"/>
      <c r="CA78" s="1837" t="s">
        <v>384</v>
      </c>
      <c r="CB78" s="1837"/>
      <c r="CC78" s="1837"/>
      <c r="CD78" s="36"/>
      <c r="CE78" s="36"/>
      <c r="CF78" s="36"/>
      <c r="CG78" s="36"/>
      <c r="CH78" s="36"/>
    </row>
    <row r="79" spans="1:87">
      <c r="A79" s="1396"/>
      <c r="B79" s="1410"/>
      <c r="C79" s="1467"/>
      <c r="D79" s="1474" t="s">
        <v>351</v>
      </c>
      <c r="E79" s="1475"/>
      <c r="F79" s="1476"/>
      <c r="G79" s="1476"/>
      <c r="H79" s="1476"/>
      <c r="I79" s="1476"/>
      <c r="J79" s="1476"/>
      <c r="K79" s="1476"/>
      <c r="L79" s="1476"/>
      <c r="M79" s="1476"/>
      <c r="N79" s="1476"/>
      <c r="O79" s="1476"/>
      <c r="P79" s="1476"/>
      <c r="Q79" s="1476"/>
      <c r="R79" s="1476"/>
      <c r="S79" s="1476"/>
      <c r="T79" s="1476"/>
      <c r="U79" s="1476"/>
      <c r="V79" s="1476"/>
      <c r="W79" s="1476"/>
      <c r="X79" s="1476"/>
      <c r="Y79" s="1475" t="s">
        <v>352</v>
      </c>
      <c r="Z79" s="1476"/>
      <c r="AA79" s="1476"/>
      <c r="AB79" s="1477"/>
      <c r="AC79" s="1887"/>
      <c r="AD79" s="1888"/>
      <c r="AE79" s="1888"/>
      <c r="AF79" s="1888"/>
      <c r="AG79" s="1888"/>
      <c r="AH79" s="1888"/>
      <c r="AI79" s="1889"/>
      <c r="AJ79" s="11" t="s">
        <v>316</v>
      </c>
      <c r="AK79" s="1416"/>
      <c r="AL79" s="12"/>
      <c r="AO79" s="1396"/>
      <c r="AP79" s="1410"/>
      <c r="AQ79" s="1467"/>
      <c r="AR79" s="1474" t="s">
        <v>351</v>
      </c>
      <c r="AS79" s="1475"/>
      <c r="AT79" s="1476"/>
      <c r="AU79" s="1476"/>
      <c r="AV79" s="1476"/>
      <c r="AW79" s="1476"/>
      <c r="AX79" s="1476"/>
      <c r="AY79" s="1476"/>
      <c r="AZ79" s="1476"/>
      <c r="BA79" s="1476"/>
      <c r="BB79" s="1476"/>
      <c r="BC79" s="1476"/>
      <c r="BD79" s="1476"/>
      <c r="BE79" s="1476"/>
      <c r="BF79" s="1476"/>
      <c r="BG79" s="1476"/>
      <c r="BH79" s="1476"/>
      <c r="BI79" s="1476"/>
      <c r="BJ79" s="1476"/>
      <c r="BK79" s="1476"/>
      <c r="BL79" s="1476"/>
      <c r="BM79" s="1475" t="s">
        <v>352</v>
      </c>
      <c r="BN79" s="1476"/>
      <c r="BO79" s="1476"/>
      <c r="BP79" s="1477"/>
      <c r="BQ79" s="2047"/>
      <c r="BR79" s="2048"/>
      <c r="BS79" s="2048"/>
      <c r="BT79" s="2048"/>
      <c r="BU79" s="2048"/>
      <c r="BV79" s="2048"/>
      <c r="BW79" s="2049"/>
      <c r="BX79" s="11" t="s">
        <v>316</v>
      </c>
      <c r="BY79" s="1416"/>
      <c r="BZ79" s="12"/>
      <c r="CA79" s="1837"/>
      <c r="CB79" s="1837"/>
      <c r="CC79" s="1837"/>
      <c r="CD79" s="36"/>
      <c r="CE79" s="36"/>
      <c r="CF79" s="36"/>
      <c r="CG79" s="36"/>
      <c r="CH79" s="36"/>
    </row>
    <row r="80" spans="1:87">
      <c r="A80" s="1396"/>
      <c r="B80" s="1410"/>
      <c r="C80" s="1467"/>
      <c r="D80" s="1395" t="s">
        <v>353</v>
      </c>
      <c r="E80" s="9"/>
      <c r="F80" s="9"/>
      <c r="G80" s="9"/>
      <c r="H80" s="9"/>
      <c r="I80" s="9"/>
      <c r="J80" s="9"/>
      <c r="K80" s="9"/>
      <c r="L80" s="9"/>
      <c r="M80" s="9"/>
      <c r="N80" s="9"/>
      <c r="O80" s="9"/>
      <c r="P80" s="9"/>
      <c r="Q80" s="9"/>
      <c r="R80" s="9"/>
      <c r="S80" s="9"/>
      <c r="T80" s="9"/>
      <c r="U80" s="9"/>
      <c r="V80" s="9"/>
      <c r="W80" s="9"/>
      <c r="X80" s="9"/>
      <c r="Y80" s="9"/>
      <c r="Z80" s="9"/>
      <c r="AA80" s="9"/>
      <c r="AB80" s="1469"/>
      <c r="AC80" s="1890">
        <f>ROUNDDOWN(AC77*2/3,-3)</f>
        <v>0</v>
      </c>
      <c r="AD80" s="1891"/>
      <c r="AE80" s="1891"/>
      <c r="AF80" s="1891"/>
      <c r="AG80" s="1891"/>
      <c r="AH80" s="1891"/>
      <c r="AI80" s="1892"/>
      <c r="AJ80" s="11" t="s">
        <v>316</v>
      </c>
      <c r="AK80" s="1416"/>
      <c r="AL80" s="12"/>
      <c r="AO80" s="1396"/>
      <c r="AP80" s="1410"/>
      <c r="AQ80" s="1467"/>
      <c r="AR80" s="1395" t="s">
        <v>353</v>
      </c>
      <c r="AS80" s="9"/>
      <c r="AT80" s="9"/>
      <c r="AU80" s="9"/>
      <c r="AV80" s="9"/>
      <c r="AW80" s="9"/>
      <c r="AX80" s="9"/>
      <c r="AY80" s="9"/>
      <c r="AZ80" s="9"/>
      <c r="BA80" s="9"/>
      <c r="BB80" s="9"/>
      <c r="BC80" s="9"/>
      <c r="BD80" s="9"/>
      <c r="BE80" s="9"/>
      <c r="BF80" s="9"/>
      <c r="BG80" s="9"/>
      <c r="BH80" s="9"/>
      <c r="BI80" s="9"/>
      <c r="BJ80" s="9"/>
      <c r="BK80" s="9"/>
      <c r="BL80" s="9"/>
      <c r="BM80" s="9"/>
      <c r="BN80" s="9"/>
      <c r="BO80" s="9"/>
      <c r="BP80" s="1469"/>
      <c r="BQ80" s="2018">
        <f>ROUNDDOWN(BQ77*2/3,-3)</f>
        <v>333000</v>
      </c>
      <c r="BR80" s="2019"/>
      <c r="BS80" s="2019"/>
      <c r="BT80" s="2019"/>
      <c r="BU80" s="2019"/>
      <c r="BV80" s="2019"/>
      <c r="BW80" s="2020"/>
      <c r="BX80" s="11" t="s">
        <v>316</v>
      </c>
      <c r="BY80" s="1416"/>
      <c r="BZ80" s="12"/>
      <c r="CA80" s="36"/>
      <c r="CB80" s="36"/>
      <c r="CC80" s="36"/>
      <c r="CD80" s="36"/>
      <c r="CE80" s="36"/>
      <c r="CF80" s="36"/>
      <c r="CG80" s="36"/>
      <c r="CH80" s="36"/>
    </row>
    <row r="81" spans="1:86" ht="19.5" thickBot="1">
      <c r="A81" s="1396"/>
      <c r="B81" s="1410"/>
      <c r="C81" s="1467"/>
      <c r="D81" s="1395" t="s">
        <v>354</v>
      </c>
      <c r="E81" s="9"/>
      <c r="F81" s="9"/>
      <c r="G81" s="9"/>
      <c r="H81" s="9"/>
      <c r="I81" s="9"/>
      <c r="J81" s="9"/>
      <c r="K81" s="9"/>
      <c r="L81" s="9"/>
      <c r="M81" s="9"/>
      <c r="N81" s="9"/>
      <c r="O81" s="9"/>
      <c r="P81" s="9"/>
      <c r="Q81" s="9"/>
      <c r="R81" s="9"/>
      <c r="S81" s="9"/>
      <c r="T81" s="9"/>
      <c r="U81" s="9"/>
      <c r="V81" s="9"/>
      <c r="W81" s="9"/>
      <c r="X81" s="9"/>
      <c r="Y81" s="9"/>
      <c r="Z81" s="9"/>
      <c r="AA81" s="9"/>
      <c r="AB81" s="1469"/>
      <c r="AC81" s="1820">
        <f>ROUNDDOWN(AC77-AC79,-3)</f>
        <v>0</v>
      </c>
      <c r="AD81" s="1821"/>
      <c r="AE81" s="1821"/>
      <c r="AF81" s="1821"/>
      <c r="AG81" s="1821"/>
      <c r="AH81" s="1821"/>
      <c r="AI81" s="1822"/>
      <c r="AJ81" s="11" t="s">
        <v>316</v>
      </c>
      <c r="AK81" s="1416"/>
      <c r="AL81" s="12"/>
      <c r="AO81" s="1396"/>
      <c r="AP81" s="1410"/>
      <c r="AQ81" s="1467"/>
      <c r="AR81" s="1395" t="s">
        <v>354</v>
      </c>
      <c r="AS81" s="9"/>
      <c r="AT81" s="9"/>
      <c r="AU81" s="9"/>
      <c r="AV81" s="9"/>
      <c r="AW81" s="9"/>
      <c r="AX81" s="9"/>
      <c r="AY81" s="9"/>
      <c r="AZ81" s="9"/>
      <c r="BA81" s="9"/>
      <c r="BB81" s="9"/>
      <c r="BC81" s="9"/>
      <c r="BD81" s="9"/>
      <c r="BE81" s="9"/>
      <c r="BF81" s="9"/>
      <c r="BG81" s="9"/>
      <c r="BH81" s="9"/>
      <c r="BI81" s="9"/>
      <c r="BJ81" s="9"/>
      <c r="BK81" s="9"/>
      <c r="BL81" s="9"/>
      <c r="BM81" s="9"/>
      <c r="BN81" s="9"/>
      <c r="BO81" s="9"/>
      <c r="BP81" s="1469"/>
      <c r="BQ81" s="2050">
        <f>ROUNDDOWN(BQ77-BQ79,-3)</f>
        <v>500000</v>
      </c>
      <c r="BR81" s="2051"/>
      <c r="BS81" s="2051"/>
      <c r="BT81" s="2051"/>
      <c r="BU81" s="2051"/>
      <c r="BV81" s="2051"/>
      <c r="BW81" s="2052"/>
      <c r="BX81" s="11" t="s">
        <v>316</v>
      </c>
      <c r="BY81" s="1416"/>
      <c r="BZ81" s="12"/>
      <c r="CA81" s="36"/>
      <c r="CB81" s="36"/>
      <c r="CC81" s="36"/>
      <c r="CD81" s="36"/>
      <c r="CE81" s="36"/>
      <c r="CF81" s="36"/>
      <c r="CG81" s="36"/>
      <c r="CH81" s="36"/>
    </row>
    <row r="82" spans="1:86" ht="20.25" thickTop="1" thickBot="1">
      <c r="A82" s="1396"/>
      <c r="B82" s="1410"/>
      <c r="C82" s="1478"/>
      <c r="D82" s="1479" t="s">
        <v>355</v>
      </c>
      <c r="E82" s="9"/>
      <c r="F82" s="9"/>
      <c r="G82" s="9"/>
      <c r="H82" s="1480"/>
      <c r="I82" s="9"/>
      <c r="J82" s="9"/>
      <c r="K82" s="9"/>
      <c r="L82" s="9"/>
      <c r="M82" s="9"/>
      <c r="N82" s="9"/>
      <c r="O82" s="9"/>
      <c r="P82" s="9"/>
      <c r="Q82" s="9"/>
      <c r="R82" s="9"/>
      <c r="S82" s="9"/>
      <c r="T82" s="9"/>
      <c r="U82" s="9"/>
      <c r="V82" s="9"/>
      <c r="W82" s="9"/>
      <c r="X82" s="9"/>
      <c r="Y82" s="9"/>
      <c r="Z82" s="9"/>
      <c r="AA82" s="9"/>
      <c r="AB82" s="9"/>
      <c r="AC82" s="1893">
        <f>MIN(AC80:AI81)</f>
        <v>0</v>
      </c>
      <c r="AD82" s="1894"/>
      <c r="AE82" s="1894"/>
      <c r="AF82" s="1894"/>
      <c r="AG82" s="1894"/>
      <c r="AH82" s="1894"/>
      <c r="AI82" s="1895"/>
      <c r="AJ82" s="1476" t="s">
        <v>316</v>
      </c>
      <c r="AK82" s="1477"/>
      <c r="AL82" s="12"/>
      <c r="AO82" s="1396"/>
      <c r="AP82" s="1410"/>
      <c r="AQ82" s="1478"/>
      <c r="AR82" s="1479" t="s">
        <v>355</v>
      </c>
      <c r="AS82" s="9"/>
      <c r="AT82" s="9"/>
      <c r="AU82" s="9"/>
      <c r="AV82" s="1480"/>
      <c r="AW82" s="9"/>
      <c r="AX82" s="9"/>
      <c r="AY82" s="9"/>
      <c r="AZ82" s="9"/>
      <c r="BA82" s="9"/>
      <c r="BB82" s="9"/>
      <c r="BC82" s="9"/>
      <c r="BD82" s="9"/>
      <c r="BE82" s="9"/>
      <c r="BF82" s="9"/>
      <c r="BG82" s="9"/>
      <c r="BH82" s="9"/>
      <c r="BI82" s="9"/>
      <c r="BJ82" s="9"/>
      <c r="BK82" s="9"/>
      <c r="BL82" s="9"/>
      <c r="BM82" s="9"/>
      <c r="BN82" s="9"/>
      <c r="BO82" s="9"/>
      <c r="BP82" s="9"/>
      <c r="BQ82" s="2007">
        <f>MIN(BQ80:BW81)</f>
        <v>333000</v>
      </c>
      <c r="BR82" s="2008"/>
      <c r="BS82" s="2008"/>
      <c r="BT82" s="2008"/>
      <c r="BU82" s="2008"/>
      <c r="BV82" s="2008"/>
      <c r="BW82" s="2009"/>
      <c r="BX82" s="1476" t="s">
        <v>316</v>
      </c>
      <c r="BY82" s="1477"/>
      <c r="BZ82" s="12"/>
      <c r="CA82" s="36"/>
      <c r="CB82" s="36"/>
      <c r="CC82" s="36"/>
      <c r="CD82" s="36"/>
      <c r="CE82" s="36"/>
      <c r="CF82" s="36"/>
      <c r="CG82" s="36"/>
      <c r="CH82" s="36"/>
    </row>
    <row r="83" spans="1:86" ht="19.5" thickTop="1">
      <c r="A83" s="1396"/>
      <c r="B83" s="1424"/>
      <c r="C83" s="1415" t="s">
        <v>356</v>
      </c>
      <c r="D83" s="1027"/>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414"/>
      <c r="AL83" s="12"/>
      <c r="AO83" s="1396"/>
      <c r="AP83" s="1424"/>
      <c r="AQ83" s="1415" t="s">
        <v>356</v>
      </c>
      <c r="AR83" s="1027"/>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414"/>
      <c r="BZ83" s="12"/>
      <c r="CA83" s="36"/>
      <c r="CB83" s="36"/>
      <c r="CC83" s="36"/>
      <c r="CD83" s="36"/>
      <c r="CE83" s="36"/>
      <c r="CF83" s="36"/>
      <c r="CG83" s="36"/>
      <c r="CH83" s="36"/>
    </row>
    <row r="84" spans="1:86">
      <c r="A84" s="1396"/>
      <c r="B84" s="1424"/>
      <c r="C84" s="1391"/>
      <c r="D84" s="1417" t="s">
        <v>385</v>
      </c>
      <c r="E84" s="1413"/>
      <c r="F84" s="1413"/>
      <c r="G84" s="1413"/>
      <c r="H84" s="1413"/>
      <c r="I84" s="1413"/>
      <c r="J84" s="1413"/>
      <c r="K84" s="1413"/>
      <c r="L84" s="1413"/>
      <c r="M84" s="1413"/>
      <c r="N84" s="1413"/>
      <c r="O84" s="1413"/>
      <c r="P84" s="1413"/>
      <c r="Q84" s="1413"/>
      <c r="R84" s="1413"/>
      <c r="S84" s="1413"/>
      <c r="T84" s="1413"/>
      <c r="U84" s="1413"/>
      <c r="V84" s="1413"/>
      <c r="W84" s="1413"/>
      <c r="X84" s="1413"/>
      <c r="Y84" s="1413"/>
      <c r="Z84" s="1413"/>
      <c r="AA84" s="1413"/>
      <c r="AB84" s="1414"/>
      <c r="AC84" s="1647" t="s">
        <v>204</v>
      </c>
      <c r="AD84" s="1823" t="s">
        <v>386</v>
      </c>
      <c r="AE84" s="1823"/>
      <c r="AF84" s="1823"/>
      <c r="AG84" s="1823"/>
      <c r="AH84" s="1823"/>
      <c r="AI84" s="1824"/>
      <c r="AJ84" s="1482"/>
      <c r="AK84" s="1414"/>
      <c r="AL84" s="12"/>
      <c r="AO84" s="1396"/>
      <c r="AP84" s="1424"/>
      <c r="AQ84" s="1391"/>
      <c r="AR84" s="1417" t="s">
        <v>385</v>
      </c>
      <c r="AS84" s="1413"/>
      <c r="AT84" s="1413"/>
      <c r="AU84" s="1413"/>
      <c r="AV84" s="1413"/>
      <c r="AW84" s="1413"/>
      <c r="AX84" s="1413"/>
      <c r="AY84" s="1413"/>
      <c r="AZ84" s="1413"/>
      <c r="BA84" s="1413"/>
      <c r="BB84" s="1413"/>
      <c r="BC84" s="1413"/>
      <c r="BD84" s="1413"/>
      <c r="BE84" s="1413"/>
      <c r="BF84" s="1413"/>
      <c r="BG84" s="1413"/>
      <c r="BH84" s="1413"/>
      <c r="BI84" s="1413"/>
      <c r="BJ84" s="1413"/>
      <c r="BK84" s="1413"/>
      <c r="BL84" s="1413"/>
      <c r="BM84" s="1413"/>
      <c r="BN84" s="1413"/>
      <c r="BO84" s="1413"/>
      <c r="BP84" s="1414"/>
      <c r="BQ84" s="27" t="s">
        <v>204</v>
      </c>
      <c r="BR84" s="1949" t="s">
        <v>386</v>
      </c>
      <c r="BS84" s="1949"/>
      <c r="BT84" s="1949"/>
      <c r="BU84" s="1949"/>
      <c r="BV84" s="1949"/>
      <c r="BW84" s="1950"/>
      <c r="BX84" s="1482"/>
      <c r="BY84" s="1414"/>
      <c r="BZ84" s="12"/>
      <c r="CA84" s="847" t="s">
        <v>151</v>
      </c>
      <c r="CB84" s="847" t="s">
        <v>1247</v>
      </c>
      <c r="CC84" s="36"/>
      <c r="CD84" s="36"/>
      <c r="CE84" s="36"/>
      <c r="CF84" s="36"/>
      <c r="CG84" s="36"/>
      <c r="CH84" s="36"/>
    </row>
    <row r="85" spans="1:86">
      <c r="A85" s="1396"/>
      <c r="B85" s="1424"/>
      <c r="C85" s="1391"/>
      <c r="D85" s="1390" t="s">
        <v>387</v>
      </c>
      <c r="E85" s="1398"/>
      <c r="F85" s="11"/>
      <c r="G85" s="11"/>
      <c r="H85" s="11"/>
      <c r="I85" s="11"/>
      <c r="J85" s="11"/>
      <c r="K85" s="11"/>
      <c r="L85" s="11"/>
      <c r="M85" s="11"/>
      <c r="N85" s="11"/>
      <c r="O85" s="11"/>
      <c r="P85" s="11"/>
      <c r="Q85" s="11"/>
      <c r="R85" s="11"/>
      <c r="S85" s="11"/>
      <c r="T85" s="11"/>
      <c r="U85" s="11"/>
      <c r="V85" s="11"/>
      <c r="W85" s="11"/>
      <c r="X85" s="11"/>
      <c r="Y85" s="11"/>
      <c r="Z85" s="11"/>
      <c r="AA85" s="11"/>
      <c r="AB85" s="1416"/>
      <c r="AC85" s="1647" t="s">
        <v>200</v>
      </c>
      <c r="AD85" s="1823" t="s">
        <v>388</v>
      </c>
      <c r="AE85" s="1823"/>
      <c r="AF85" s="1823"/>
      <c r="AG85" s="1823"/>
      <c r="AH85" s="1823"/>
      <c r="AI85" s="1824"/>
      <c r="AJ85" s="1429"/>
      <c r="AK85" s="1416"/>
      <c r="AL85" s="12"/>
      <c r="AO85" s="1396"/>
      <c r="AP85" s="1424"/>
      <c r="AQ85" s="1391"/>
      <c r="AR85" s="1390" t="s">
        <v>387</v>
      </c>
      <c r="AS85" s="1398"/>
      <c r="AT85" s="11"/>
      <c r="AU85" s="11"/>
      <c r="AV85" s="11"/>
      <c r="AW85" s="11"/>
      <c r="AX85" s="11"/>
      <c r="AY85" s="11"/>
      <c r="AZ85" s="11"/>
      <c r="BA85" s="11"/>
      <c r="BB85" s="11"/>
      <c r="BC85" s="11"/>
      <c r="BD85" s="11"/>
      <c r="BE85" s="11"/>
      <c r="BF85" s="11"/>
      <c r="BG85" s="11"/>
      <c r="BH85" s="11"/>
      <c r="BI85" s="11"/>
      <c r="BJ85" s="11"/>
      <c r="BK85" s="11"/>
      <c r="BL85" s="11"/>
      <c r="BM85" s="11"/>
      <c r="BN85" s="11"/>
      <c r="BO85" s="11"/>
      <c r="BP85" s="1416"/>
      <c r="BQ85" s="1483" t="s">
        <v>202</v>
      </c>
      <c r="BR85" s="1823" t="s">
        <v>388</v>
      </c>
      <c r="BS85" s="1823"/>
      <c r="BT85" s="1823"/>
      <c r="BU85" s="1823"/>
      <c r="BV85" s="1823"/>
      <c r="BW85" s="1824"/>
      <c r="BX85" s="1429"/>
      <c r="BY85" s="1416"/>
      <c r="BZ85" s="12"/>
      <c r="CA85" s="36"/>
      <c r="CB85" s="847"/>
      <c r="CC85" s="36"/>
      <c r="CD85" s="36"/>
      <c r="CE85" s="36"/>
      <c r="CF85" s="36"/>
      <c r="CG85" s="36"/>
      <c r="CH85" s="36"/>
    </row>
    <row r="86" spans="1:86">
      <c r="A86" s="1396"/>
      <c r="B86" s="1424"/>
      <c r="C86" s="1391"/>
      <c r="D86" s="1392" t="s">
        <v>389</v>
      </c>
      <c r="E86" s="1475"/>
      <c r="F86" s="1476"/>
      <c r="G86" s="1476"/>
      <c r="H86" s="1476"/>
      <c r="I86" s="1476"/>
      <c r="J86" s="1476"/>
      <c r="K86" s="1476"/>
      <c r="L86" s="1476"/>
      <c r="M86" s="1476"/>
      <c r="N86" s="1476"/>
      <c r="O86" s="1476"/>
      <c r="P86" s="1476"/>
      <c r="Q86" s="1476"/>
      <c r="R86" s="1476"/>
      <c r="S86" s="1476"/>
      <c r="T86" s="1476"/>
      <c r="U86" s="1476"/>
      <c r="V86" s="1476"/>
      <c r="W86" s="1476"/>
      <c r="X86" s="1476"/>
      <c r="Y86" s="1476"/>
      <c r="Z86" s="1476"/>
      <c r="AA86" s="1476"/>
      <c r="AB86" s="1476"/>
      <c r="AC86" s="1476"/>
      <c r="AD86" s="1476"/>
      <c r="AE86" s="1476"/>
      <c r="AF86" s="1476"/>
      <c r="AG86" s="1476"/>
      <c r="AH86" s="1476"/>
      <c r="AI86" s="1476"/>
      <c r="AJ86" s="1476"/>
      <c r="AK86" s="1477"/>
      <c r="AL86" s="12"/>
      <c r="AO86" s="1396"/>
      <c r="AP86" s="1424"/>
      <c r="AQ86" s="1391"/>
      <c r="AR86" s="1392" t="s">
        <v>389</v>
      </c>
      <c r="AS86" s="1475"/>
      <c r="AT86" s="1476"/>
      <c r="AU86" s="1476"/>
      <c r="AV86" s="1476"/>
      <c r="AW86" s="1476"/>
      <c r="AX86" s="1476"/>
      <c r="AY86" s="1476"/>
      <c r="AZ86" s="1476"/>
      <c r="BA86" s="1476"/>
      <c r="BB86" s="1476"/>
      <c r="BC86" s="1476"/>
      <c r="BD86" s="1476"/>
      <c r="BE86" s="1476"/>
      <c r="BF86" s="1476"/>
      <c r="BG86" s="1476"/>
      <c r="BH86" s="1476"/>
      <c r="BI86" s="1476"/>
      <c r="BJ86" s="1476"/>
      <c r="BK86" s="1476"/>
      <c r="BL86" s="1476"/>
      <c r="BM86" s="1476"/>
      <c r="BN86" s="1476"/>
      <c r="BO86" s="1476"/>
      <c r="BP86" s="1476"/>
      <c r="BQ86" s="1476"/>
      <c r="BR86" s="1476"/>
      <c r="BS86" s="1476"/>
      <c r="BT86" s="1476"/>
      <c r="BU86" s="1476"/>
      <c r="BV86" s="1476"/>
      <c r="BW86" s="1476"/>
      <c r="BX86" s="1476"/>
      <c r="BY86" s="1477"/>
      <c r="BZ86" s="12"/>
      <c r="CA86" s="36"/>
      <c r="CB86" s="36"/>
      <c r="CC86" s="36"/>
      <c r="CD86" s="36"/>
      <c r="CE86" s="36"/>
      <c r="CF86" s="36"/>
      <c r="CG86" s="36"/>
      <c r="CH86" s="36"/>
    </row>
    <row r="87" spans="1:86">
      <c r="A87" s="1396"/>
      <c r="B87" s="1424"/>
      <c r="C87" s="1481"/>
      <c r="D87" s="1482" t="s">
        <v>390</v>
      </c>
      <c r="E87" s="1413"/>
      <c r="F87" s="1413"/>
      <c r="G87" s="1413"/>
      <c r="H87" s="1413"/>
      <c r="I87" s="1413"/>
      <c r="J87" s="1413"/>
      <c r="K87" s="1413"/>
      <c r="L87" s="1413"/>
      <c r="M87" s="1413"/>
      <c r="N87" s="1413"/>
      <c r="O87" s="1413"/>
      <c r="P87" s="1413"/>
      <c r="Q87" s="1413"/>
      <c r="R87" s="1413"/>
      <c r="S87" s="1413"/>
      <c r="T87" s="1413"/>
      <c r="U87" s="1413"/>
      <c r="V87" s="1413"/>
      <c r="W87" s="1413"/>
      <c r="X87" s="1413"/>
      <c r="Y87" s="1413"/>
      <c r="Z87" s="1413"/>
      <c r="AA87" s="1413"/>
      <c r="AB87" s="1413"/>
      <c r="AC87" s="1907"/>
      <c r="AD87" s="1908"/>
      <c r="AE87" s="1908"/>
      <c r="AF87" s="1908"/>
      <c r="AG87" s="1908"/>
      <c r="AH87" s="1908"/>
      <c r="AI87" s="1909"/>
      <c r="AJ87" s="1500" t="s">
        <v>323</v>
      </c>
      <c r="AK87" s="1501"/>
      <c r="AL87" s="12"/>
      <c r="AN87" s="1421" t="s">
        <v>391</v>
      </c>
      <c r="AO87" s="1396"/>
      <c r="AP87" s="1424"/>
      <c r="AQ87" s="1481"/>
      <c r="AR87" s="1482" t="s">
        <v>390</v>
      </c>
      <c r="AS87" s="1413"/>
      <c r="AT87" s="1413"/>
      <c r="AU87" s="1413"/>
      <c r="AV87" s="1413"/>
      <c r="AW87" s="1413"/>
      <c r="AX87" s="1413"/>
      <c r="AY87" s="1413"/>
      <c r="AZ87" s="1413"/>
      <c r="BA87" s="1413"/>
      <c r="BB87" s="1413"/>
      <c r="BC87" s="1413"/>
      <c r="BD87" s="1413"/>
      <c r="BE87" s="1413"/>
      <c r="BF87" s="1413"/>
      <c r="BG87" s="1413"/>
      <c r="BH87" s="1413"/>
      <c r="BI87" s="1413"/>
      <c r="BJ87" s="1413"/>
      <c r="BK87" s="1413"/>
      <c r="BL87" s="1413"/>
      <c r="BM87" s="1413"/>
      <c r="BN87" s="1413"/>
      <c r="BO87" s="1413"/>
      <c r="BP87" s="1413"/>
      <c r="BQ87" s="2053">
        <v>9.5</v>
      </c>
      <c r="BR87" s="2054"/>
      <c r="BS87" s="2054"/>
      <c r="BT87" s="2054"/>
      <c r="BU87" s="2054"/>
      <c r="BV87" s="2054"/>
      <c r="BW87" s="2055"/>
      <c r="BX87" s="1500" t="s">
        <v>323</v>
      </c>
      <c r="BY87" s="1501"/>
      <c r="BZ87" s="12"/>
      <c r="CA87" s="847" t="s">
        <v>334</v>
      </c>
      <c r="CB87" s="847" t="s">
        <v>1260</v>
      </c>
      <c r="CC87" s="36"/>
      <c r="CD87" s="36"/>
      <c r="CE87" s="36"/>
      <c r="CF87" s="36"/>
      <c r="CG87" s="36"/>
      <c r="CH87" s="36"/>
    </row>
    <row r="88" spans="1:86">
      <c r="A88" s="1396"/>
      <c r="B88" s="1424"/>
      <c r="C88" s="1481"/>
      <c r="D88" s="1398" t="s">
        <v>392</v>
      </c>
      <c r="E88" s="1476"/>
      <c r="F88" s="1476"/>
      <c r="G88" s="1476"/>
      <c r="H88" s="1476"/>
      <c r="I88" s="1476"/>
      <c r="J88" s="1476"/>
      <c r="K88" s="1476"/>
      <c r="L88" s="1476"/>
      <c r="M88" s="1476"/>
      <c r="N88" s="1476"/>
      <c r="O88" s="1476"/>
      <c r="P88" s="1476"/>
      <c r="Q88" s="1476"/>
      <c r="R88" s="1476"/>
      <c r="S88" s="1476"/>
      <c r="T88" s="1476"/>
      <c r="U88" s="1476"/>
      <c r="V88" s="1476"/>
      <c r="W88" s="1476"/>
      <c r="X88" s="1476"/>
      <c r="Y88" s="1476"/>
      <c r="Z88" s="1476"/>
      <c r="AA88" s="1476"/>
      <c r="AB88" s="1476"/>
      <c r="AC88" s="1502"/>
      <c r="AD88" s="1502"/>
      <c r="AE88" s="1502"/>
      <c r="AF88" s="1502"/>
      <c r="AG88" s="1502"/>
      <c r="AH88" s="1502"/>
      <c r="AI88" s="1502"/>
      <c r="AJ88" s="1476"/>
      <c r="AK88" s="1477"/>
      <c r="AL88" s="12"/>
      <c r="AO88" s="1396"/>
      <c r="AP88" s="1424"/>
      <c r="AQ88" s="1481"/>
      <c r="AR88" s="1398" t="s">
        <v>392</v>
      </c>
      <c r="AS88" s="1476"/>
      <c r="AT88" s="1476"/>
      <c r="AU88" s="1476"/>
      <c r="AV88" s="1476"/>
      <c r="AW88" s="1476"/>
      <c r="AX88" s="1476"/>
      <c r="AY88" s="1476"/>
      <c r="AZ88" s="1476"/>
      <c r="BA88" s="1476"/>
      <c r="BB88" s="1476"/>
      <c r="BC88" s="1476"/>
      <c r="BD88" s="1476"/>
      <c r="BE88" s="1476"/>
      <c r="BF88" s="1476"/>
      <c r="BG88" s="1476"/>
      <c r="BH88" s="1476"/>
      <c r="BI88" s="1476"/>
      <c r="BJ88" s="1476"/>
      <c r="BK88" s="1476"/>
      <c r="BL88" s="1476"/>
      <c r="BM88" s="1476"/>
      <c r="BN88" s="1476"/>
      <c r="BO88" s="1476"/>
      <c r="BP88" s="1476"/>
      <c r="BQ88" s="1502"/>
      <c r="BR88" s="1502"/>
      <c r="BS88" s="1502"/>
      <c r="BT88" s="1502"/>
      <c r="BU88" s="1502"/>
      <c r="BV88" s="1502"/>
      <c r="BW88" s="1502"/>
      <c r="BX88" s="1476"/>
      <c r="BY88" s="1477"/>
      <c r="BZ88" s="12"/>
      <c r="CA88" s="36"/>
      <c r="CB88" s="847"/>
      <c r="CC88" s="36"/>
      <c r="CD88" s="36"/>
      <c r="CE88" s="36"/>
      <c r="CF88" s="36"/>
      <c r="CG88" s="36"/>
      <c r="CH88" s="36"/>
    </row>
    <row r="89" spans="1:86" ht="18.75" customHeight="1">
      <c r="A89" s="1396"/>
      <c r="B89" s="1424"/>
      <c r="C89" s="1481"/>
      <c r="D89" s="1482" t="s">
        <v>377</v>
      </c>
      <c r="E89" s="1413"/>
      <c r="F89" s="1413"/>
      <c r="G89" s="1413"/>
      <c r="H89" s="1413"/>
      <c r="I89" s="1413"/>
      <c r="J89" s="1413"/>
      <c r="K89" s="1413"/>
      <c r="M89" s="1413"/>
      <c r="N89" s="1413"/>
      <c r="O89" s="1413"/>
      <c r="P89" s="1413"/>
      <c r="Q89" s="1413"/>
      <c r="R89" s="1413"/>
      <c r="S89" s="1413"/>
      <c r="T89" s="1413"/>
      <c r="U89" s="1413"/>
      <c r="V89" s="1413"/>
      <c r="W89" s="1413"/>
      <c r="X89" s="1413"/>
      <c r="Y89" s="1413"/>
      <c r="Z89" s="1413"/>
      <c r="AA89" s="1413"/>
      <c r="AB89" s="1413"/>
      <c r="AC89" s="1834">
        <f>蓄電池!E25</f>
        <v>0</v>
      </c>
      <c r="AD89" s="1835"/>
      <c r="AE89" s="1835"/>
      <c r="AF89" s="1835"/>
      <c r="AG89" s="1835"/>
      <c r="AH89" s="1836"/>
      <c r="AI89" s="1897" t="s">
        <v>378</v>
      </c>
      <c r="AJ89" s="1898"/>
      <c r="AK89" s="1899"/>
      <c r="AL89" s="12"/>
      <c r="AN89" s="1421"/>
      <c r="AO89" s="1396"/>
      <c r="AP89" s="1424"/>
      <c r="AQ89" s="1481"/>
      <c r="AR89" s="1482" t="s">
        <v>377</v>
      </c>
      <c r="AS89" s="1413"/>
      <c r="AT89" s="1413"/>
      <c r="AU89" s="1413"/>
      <c r="AV89" s="1413"/>
      <c r="AW89" s="1413"/>
      <c r="AX89" s="1413"/>
      <c r="AY89" s="1413"/>
      <c r="BA89" s="1413"/>
      <c r="BB89" s="1413"/>
      <c r="BC89" s="1413"/>
      <c r="BD89" s="1413"/>
      <c r="BE89" s="1413"/>
      <c r="BF89" s="1413"/>
      <c r="BG89" s="1413"/>
      <c r="BH89" s="1413"/>
      <c r="BI89" s="1413"/>
      <c r="BJ89" s="1413"/>
      <c r="BK89" s="1413"/>
      <c r="BL89" s="1413"/>
      <c r="BM89" s="1413"/>
      <c r="BN89" s="1413"/>
      <c r="BO89" s="1413"/>
      <c r="BP89" s="1413"/>
      <c r="BQ89" s="2056">
        <f>蓄電池!AS25</f>
        <v>0</v>
      </c>
      <c r="BR89" s="2057"/>
      <c r="BS89" s="2057"/>
      <c r="BT89" s="2057"/>
      <c r="BU89" s="2057"/>
      <c r="BV89" s="2058"/>
      <c r="BW89" s="2034" t="s">
        <v>378</v>
      </c>
      <c r="BX89" s="2035"/>
      <c r="BY89" s="2036"/>
      <c r="BZ89" s="12"/>
      <c r="CA89" s="847" t="s">
        <v>334</v>
      </c>
      <c r="CB89" s="847" t="s">
        <v>1248</v>
      </c>
      <c r="CC89" s="36"/>
      <c r="CD89" s="36"/>
      <c r="CE89" s="36"/>
      <c r="CF89" s="36"/>
      <c r="CG89" s="36"/>
      <c r="CH89" s="36"/>
    </row>
    <row r="90" spans="1:86" ht="18" customHeight="1">
      <c r="A90" s="1396"/>
      <c r="B90" s="1424"/>
      <c r="C90" s="1491" t="s">
        <v>327</v>
      </c>
      <c r="D90" s="1413"/>
      <c r="E90" s="1492"/>
      <c r="F90" s="1492"/>
      <c r="G90" s="1492"/>
      <c r="H90" s="1492"/>
      <c r="I90" s="1413"/>
      <c r="J90" s="1413"/>
      <c r="K90" s="1413"/>
      <c r="L90" s="1413"/>
      <c r="M90" s="1413"/>
      <c r="N90" s="1413"/>
      <c r="O90" s="1413"/>
      <c r="P90" s="1413"/>
      <c r="Q90" s="1413"/>
      <c r="R90" s="1413"/>
      <c r="S90" s="1413"/>
      <c r="T90" s="1413"/>
      <c r="U90" s="1413"/>
      <c r="V90" s="1413"/>
      <c r="W90" s="1413"/>
      <c r="X90" s="1413"/>
      <c r="Y90" s="1413"/>
      <c r="Z90" s="1413"/>
      <c r="AA90" s="1413"/>
      <c r="AB90" s="1413"/>
      <c r="AC90" s="1413"/>
      <c r="AD90" s="1413"/>
      <c r="AE90" s="1413"/>
      <c r="AF90" s="1413"/>
      <c r="AG90" s="1413"/>
      <c r="AH90" s="1413"/>
      <c r="AI90" s="1413"/>
      <c r="AJ90" s="1413"/>
      <c r="AK90" s="1414"/>
      <c r="AL90" s="12"/>
      <c r="AO90" s="1396"/>
      <c r="AP90" s="1424"/>
      <c r="AQ90" s="1491" t="s">
        <v>327</v>
      </c>
      <c r="AR90" s="1413"/>
      <c r="AS90" s="1492"/>
      <c r="AT90" s="1492"/>
      <c r="AU90" s="1492"/>
      <c r="AV90" s="1492"/>
      <c r="AW90" s="1413"/>
      <c r="AX90" s="1413"/>
      <c r="AY90" s="1413"/>
      <c r="AZ90" s="1413"/>
      <c r="BA90" s="1413"/>
      <c r="BB90" s="1413"/>
      <c r="BC90" s="1413"/>
      <c r="BD90" s="1413"/>
      <c r="BE90" s="1413"/>
      <c r="BF90" s="1413"/>
      <c r="BG90" s="1413"/>
      <c r="BH90" s="1413"/>
      <c r="BI90" s="1413"/>
      <c r="BJ90" s="1413"/>
      <c r="BK90" s="1413"/>
      <c r="BL90" s="1413"/>
      <c r="BM90" s="1413"/>
      <c r="BN90" s="1413"/>
      <c r="BO90" s="1413"/>
      <c r="BP90" s="1413"/>
      <c r="BQ90" s="1413"/>
      <c r="BR90" s="1413"/>
      <c r="BS90" s="1413"/>
      <c r="BT90" s="1413"/>
      <c r="BU90" s="1413"/>
      <c r="BV90" s="1413"/>
      <c r="BW90" s="1413"/>
      <c r="BX90" s="1413"/>
      <c r="BY90" s="1414"/>
      <c r="BZ90" s="12"/>
      <c r="CA90" s="36"/>
      <c r="CB90" s="36"/>
      <c r="CC90" s="36"/>
      <c r="CD90" s="36"/>
      <c r="CE90" s="36"/>
      <c r="CF90" s="36"/>
      <c r="CG90" s="36"/>
      <c r="CH90" s="36"/>
    </row>
    <row r="91" spans="1:86" ht="11.25" customHeight="1">
      <c r="A91" s="1396"/>
      <c r="B91" s="1424"/>
      <c r="C91" s="1422"/>
      <c r="D91" s="1903" t="s">
        <v>380</v>
      </c>
      <c r="E91" s="1903"/>
      <c r="F91" s="1903"/>
      <c r="G91" s="1903"/>
      <c r="H91" s="1903"/>
      <c r="I91" s="1903"/>
      <c r="J91" s="1903"/>
      <c r="K91" s="1903"/>
      <c r="L91" s="1903"/>
      <c r="M91" s="1903"/>
      <c r="N91" s="1903"/>
      <c r="O91" s="1903"/>
      <c r="P91" s="1903"/>
      <c r="Q91" s="1903"/>
      <c r="R91" s="1903"/>
      <c r="S91" s="1903"/>
      <c r="T91" s="1903"/>
      <c r="U91" s="1903"/>
      <c r="V91" s="1903"/>
      <c r="W91" s="1903"/>
      <c r="X91" s="1903"/>
      <c r="Y91" s="1903"/>
      <c r="Z91" s="1903"/>
      <c r="AA91" s="1903"/>
      <c r="AB91" s="1903"/>
      <c r="AC91" s="1903"/>
      <c r="AD91" s="1903"/>
      <c r="AE91" s="1903"/>
      <c r="AF91" s="1903"/>
      <c r="AG91" s="1903"/>
      <c r="AH91" s="1903"/>
      <c r="AI91" s="1903"/>
      <c r="AJ91" s="1903"/>
      <c r="AK91" s="1904"/>
      <c r="AL91" s="12"/>
      <c r="AO91" s="1396"/>
      <c r="AP91" s="1424"/>
      <c r="AQ91" s="1422"/>
      <c r="AR91" s="1903" t="s">
        <v>380</v>
      </c>
      <c r="AS91" s="1903"/>
      <c r="AT91" s="1903"/>
      <c r="AU91" s="1903"/>
      <c r="AV91" s="1903"/>
      <c r="AW91" s="1903"/>
      <c r="AX91" s="1903"/>
      <c r="AY91" s="1903"/>
      <c r="AZ91" s="1903"/>
      <c r="BA91" s="1903"/>
      <c r="BB91" s="1903"/>
      <c r="BC91" s="1903"/>
      <c r="BD91" s="1903"/>
      <c r="BE91" s="1903"/>
      <c r="BF91" s="1903"/>
      <c r="BG91" s="1903"/>
      <c r="BH91" s="1903"/>
      <c r="BI91" s="1903"/>
      <c r="BJ91" s="1903"/>
      <c r="BK91" s="1903"/>
      <c r="BL91" s="1903"/>
      <c r="BM91" s="1903"/>
      <c r="BN91" s="1903"/>
      <c r="BO91" s="1903"/>
      <c r="BP91" s="1903"/>
      <c r="BQ91" s="1903"/>
      <c r="BR91" s="1903"/>
      <c r="BS91" s="1903"/>
      <c r="BT91" s="1903"/>
      <c r="BU91" s="1903"/>
      <c r="BV91" s="1903"/>
      <c r="BW91" s="1903"/>
      <c r="BX91" s="1903"/>
      <c r="BY91" s="1904"/>
      <c r="BZ91" s="12"/>
      <c r="CA91" s="36"/>
      <c r="CB91" s="36"/>
      <c r="CC91" s="36"/>
      <c r="CD91" s="36"/>
      <c r="CE91" s="36"/>
      <c r="CF91" s="36"/>
      <c r="CG91" s="36"/>
      <c r="CH91" s="36"/>
    </row>
    <row r="92" spans="1:86" ht="18.75" customHeight="1">
      <c r="A92" s="1396"/>
      <c r="B92" s="1424"/>
      <c r="C92" s="1481"/>
      <c r="D92" s="1649" t="s">
        <v>204</v>
      </c>
      <c r="E92" s="1922" t="s">
        <v>393</v>
      </c>
      <c r="F92" s="1922"/>
      <c r="G92" s="1922"/>
      <c r="H92" s="1922"/>
      <c r="I92" s="1922"/>
      <c r="J92" s="1922"/>
      <c r="K92" s="1922"/>
      <c r="L92" s="1922"/>
      <c r="M92" s="1922"/>
      <c r="N92" s="1922"/>
      <c r="O92" s="1922"/>
      <c r="P92" s="1922"/>
      <c r="Q92" s="1922"/>
      <c r="R92" s="1922"/>
      <c r="S92" s="1922"/>
      <c r="T92" s="1922"/>
      <c r="U92" s="1922"/>
      <c r="V92" s="1922"/>
      <c r="W92" s="1922"/>
      <c r="X92" s="1922"/>
      <c r="Y92" s="1922"/>
      <c r="Z92" s="1922"/>
      <c r="AA92" s="1922"/>
      <c r="AB92" s="1922"/>
      <c r="AC92" s="1922"/>
      <c r="AD92" s="1922"/>
      <c r="AE92" s="1922"/>
      <c r="AF92" s="1922"/>
      <c r="AG92" s="1922"/>
      <c r="AH92" s="1922"/>
      <c r="AI92" s="1922"/>
      <c r="AJ92" s="1922"/>
      <c r="AK92" s="1923"/>
      <c r="AL92" s="12"/>
      <c r="AO92" s="1396"/>
      <c r="AP92" s="1424"/>
      <c r="AQ92" s="1481"/>
      <c r="AR92" s="1504" t="s">
        <v>202</v>
      </c>
      <c r="AS92" s="1922" t="s">
        <v>393</v>
      </c>
      <c r="AT92" s="1922"/>
      <c r="AU92" s="1922"/>
      <c r="AV92" s="1922"/>
      <c r="AW92" s="1922"/>
      <c r="AX92" s="1922"/>
      <c r="AY92" s="1922"/>
      <c r="AZ92" s="1922"/>
      <c r="BA92" s="1922"/>
      <c r="BB92" s="1922"/>
      <c r="BC92" s="1922"/>
      <c r="BD92" s="1922"/>
      <c r="BE92" s="1922"/>
      <c r="BF92" s="1922"/>
      <c r="BG92" s="1922"/>
      <c r="BH92" s="1922"/>
      <c r="BI92" s="1922"/>
      <c r="BJ92" s="1922"/>
      <c r="BK92" s="1922"/>
      <c r="BL92" s="1922"/>
      <c r="BM92" s="1922"/>
      <c r="BN92" s="1922"/>
      <c r="BO92" s="1922"/>
      <c r="BP92" s="1922"/>
      <c r="BQ92" s="1922"/>
      <c r="BR92" s="1922"/>
      <c r="BS92" s="1922"/>
      <c r="BT92" s="1922"/>
      <c r="BU92" s="1922"/>
      <c r="BV92" s="1922"/>
      <c r="BW92" s="1922"/>
      <c r="BX92" s="1922"/>
      <c r="BY92" s="1923"/>
      <c r="BZ92" s="12"/>
      <c r="CA92" s="847" t="s">
        <v>151</v>
      </c>
      <c r="CB92" s="1819" t="s">
        <v>382</v>
      </c>
      <c r="CC92" s="1819"/>
      <c r="CD92" s="1819"/>
      <c r="CE92" s="1819"/>
      <c r="CF92" s="1819"/>
      <c r="CG92" s="1819"/>
      <c r="CH92" s="1819"/>
    </row>
    <row r="93" spans="1:86">
      <c r="A93" s="1396"/>
      <c r="B93" s="1424"/>
      <c r="C93" s="1481"/>
      <c r="D93" s="1505"/>
      <c r="E93" s="1959"/>
      <c r="F93" s="1959"/>
      <c r="G93" s="1959"/>
      <c r="H93" s="1959"/>
      <c r="I93" s="1959"/>
      <c r="J93" s="1959"/>
      <c r="K93" s="1959"/>
      <c r="L93" s="1959"/>
      <c r="M93" s="1959"/>
      <c r="N93" s="1959"/>
      <c r="O93" s="1959"/>
      <c r="P93" s="1959"/>
      <c r="Q93" s="1959"/>
      <c r="R93" s="1959"/>
      <c r="S93" s="1959"/>
      <c r="T93" s="1959"/>
      <c r="U93" s="1959"/>
      <c r="V93" s="1959"/>
      <c r="W93" s="1959"/>
      <c r="X93" s="1959"/>
      <c r="Y93" s="1959"/>
      <c r="Z93" s="1959"/>
      <c r="AA93" s="1959"/>
      <c r="AB93" s="1959"/>
      <c r="AC93" s="1959"/>
      <c r="AD93" s="1959"/>
      <c r="AE93" s="1959"/>
      <c r="AF93" s="1959"/>
      <c r="AG93" s="1959"/>
      <c r="AH93" s="1959"/>
      <c r="AI93" s="1959"/>
      <c r="AJ93" s="1959"/>
      <c r="AK93" s="1960"/>
      <c r="AL93" s="12"/>
      <c r="AO93" s="1396"/>
      <c r="AP93" s="1424"/>
      <c r="AQ93" s="1481"/>
      <c r="AR93" s="1505"/>
      <c r="AS93" s="1959"/>
      <c r="AT93" s="1959"/>
      <c r="AU93" s="1959"/>
      <c r="AV93" s="1959"/>
      <c r="AW93" s="1959"/>
      <c r="AX93" s="1959"/>
      <c r="AY93" s="1959"/>
      <c r="AZ93" s="1959"/>
      <c r="BA93" s="1959"/>
      <c r="BB93" s="1959"/>
      <c r="BC93" s="1959"/>
      <c r="BD93" s="1959"/>
      <c r="BE93" s="1959"/>
      <c r="BF93" s="1959"/>
      <c r="BG93" s="1959"/>
      <c r="BH93" s="1959"/>
      <c r="BI93" s="1959"/>
      <c r="BJ93" s="1959"/>
      <c r="BK93" s="1959"/>
      <c r="BL93" s="1959"/>
      <c r="BM93" s="1959"/>
      <c r="BN93" s="1959"/>
      <c r="BO93" s="1959"/>
      <c r="BP93" s="1959"/>
      <c r="BQ93" s="1959"/>
      <c r="BR93" s="1959"/>
      <c r="BS93" s="1959"/>
      <c r="BT93" s="1959"/>
      <c r="BU93" s="1959"/>
      <c r="BV93" s="1959"/>
      <c r="BW93" s="1959"/>
      <c r="BX93" s="1959"/>
      <c r="BY93" s="1960"/>
      <c r="BZ93" s="12"/>
      <c r="CA93" s="36"/>
      <c r="CB93" s="36"/>
      <c r="CC93" s="36"/>
      <c r="CD93" s="36"/>
      <c r="CE93" s="36"/>
      <c r="CF93" s="36"/>
      <c r="CG93" s="36"/>
      <c r="CH93" s="36"/>
    </row>
    <row r="94" spans="1:86" ht="12.75" customHeight="1">
      <c r="A94" s="1396"/>
      <c r="B94" s="1424"/>
      <c r="C94" s="1481"/>
      <c r="D94" s="1398"/>
      <c r="E94" s="1423" t="s">
        <v>219</v>
      </c>
      <c r="F94" s="1423" t="s">
        <v>394</v>
      </c>
      <c r="G94" s="11"/>
      <c r="H94" s="11"/>
      <c r="I94" s="11"/>
      <c r="J94" s="11"/>
      <c r="K94" s="11"/>
      <c r="L94" s="11"/>
      <c r="M94" s="11"/>
      <c r="N94" s="11"/>
      <c r="O94" s="11"/>
      <c r="P94" s="11"/>
      <c r="Q94" s="11"/>
      <c r="R94" s="11"/>
      <c r="S94" s="11"/>
      <c r="T94" s="11"/>
      <c r="U94" s="11"/>
      <c r="V94" s="11"/>
      <c r="W94" s="11"/>
      <c r="X94" s="11"/>
      <c r="Y94" s="11"/>
      <c r="Z94" s="11"/>
      <c r="AA94" s="11"/>
      <c r="AB94" s="11"/>
      <c r="AC94" s="1488"/>
      <c r="AD94" s="1488"/>
      <c r="AE94" s="1488"/>
      <c r="AF94" s="1488"/>
      <c r="AG94" s="1488"/>
      <c r="AH94" s="1488"/>
      <c r="AI94" s="1488"/>
      <c r="AJ94" s="11"/>
      <c r="AK94" s="1416"/>
      <c r="AL94" s="12"/>
      <c r="AO94" s="1396"/>
      <c r="AP94" s="1424"/>
      <c r="AQ94" s="1481"/>
      <c r="AR94" s="1398"/>
      <c r="AS94" s="1423" t="s">
        <v>219</v>
      </c>
      <c r="AT94" s="1423" t="s">
        <v>394</v>
      </c>
      <c r="AU94" s="11"/>
      <c r="AV94" s="11"/>
      <c r="AW94" s="11"/>
      <c r="AX94" s="11"/>
      <c r="AY94" s="11"/>
      <c r="AZ94" s="11"/>
      <c r="BA94" s="11"/>
      <c r="BB94" s="11"/>
      <c r="BC94" s="11"/>
      <c r="BD94" s="11"/>
      <c r="BE94" s="11"/>
      <c r="BF94" s="11"/>
      <c r="BG94" s="11"/>
      <c r="BH94" s="11"/>
      <c r="BI94" s="11"/>
      <c r="BJ94" s="11"/>
      <c r="BK94" s="11"/>
      <c r="BL94" s="11"/>
      <c r="BM94" s="11"/>
      <c r="BN94" s="11"/>
      <c r="BO94" s="11"/>
      <c r="BP94" s="11"/>
      <c r="BQ94" s="1488"/>
      <c r="BR94" s="1488"/>
      <c r="BS94" s="1488"/>
      <c r="BT94" s="1488"/>
      <c r="BU94" s="1488"/>
      <c r="BV94" s="1488"/>
      <c r="BW94" s="1488"/>
      <c r="BX94" s="11"/>
      <c r="BY94" s="1416"/>
      <c r="BZ94" s="12"/>
      <c r="CA94" s="36"/>
      <c r="CB94" s="36"/>
      <c r="CC94" s="36"/>
      <c r="CD94" s="36"/>
      <c r="CE94" s="36"/>
      <c r="CF94" s="36"/>
      <c r="CG94" s="36"/>
      <c r="CH94" s="36"/>
    </row>
    <row r="95" spans="1:86" ht="12.75" customHeight="1">
      <c r="A95" s="1396"/>
      <c r="B95" s="1413"/>
      <c r="C95" s="1413"/>
      <c r="D95" s="1471"/>
      <c r="E95" s="1484"/>
      <c r="F95" s="1484"/>
      <c r="G95" s="1413"/>
      <c r="H95" s="1413"/>
      <c r="I95" s="1413"/>
      <c r="J95" s="1413"/>
      <c r="K95" s="1413"/>
      <c r="L95" s="1413"/>
      <c r="M95" s="1413"/>
      <c r="N95" s="1413"/>
      <c r="O95" s="1413"/>
      <c r="P95" s="1413"/>
      <c r="Q95" s="1413"/>
      <c r="R95" s="1413"/>
      <c r="S95" s="1413"/>
      <c r="T95" s="1413"/>
      <c r="U95" s="1413"/>
      <c r="V95" s="1413"/>
      <c r="W95" s="1413"/>
      <c r="X95" s="1413"/>
      <c r="Y95" s="1413"/>
      <c r="Z95" s="1413"/>
      <c r="AA95" s="1413"/>
      <c r="AB95" s="1413"/>
      <c r="AC95" s="1507"/>
      <c r="AD95" s="1507"/>
      <c r="AE95" s="1507"/>
      <c r="AF95" s="1507"/>
      <c r="AG95" s="1507"/>
      <c r="AH95" s="1507"/>
      <c r="AI95" s="1507"/>
      <c r="AJ95" s="1413"/>
      <c r="AK95" s="1413"/>
      <c r="AL95" s="12"/>
      <c r="AO95" s="1396"/>
      <c r="AP95" s="1413"/>
      <c r="AQ95" s="1413"/>
      <c r="AR95" s="1471"/>
      <c r="AS95" s="1484"/>
      <c r="AT95" s="1484"/>
      <c r="AU95" s="1413"/>
      <c r="AV95" s="1413"/>
      <c r="AW95" s="1413"/>
      <c r="AX95" s="1413"/>
      <c r="AY95" s="1413"/>
      <c r="AZ95" s="1413"/>
      <c r="BA95" s="1413"/>
      <c r="BB95" s="1413"/>
      <c r="BC95" s="1413"/>
      <c r="BD95" s="1413"/>
      <c r="BE95" s="1413"/>
      <c r="BF95" s="1413"/>
      <c r="BG95" s="1413"/>
      <c r="BH95" s="1413"/>
      <c r="BI95" s="1413"/>
      <c r="BJ95" s="1413"/>
      <c r="BK95" s="1413"/>
      <c r="BL95" s="1413"/>
      <c r="BM95" s="1413"/>
      <c r="BN95" s="1413"/>
      <c r="BO95" s="1413"/>
      <c r="BP95" s="1413"/>
      <c r="BQ95" s="1507"/>
      <c r="BR95" s="1507"/>
      <c r="BS95" s="1507"/>
      <c r="BT95" s="1507"/>
      <c r="BU95" s="1507"/>
      <c r="BV95" s="1507"/>
      <c r="BW95" s="1507"/>
      <c r="BX95" s="1413"/>
      <c r="BY95" s="1413"/>
      <c r="BZ95" s="12"/>
      <c r="CA95" s="36"/>
      <c r="CB95" s="36"/>
      <c r="CC95" s="36"/>
      <c r="CD95" s="36"/>
      <c r="CE95" s="36"/>
      <c r="CF95" s="36"/>
      <c r="CG95" s="36"/>
      <c r="CH95" s="36"/>
    </row>
    <row r="96" spans="1:86">
      <c r="A96" s="1396"/>
      <c r="B96" s="1394" t="s">
        <v>395</v>
      </c>
      <c r="C96" s="1508"/>
      <c r="D96" s="1508"/>
      <c r="E96" s="1508"/>
      <c r="F96" s="1508"/>
      <c r="G96" s="1508"/>
      <c r="H96" s="1508"/>
      <c r="I96" s="1508"/>
      <c r="J96" s="1509"/>
      <c r="K96" s="1510"/>
      <c r="L96" s="1510"/>
      <c r="M96" s="1510"/>
      <c r="N96" s="1510"/>
      <c r="O96" s="1510"/>
      <c r="P96" s="1510"/>
      <c r="Q96" s="1510"/>
      <c r="R96" s="1510"/>
      <c r="S96" s="1510"/>
      <c r="T96" s="1510"/>
      <c r="U96" s="1510"/>
      <c r="V96" s="1510"/>
      <c r="W96" s="1510"/>
      <c r="X96" s="1510"/>
      <c r="Y96" s="1510"/>
      <c r="Z96" s="1510"/>
      <c r="AA96" s="1510"/>
      <c r="AB96" s="1510"/>
      <c r="AC96" s="1510"/>
      <c r="AD96" s="1510"/>
      <c r="AE96" s="1510"/>
      <c r="AF96" s="1510"/>
      <c r="AG96" s="1510"/>
      <c r="AH96" s="1510"/>
      <c r="AI96" s="1510"/>
      <c r="AJ96" s="1510"/>
      <c r="AK96" s="1509"/>
      <c r="AL96" s="12"/>
      <c r="AO96" s="1396"/>
      <c r="AP96" s="1394" t="s">
        <v>395</v>
      </c>
      <c r="AQ96" s="1508"/>
      <c r="AR96" s="1508"/>
      <c r="AS96" s="1508"/>
      <c r="AT96" s="1508"/>
      <c r="AU96" s="1508"/>
      <c r="AV96" s="1508"/>
      <c r="AW96" s="1508"/>
      <c r="AX96" s="1509"/>
      <c r="AY96" s="1510"/>
      <c r="AZ96" s="1510"/>
      <c r="BA96" s="1510"/>
      <c r="BB96" s="1510"/>
      <c r="BC96" s="1510"/>
      <c r="BD96" s="1510"/>
      <c r="BE96" s="1510"/>
      <c r="BF96" s="1510"/>
      <c r="BG96" s="1510"/>
      <c r="BH96" s="1510"/>
      <c r="BI96" s="1510"/>
      <c r="BJ96" s="1510"/>
      <c r="BK96" s="1510"/>
      <c r="BL96" s="1510"/>
      <c r="BM96" s="1510"/>
      <c r="BN96" s="1510"/>
      <c r="BO96" s="1510"/>
      <c r="BP96" s="1510"/>
      <c r="BQ96" s="1510"/>
      <c r="BR96" s="1510"/>
      <c r="BS96" s="1510"/>
      <c r="BT96" s="1510"/>
      <c r="BU96" s="1510"/>
      <c r="BV96" s="1510"/>
      <c r="BW96" s="1510"/>
      <c r="BX96" s="1510"/>
      <c r="BY96" s="1509"/>
      <c r="BZ96" s="12"/>
      <c r="CA96" s="36"/>
      <c r="CB96" s="36"/>
      <c r="CC96" s="36"/>
      <c r="CD96" s="36"/>
      <c r="CE96" s="36"/>
      <c r="CF96" s="36"/>
      <c r="CG96" s="36"/>
      <c r="CH96" s="36"/>
    </row>
    <row r="97" spans="1:86">
      <c r="A97" s="1396"/>
      <c r="B97" s="1410"/>
      <c r="C97" s="1417" t="s">
        <v>343</v>
      </c>
      <c r="D97" s="12"/>
      <c r="E97" s="12"/>
      <c r="F97" s="12"/>
      <c r="G97" s="12"/>
      <c r="H97" s="12"/>
      <c r="I97" s="1511"/>
      <c r="J97" s="1511"/>
      <c r="K97" s="1512"/>
      <c r="L97" s="1396"/>
      <c r="M97" s="1396"/>
      <c r="N97" s="1396"/>
      <c r="O97" s="1396"/>
      <c r="P97" s="1396"/>
      <c r="Q97" s="1396"/>
      <c r="R97" s="1396"/>
      <c r="S97" s="1396"/>
      <c r="T97" s="1396"/>
      <c r="U97" s="1396"/>
      <c r="V97" s="1396"/>
      <c r="W97" s="1396"/>
      <c r="X97" s="1396"/>
      <c r="Y97" s="1396"/>
      <c r="Z97" s="1396"/>
      <c r="AA97" s="1396"/>
      <c r="AB97" s="1396"/>
      <c r="AC97" s="1396"/>
      <c r="AD97" s="1396"/>
      <c r="AE97" s="1396"/>
      <c r="AF97" s="1396"/>
      <c r="AG97" s="1396"/>
      <c r="AH97" s="1396"/>
      <c r="AI97" s="1396"/>
      <c r="AJ97" s="1396"/>
      <c r="AK97" s="1513"/>
      <c r="AL97" s="12"/>
      <c r="AO97" s="1396"/>
      <c r="AP97" s="1410"/>
      <c r="AQ97" s="1417" t="s">
        <v>343</v>
      </c>
      <c r="AR97" s="12"/>
      <c r="AS97" s="12"/>
      <c r="AT97" s="12"/>
      <c r="AU97" s="12"/>
      <c r="AV97" s="12"/>
      <c r="AW97" s="1511"/>
      <c r="AX97" s="1511"/>
      <c r="AY97" s="1512"/>
      <c r="AZ97" s="1396"/>
      <c r="BA97" s="1396"/>
      <c r="BB97" s="1396"/>
      <c r="BC97" s="1396"/>
      <c r="BD97" s="1396"/>
      <c r="BE97" s="1396"/>
      <c r="BF97" s="1396"/>
      <c r="BG97" s="1396"/>
      <c r="BH97" s="1396"/>
      <c r="BI97" s="1396"/>
      <c r="BJ97" s="1396"/>
      <c r="BK97" s="1396"/>
      <c r="BL97" s="1396"/>
      <c r="BM97" s="1396"/>
      <c r="BN97" s="1396"/>
      <c r="BO97" s="1396"/>
      <c r="BP97" s="1396"/>
      <c r="BQ97" s="1396"/>
      <c r="BR97" s="1396"/>
      <c r="BS97" s="1396"/>
      <c r="BT97" s="1396"/>
      <c r="BU97" s="1396"/>
      <c r="BV97" s="1396"/>
      <c r="BW97" s="1396"/>
      <c r="BX97" s="1396"/>
      <c r="BY97" s="1513"/>
      <c r="BZ97" s="12"/>
      <c r="CA97" s="36"/>
      <c r="CB97" s="36"/>
      <c r="CC97" s="36"/>
      <c r="CD97" s="36"/>
      <c r="CE97" s="36"/>
      <c r="CF97" s="36"/>
      <c r="CG97" s="36"/>
      <c r="CH97" s="36"/>
    </row>
    <row r="98" spans="1:86">
      <c r="A98" s="1396"/>
      <c r="B98" s="1410"/>
      <c r="C98" s="1467"/>
      <c r="D98" s="1395" t="s">
        <v>344</v>
      </c>
      <c r="E98" s="9"/>
      <c r="F98" s="9"/>
      <c r="G98" s="9"/>
      <c r="H98" s="9"/>
      <c r="I98" s="1512"/>
      <c r="J98" s="1512"/>
      <c r="K98" s="1512"/>
      <c r="L98" s="1512"/>
      <c r="M98" s="1512"/>
      <c r="N98" s="1512"/>
      <c r="O98" s="1512"/>
      <c r="P98" s="1512"/>
      <c r="Q98" s="1512"/>
      <c r="R98" s="1512"/>
      <c r="S98" s="1512"/>
      <c r="T98" s="1512"/>
      <c r="U98" s="1512"/>
      <c r="V98" s="1512"/>
      <c r="W98" s="1512"/>
      <c r="X98" s="1512"/>
      <c r="Y98" s="1512"/>
      <c r="Z98" s="1512"/>
      <c r="AA98" s="1512"/>
      <c r="AB98" s="1514"/>
      <c r="AC98" s="1890">
        <f>別紙2_設備!J32</f>
        <v>0</v>
      </c>
      <c r="AD98" s="1891"/>
      <c r="AE98" s="1891"/>
      <c r="AF98" s="1891"/>
      <c r="AG98" s="1891"/>
      <c r="AH98" s="1891"/>
      <c r="AI98" s="1892"/>
      <c r="AJ98" s="1429" t="s">
        <v>316</v>
      </c>
      <c r="AK98" s="1513"/>
      <c r="AL98" s="12"/>
      <c r="AN98" s="1421" t="str">
        <f>HYPERLINK("#'別紙2_設備'!J32 ","別紙2_設備はこちら")</f>
        <v>別紙2_設備はこちら</v>
      </c>
      <c r="AO98" s="1396"/>
      <c r="AP98" s="1410"/>
      <c r="AQ98" s="1467"/>
      <c r="AR98" s="1395" t="s">
        <v>344</v>
      </c>
      <c r="AS98" s="9"/>
      <c r="AT98" s="9"/>
      <c r="AU98" s="9"/>
      <c r="AV98" s="9"/>
      <c r="AW98" s="1512"/>
      <c r="AX98" s="1512"/>
      <c r="AY98" s="1512"/>
      <c r="AZ98" s="1512"/>
      <c r="BA98" s="1512"/>
      <c r="BB98" s="1512"/>
      <c r="BC98" s="1512"/>
      <c r="BD98" s="1512"/>
      <c r="BE98" s="1512"/>
      <c r="BF98" s="1512"/>
      <c r="BG98" s="1512"/>
      <c r="BH98" s="1512"/>
      <c r="BI98" s="1512"/>
      <c r="BJ98" s="1512"/>
      <c r="BK98" s="1512"/>
      <c r="BL98" s="1512"/>
      <c r="BM98" s="1512"/>
      <c r="BN98" s="1512"/>
      <c r="BO98" s="1512"/>
      <c r="BP98" s="1514"/>
      <c r="BQ98" s="1890">
        <f>別紙2_設備!J32</f>
        <v>0</v>
      </c>
      <c r="BR98" s="1891"/>
      <c r="BS98" s="1891"/>
      <c r="BT98" s="1891"/>
      <c r="BU98" s="1891"/>
      <c r="BV98" s="1891"/>
      <c r="BW98" s="1892"/>
      <c r="BX98" s="1429" t="s">
        <v>316</v>
      </c>
      <c r="BY98" s="1513"/>
      <c r="BZ98" s="12"/>
      <c r="CA98" s="847" t="s">
        <v>151</v>
      </c>
      <c r="CB98" s="847" t="s">
        <v>345</v>
      </c>
      <c r="CC98" s="36"/>
      <c r="CD98" s="36"/>
      <c r="CE98" s="36"/>
      <c r="CF98" s="36"/>
      <c r="CG98" s="36"/>
      <c r="CH98" s="36"/>
    </row>
    <row r="99" spans="1:86">
      <c r="A99" s="1396"/>
      <c r="B99" s="1410"/>
      <c r="C99" s="1467"/>
      <c r="D99" s="1417" t="s">
        <v>346</v>
      </c>
      <c r="E99" s="1413"/>
      <c r="F99" s="1413"/>
      <c r="G99" s="1413"/>
      <c r="H99" s="1515"/>
      <c r="I99" s="1515"/>
      <c r="J99" s="1515"/>
      <c r="K99" s="1515"/>
      <c r="L99" s="1515"/>
      <c r="M99" s="1515"/>
      <c r="N99" s="1515"/>
      <c r="O99" s="1515"/>
      <c r="P99" s="1515"/>
      <c r="Q99" s="1515"/>
      <c r="R99" s="1515"/>
      <c r="S99" s="1515"/>
      <c r="T99" s="1515"/>
      <c r="U99" s="1515"/>
      <c r="V99" s="1515"/>
      <c r="W99" s="1515"/>
      <c r="X99" s="1515"/>
      <c r="Y99" s="1471" t="s">
        <v>347</v>
      </c>
      <c r="Z99" s="1515"/>
      <c r="AA99" s="1515"/>
      <c r="AB99" s="1516"/>
      <c r="AC99" s="1472" t="s">
        <v>348</v>
      </c>
      <c r="AD99" s="1905"/>
      <c r="AE99" s="1905"/>
      <c r="AF99" s="1905"/>
      <c r="AG99" s="1905"/>
      <c r="AH99" s="1905"/>
      <c r="AI99" s="1473" t="s">
        <v>349</v>
      </c>
      <c r="AJ99" s="11"/>
      <c r="AK99" s="1513"/>
      <c r="AL99" s="12"/>
      <c r="AO99" s="1396"/>
      <c r="AP99" s="1410"/>
      <c r="AQ99" s="1467"/>
      <c r="AR99" s="1417" t="s">
        <v>346</v>
      </c>
      <c r="AS99" s="1413"/>
      <c r="AT99" s="1413"/>
      <c r="AU99" s="1413"/>
      <c r="AV99" s="1515"/>
      <c r="AW99" s="1515"/>
      <c r="AX99" s="1515"/>
      <c r="AY99" s="1515"/>
      <c r="AZ99" s="1515"/>
      <c r="BA99" s="1515"/>
      <c r="BB99" s="1515"/>
      <c r="BC99" s="1515"/>
      <c r="BD99" s="1515"/>
      <c r="BE99" s="1515"/>
      <c r="BF99" s="1515"/>
      <c r="BG99" s="1515"/>
      <c r="BH99" s="1515"/>
      <c r="BI99" s="1515"/>
      <c r="BJ99" s="1515"/>
      <c r="BK99" s="1515"/>
      <c r="BL99" s="1515"/>
      <c r="BM99" s="1471" t="s">
        <v>347</v>
      </c>
      <c r="BN99" s="1515"/>
      <c r="BO99" s="1515"/>
      <c r="BP99" s="1516"/>
      <c r="BQ99" s="1472" t="s">
        <v>348</v>
      </c>
      <c r="BR99" s="2021"/>
      <c r="BS99" s="2021"/>
      <c r="BT99" s="2021"/>
      <c r="BU99" s="2021"/>
      <c r="BV99" s="2021"/>
      <c r="BW99" s="1473" t="s">
        <v>349</v>
      </c>
      <c r="BX99" s="11"/>
      <c r="BY99" s="1513"/>
      <c r="BZ99" s="12"/>
      <c r="CA99" s="1837" t="s">
        <v>384</v>
      </c>
      <c r="CB99" s="1837"/>
      <c r="CC99" s="1837"/>
      <c r="CD99" s="1837"/>
      <c r="CE99" s="36"/>
      <c r="CF99" s="36"/>
      <c r="CG99" s="36"/>
      <c r="CH99" s="36"/>
    </row>
    <row r="100" spans="1:86">
      <c r="A100" s="1396"/>
      <c r="B100" s="1410"/>
      <c r="C100" s="1467"/>
      <c r="D100" s="1474" t="s">
        <v>351</v>
      </c>
      <c r="E100" s="1475"/>
      <c r="F100" s="1476"/>
      <c r="G100" s="1476"/>
      <c r="H100" s="1517"/>
      <c r="I100" s="1517"/>
      <c r="J100" s="1517"/>
      <c r="K100" s="1517"/>
      <c r="L100" s="1517"/>
      <c r="M100" s="1517"/>
      <c r="N100" s="1517"/>
      <c r="O100" s="1517"/>
      <c r="P100" s="1517"/>
      <c r="Q100" s="1517"/>
      <c r="R100" s="1517"/>
      <c r="S100" s="1517"/>
      <c r="T100" s="1517"/>
      <c r="U100" s="1517"/>
      <c r="V100" s="1517"/>
      <c r="W100" s="1517"/>
      <c r="X100" s="1517"/>
      <c r="Y100" s="1475" t="s">
        <v>352</v>
      </c>
      <c r="Z100" s="1517"/>
      <c r="AA100" s="1476"/>
      <c r="AB100" s="1477"/>
      <c r="AC100" s="1887"/>
      <c r="AD100" s="1888"/>
      <c r="AE100" s="1888"/>
      <c r="AF100" s="1888"/>
      <c r="AG100" s="1888"/>
      <c r="AH100" s="1888"/>
      <c r="AI100" s="1889"/>
      <c r="AJ100" s="11" t="s">
        <v>316</v>
      </c>
      <c r="AK100" s="1513"/>
      <c r="AL100" s="12"/>
      <c r="AO100" s="1396"/>
      <c r="AP100" s="1410"/>
      <c r="AQ100" s="1467"/>
      <c r="AR100" s="1474" t="s">
        <v>351</v>
      </c>
      <c r="AS100" s="1475"/>
      <c r="AT100" s="1476"/>
      <c r="AU100" s="1476"/>
      <c r="AV100" s="1517"/>
      <c r="AW100" s="1517"/>
      <c r="AX100" s="1517"/>
      <c r="AY100" s="1517"/>
      <c r="AZ100" s="1517"/>
      <c r="BA100" s="1517"/>
      <c r="BB100" s="1517"/>
      <c r="BC100" s="1517"/>
      <c r="BD100" s="1517"/>
      <c r="BE100" s="1517"/>
      <c r="BF100" s="1517"/>
      <c r="BG100" s="1517"/>
      <c r="BH100" s="1517"/>
      <c r="BI100" s="1517"/>
      <c r="BJ100" s="1517"/>
      <c r="BK100" s="1517"/>
      <c r="BL100" s="1517"/>
      <c r="BM100" s="1475" t="s">
        <v>352</v>
      </c>
      <c r="BN100" s="1517"/>
      <c r="BO100" s="1476"/>
      <c r="BP100" s="1477"/>
      <c r="BQ100" s="2022"/>
      <c r="BR100" s="2023"/>
      <c r="BS100" s="2023"/>
      <c r="BT100" s="2023"/>
      <c r="BU100" s="2023"/>
      <c r="BV100" s="2023"/>
      <c r="BW100" s="2024"/>
      <c r="BX100" s="11" t="s">
        <v>316</v>
      </c>
      <c r="BY100" s="1513"/>
      <c r="BZ100" s="12"/>
      <c r="CA100" s="1837"/>
      <c r="CB100" s="1837"/>
      <c r="CC100" s="1837"/>
      <c r="CD100" s="1837"/>
      <c r="CE100" s="36"/>
      <c r="CF100" s="36"/>
      <c r="CG100" s="36"/>
      <c r="CH100" s="36"/>
    </row>
    <row r="101" spans="1:86">
      <c r="A101" s="1396"/>
      <c r="B101" s="1410"/>
      <c r="C101" s="1467"/>
      <c r="D101" s="1395" t="s">
        <v>353</v>
      </c>
      <c r="E101" s="9"/>
      <c r="F101" s="9"/>
      <c r="G101" s="9"/>
      <c r="H101" s="9"/>
      <c r="I101" s="9"/>
      <c r="J101" s="9"/>
      <c r="K101" s="9"/>
      <c r="L101" s="9"/>
      <c r="M101" s="9"/>
      <c r="N101" s="9"/>
      <c r="O101" s="9"/>
      <c r="P101" s="9"/>
      <c r="Q101" s="9"/>
      <c r="R101" s="9"/>
      <c r="S101" s="9"/>
      <c r="T101" s="9"/>
      <c r="U101" s="9"/>
      <c r="V101" s="9"/>
      <c r="W101" s="9"/>
      <c r="X101" s="9"/>
      <c r="Y101" s="9"/>
      <c r="Z101" s="9"/>
      <c r="AA101" s="9"/>
      <c r="AB101" s="1469"/>
      <c r="AC101" s="1913">
        <f>ROUNDDOWN(AC98*2/3,-3)</f>
        <v>0</v>
      </c>
      <c r="AD101" s="1914"/>
      <c r="AE101" s="1914"/>
      <c r="AF101" s="1914"/>
      <c r="AG101" s="1914"/>
      <c r="AH101" s="1914"/>
      <c r="AI101" s="1915"/>
      <c r="AJ101" s="11" t="s">
        <v>316</v>
      </c>
      <c r="AK101" s="1513"/>
      <c r="AL101" s="12"/>
      <c r="AO101" s="1396"/>
      <c r="AP101" s="1410"/>
      <c r="AQ101" s="1467"/>
      <c r="AR101" s="1395" t="s">
        <v>353</v>
      </c>
      <c r="AS101" s="9"/>
      <c r="AT101" s="9"/>
      <c r="AU101" s="9"/>
      <c r="AV101" s="9"/>
      <c r="AW101" s="9"/>
      <c r="AX101" s="9"/>
      <c r="AY101" s="9"/>
      <c r="AZ101" s="9"/>
      <c r="BA101" s="9"/>
      <c r="BB101" s="9"/>
      <c r="BC101" s="9"/>
      <c r="BD101" s="9"/>
      <c r="BE101" s="9"/>
      <c r="BF101" s="9"/>
      <c r="BG101" s="9"/>
      <c r="BH101" s="9"/>
      <c r="BI101" s="9"/>
      <c r="BJ101" s="9"/>
      <c r="BK101" s="9"/>
      <c r="BL101" s="9"/>
      <c r="BM101" s="9"/>
      <c r="BN101" s="9"/>
      <c r="BO101" s="9"/>
      <c r="BP101" s="1469"/>
      <c r="BQ101" s="1913">
        <f>ROUNDDOWN(BQ98*2/3,-3)</f>
        <v>0</v>
      </c>
      <c r="BR101" s="1914"/>
      <c r="BS101" s="1914"/>
      <c r="BT101" s="1914"/>
      <c r="BU101" s="1914"/>
      <c r="BV101" s="1914"/>
      <c r="BW101" s="1915"/>
      <c r="BX101" s="11" t="s">
        <v>316</v>
      </c>
      <c r="BY101" s="1513"/>
      <c r="BZ101" s="12"/>
      <c r="CA101" s="36"/>
      <c r="CB101" s="36"/>
      <c r="CC101" s="36"/>
      <c r="CD101" s="36"/>
      <c r="CE101" s="36"/>
      <c r="CF101" s="36"/>
      <c r="CG101" s="36"/>
      <c r="CH101" s="36"/>
    </row>
    <row r="102" spans="1:86" ht="19.5" thickBot="1">
      <c r="A102" s="1396"/>
      <c r="B102" s="1410"/>
      <c r="C102" s="1467"/>
      <c r="D102" s="1395" t="s">
        <v>354</v>
      </c>
      <c r="E102" s="9"/>
      <c r="F102" s="9"/>
      <c r="G102" s="9"/>
      <c r="H102" s="9"/>
      <c r="I102" s="9"/>
      <c r="J102" s="9"/>
      <c r="K102" s="9"/>
      <c r="L102" s="9"/>
      <c r="M102" s="9"/>
      <c r="N102" s="9"/>
      <c r="O102" s="9"/>
      <c r="P102" s="9"/>
      <c r="Q102" s="9"/>
      <c r="R102" s="9"/>
      <c r="S102" s="9"/>
      <c r="T102" s="9"/>
      <c r="U102" s="9"/>
      <c r="V102" s="9"/>
      <c r="W102" s="9"/>
      <c r="X102" s="9"/>
      <c r="Y102" s="9"/>
      <c r="Z102" s="9"/>
      <c r="AA102" s="9"/>
      <c r="AB102" s="1469"/>
      <c r="AC102" s="1941">
        <f>ROUNDDOWN(AC98-AC100,-3)</f>
        <v>0</v>
      </c>
      <c r="AD102" s="1942"/>
      <c r="AE102" s="1942"/>
      <c r="AF102" s="1942"/>
      <c r="AG102" s="1942"/>
      <c r="AH102" s="1942"/>
      <c r="AI102" s="1943"/>
      <c r="AJ102" s="11" t="s">
        <v>316</v>
      </c>
      <c r="AK102" s="1513"/>
      <c r="AL102" s="12"/>
      <c r="AO102" s="1396"/>
      <c r="AP102" s="1410"/>
      <c r="AQ102" s="1467"/>
      <c r="AR102" s="1395" t="s">
        <v>354</v>
      </c>
      <c r="AS102" s="9"/>
      <c r="AT102" s="9"/>
      <c r="AU102" s="9"/>
      <c r="AV102" s="9"/>
      <c r="AW102" s="9"/>
      <c r="AX102" s="9"/>
      <c r="AY102" s="9"/>
      <c r="AZ102" s="9"/>
      <c r="BA102" s="9"/>
      <c r="BB102" s="9"/>
      <c r="BC102" s="9"/>
      <c r="BD102" s="9"/>
      <c r="BE102" s="9"/>
      <c r="BF102" s="9"/>
      <c r="BG102" s="9"/>
      <c r="BH102" s="9"/>
      <c r="BI102" s="9"/>
      <c r="BJ102" s="9"/>
      <c r="BK102" s="9"/>
      <c r="BL102" s="9"/>
      <c r="BM102" s="9"/>
      <c r="BN102" s="9"/>
      <c r="BO102" s="9"/>
      <c r="BP102" s="1469"/>
      <c r="BQ102" s="1941">
        <f>ROUNDDOWN(BQ98-BQ100,-3)</f>
        <v>0</v>
      </c>
      <c r="BR102" s="1942"/>
      <c r="BS102" s="1942"/>
      <c r="BT102" s="1942"/>
      <c r="BU102" s="1942"/>
      <c r="BV102" s="1942"/>
      <c r="BW102" s="1943"/>
      <c r="BX102" s="11" t="s">
        <v>316</v>
      </c>
      <c r="BY102" s="1513"/>
      <c r="BZ102" s="12"/>
      <c r="CA102" s="36"/>
      <c r="CB102" s="36"/>
      <c r="CC102" s="36"/>
      <c r="CD102" s="36"/>
      <c r="CE102" s="36"/>
      <c r="CF102" s="36"/>
      <c r="CG102" s="36"/>
      <c r="CH102" s="36"/>
    </row>
    <row r="103" spans="1:86" ht="19.5" thickBot="1">
      <c r="A103" s="1396"/>
      <c r="B103" s="1410"/>
      <c r="C103" s="1467"/>
      <c r="D103" s="1479" t="s">
        <v>355</v>
      </c>
      <c r="E103" s="1511"/>
      <c r="F103" s="1511"/>
      <c r="G103" s="1511"/>
      <c r="H103" s="1511"/>
      <c r="I103" s="1511"/>
      <c r="J103" s="1511"/>
      <c r="K103" s="1511"/>
      <c r="L103" s="1511"/>
      <c r="M103" s="1511"/>
      <c r="N103" s="1511"/>
      <c r="O103" s="1511"/>
      <c r="P103" s="1511"/>
      <c r="Q103" s="1511"/>
      <c r="R103" s="1511"/>
      <c r="S103" s="1511"/>
      <c r="T103" s="1511"/>
      <c r="U103" s="1511"/>
      <c r="V103" s="1511"/>
      <c r="W103" s="1511"/>
      <c r="X103" s="1511"/>
      <c r="Y103" s="1511"/>
      <c r="Z103" s="1511"/>
      <c r="AA103" s="1511"/>
      <c r="AB103" s="1518"/>
      <c r="AC103" s="1910">
        <f>MIN(AC101:AI102)</f>
        <v>0</v>
      </c>
      <c r="AD103" s="1911"/>
      <c r="AE103" s="1911"/>
      <c r="AF103" s="1911"/>
      <c r="AG103" s="1911"/>
      <c r="AH103" s="1911"/>
      <c r="AI103" s="1912"/>
      <c r="AJ103" s="1476" t="s">
        <v>316</v>
      </c>
      <c r="AK103" s="1477"/>
      <c r="AL103" s="12"/>
      <c r="AO103" s="1396"/>
      <c r="AP103" s="1410"/>
      <c r="AQ103" s="1467"/>
      <c r="AR103" s="1479" t="s">
        <v>355</v>
      </c>
      <c r="AS103" s="1511"/>
      <c r="AT103" s="1511"/>
      <c r="AU103" s="1511"/>
      <c r="AV103" s="1511"/>
      <c r="AW103" s="1511"/>
      <c r="AX103" s="1511"/>
      <c r="AY103" s="1511"/>
      <c r="AZ103" s="1511"/>
      <c r="BA103" s="1511"/>
      <c r="BB103" s="1511"/>
      <c r="BC103" s="1511"/>
      <c r="BD103" s="1511"/>
      <c r="BE103" s="1511"/>
      <c r="BF103" s="1511"/>
      <c r="BG103" s="1511"/>
      <c r="BH103" s="1511"/>
      <c r="BI103" s="1511"/>
      <c r="BJ103" s="1511"/>
      <c r="BK103" s="1511"/>
      <c r="BL103" s="1511"/>
      <c r="BM103" s="1511"/>
      <c r="BN103" s="1511"/>
      <c r="BO103" s="1511"/>
      <c r="BP103" s="1518"/>
      <c r="BQ103" s="1910">
        <f>MIN(BQ101:BW102)</f>
        <v>0</v>
      </c>
      <c r="BR103" s="1911"/>
      <c r="BS103" s="1911"/>
      <c r="BT103" s="1911"/>
      <c r="BU103" s="1911"/>
      <c r="BV103" s="1911"/>
      <c r="BW103" s="1912"/>
      <c r="BX103" s="1476" t="s">
        <v>316</v>
      </c>
      <c r="BY103" s="1477"/>
      <c r="BZ103" s="12"/>
      <c r="CA103" s="36"/>
      <c r="CB103" s="36"/>
      <c r="CC103" s="36"/>
      <c r="CD103" s="36"/>
      <c r="CE103" s="36"/>
      <c r="CF103" s="36"/>
      <c r="CG103" s="36"/>
      <c r="CH103" s="36"/>
    </row>
    <row r="104" spans="1:86">
      <c r="A104" s="1396"/>
      <c r="B104" s="1410"/>
      <c r="C104" s="1417" t="s">
        <v>356</v>
      </c>
      <c r="D104" s="1412"/>
      <c r="E104" s="1413"/>
      <c r="F104" s="1413"/>
      <c r="G104" s="1413"/>
      <c r="H104" s="1413"/>
      <c r="I104" s="1413"/>
      <c r="J104" s="1413"/>
      <c r="K104" s="1515"/>
      <c r="L104" s="1515"/>
      <c r="M104" s="1515"/>
      <c r="N104" s="1515"/>
      <c r="O104" s="1515"/>
      <c r="P104" s="1515"/>
      <c r="Q104" s="1515"/>
      <c r="R104" s="1515"/>
      <c r="S104" s="1515"/>
      <c r="T104" s="1515"/>
      <c r="U104" s="1515"/>
      <c r="V104" s="1515"/>
      <c r="W104" s="1515"/>
      <c r="X104" s="1515"/>
      <c r="Y104" s="1515"/>
      <c r="Z104" s="1515"/>
      <c r="AA104" s="1515"/>
      <c r="AB104" s="1515"/>
      <c r="AC104" s="1396"/>
      <c r="AD104" s="1396"/>
      <c r="AE104" s="1396"/>
      <c r="AF104" s="1396"/>
      <c r="AG104" s="1396"/>
      <c r="AH104" s="1396"/>
      <c r="AI104" s="1396"/>
      <c r="AJ104" s="1515"/>
      <c r="AK104" s="1519"/>
      <c r="AL104" s="12"/>
      <c r="AO104" s="1396"/>
      <c r="AP104" s="1410"/>
      <c r="AQ104" s="1417" t="s">
        <v>356</v>
      </c>
      <c r="AR104" s="1412"/>
      <c r="AS104" s="1413"/>
      <c r="AT104" s="1413"/>
      <c r="AU104" s="1413"/>
      <c r="AV104" s="1413"/>
      <c r="AW104" s="1413"/>
      <c r="AX104" s="1413"/>
      <c r="AY104" s="1515"/>
      <c r="AZ104" s="1515"/>
      <c r="BA104" s="1515"/>
      <c r="BB104" s="1515"/>
      <c r="BC104" s="1515"/>
      <c r="BD104" s="1515"/>
      <c r="BE104" s="1515"/>
      <c r="BF104" s="1515"/>
      <c r="BG104" s="1515"/>
      <c r="BH104" s="1515"/>
      <c r="BI104" s="1515"/>
      <c r="BJ104" s="1515"/>
      <c r="BK104" s="1515"/>
      <c r="BL104" s="1515"/>
      <c r="BM104" s="1515"/>
      <c r="BN104" s="1515"/>
      <c r="BO104" s="1515"/>
      <c r="BP104" s="1515"/>
      <c r="BQ104" s="1396"/>
      <c r="BR104" s="1396"/>
      <c r="BS104" s="1396"/>
      <c r="BT104" s="1396"/>
      <c r="BU104" s="1396"/>
      <c r="BV104" s="1396"/>
      <c r="BW104" s="1396"/>
      <c r="BX104" s="1515"/>
      <c r="BY104" s="1519"/>
      <c r="BZ104" s="12"/>
      <c r="CA104" s="36"/>
      <c r="CB104" s="36"/>
      <c r="CC104" s="36"/>
      <c r="CD104" s="36"/>
      <c r="CE104" s="36"/>
      <c r="CF104" s="36"/>
      <c r="CG104" s="36"/>
      <c r="CH104" s="36"/>
    </row>
    <row r="105" spans="1:86">
      <c r="A105" s="1396"/>
      <c r="B105" s="1520"/>
      <c r="C105" s="1521"/>
      <c r="D105" s="1413" t="s">
        <v>377</v>
      </c>
      <c r="E105" s="1413"/>
      <c r="F105" s="1413"/>
      <c r="G105" s="1413"/>
      <c r="H105" s="1413"/>
      <c r="I105" s="1413"/>
      <c r="J105" s="1413"/>
      <c r="K105" s="1413"/>
      <c r="L105" s="1413"/>
      <c r="M105" s="1413"/>
      <c r="N105" s="1413"/>
      <c r="O105" s="1413"/>
      <c r="P105" s="1413"/>
      <c r="Q105" s="1413"/>
      <c r="R105" s="1413"/>
      <c r="S105" s="1413"/>
      <c r="T105" s="1413"/>
      <c r="U105" s="1413"/>
      <c r="V105" s="1413"/>
      <c r="W105" s="1413"/>
      <c r="X105" s="1413"/>
      <c r="Y105" s="1413"/>
      <c r="Z105" s="1413"/>
      <c r="AA105" s="1413"/>
      <c r="AB105" s="1413"/>
      <c r="AC105" s="1838" t="str">
        <f>IF(AC106+AC107=0,"",AC106+AC107)</f>
        <v/>
      </c>
      <c r="AD105" s="1839"/>
      <c r="AE105" s="1839"/>
      <c r="AF105" s="1839"/>
      <c r="AG105" s="1839"/>
      <c r="AH105" s="1840"/>
      <c r="AI105" s="1841" t="s">
        <v>378</v>
      </c>
      <c r="AJ105" s="1842"/>
      <c r="AK105" s="1843"/>
      <c r="AL105" s="12"/>
      <c r="AN105" s="1421" t="s">
        <v>396</v>
      </c>
      <c r="AO105" s="1396"/>
      <c r="AP105" s="1520"/>
      <c r="AQ105" s="1521"/>
      <c r="AR105" s="1413" t="s">
        <v>377</v>
      </c>
      <c r="AS105" s="1413"/>
      <c r="AT105" s="1413"/>
      <c r="AU105" s="1413"/>
      <c r="AV105" s="1413"/>
      <c r="AW105" s="1413"/>
      <c r="AX105" s="1413"/>
      <c r="AY105" s="1413"/>
      <c r="AZ105" s="1413"/>
      <c r="BA105" s="1413"/>
      <c r="BB105" s="1413"/>
      <c r="BC105" s="1413"/>
      <c r="BD105" s="1413"/>
      <c r="BE105" s="1413"/>
      <c r="BF105" s="1413"/>
      <c r="BG105" s="1413"/>
      <c r="BH105" s="1413"/>
      <c r="BI105" s="1413"/>
      <c r="BJ105" s="1413"/>
      <c r="BK105" s="1413"/>
      <c r="BL105" s="1413"/>
      <c r="BM105" s="1413"/>
      <c r="BN105" s="1413"/>
      <c r="BO105" s="1413"/>
      <c r="BP105" s="1413"/>
      <c r="BQ105" s="1838" t="str">
        <f>IF(BQ106+BQ107=0,"",BQ106+BQ107)</f>
        <v/>
      </c>
      <c r="BR105" s="1839"/>
      <c r="BS105" s="1839"/>
      <c r="BT105" s="1839"/>
      <c r="BU105" s="1839"/>
      <c r="BV105" s="1840"/>
      <c r="BW105" s="1841" t="s">
        <v>378</v>
      </c>
      <c r="BX105" s="1842"/>
      <c r="BY105" s="1843"/>
      <c r="BZ105" s="12"/>
      <c r="CA105" s="36"/>
      <c r="CB105" s="36"/>
      <c r="CC105" s="36"/>
      <c r="CD105" s="36"/>
      <c r="CE105" s="36"/>
      <c r="CF105" s="36"/>
      <c r="CG105" s="36"/>
      <c r="CH105" s="36"/>
    </row>
    <row r="106" spans="1:86">
      <c r="A106" s="1396"/>
      <c r="B106" s="1520"/>
      <c r="C106" s="1521"/>
      <c r="D106" s="1398"/>
      <c r="E106" s="11" t="s">
        <v>397</v>
      </c>
      <c r="F106" s="23"/>
      <c r="G106" s="23"/>
      <c r="H106" s="23"/>
      <c r="I106" s="11"/>
      <c r="J106" s="11"/>
      <c r="K106" s="11"/>
      <c r="L106" s="11"/>
      <c r="M106" s="11"/>
      <c r="N106" s="11"/>
      <c r="O106" s="11"/>
      <c r="P106" s="11"/>
      <c r="Q106" s="11"/>
      <c r="R106" s="11"/>
      <c r="S106" s="11"/>
      <c r="T106" s="11"/>
      <c r="U106" s="11"/>
      <c r="V106" s="11"/>
      <c r="W106" s="11"/>
      <c r="X106" s="11"/>
      <c r="Y106" s="11"/>
      <c r="Z106" s="11"/>
      <c r="AA106" s="11"/>
      <c r="AB106" s="11"/>
      <c r="AC106" s="1834">
        <f>エネマネ!E26</f>
        <v>0</v>
      </c>
      <c r="AD106" s="1835"/>
      <c r="AE106" s="1835"/>
      <c r="AF106" s="1835"/>
      <c r="AG106" s="1835"/>
      <c r="AH106" s="1836"/>
      <c r="AI106" s="1935" t="s">
        <v>378</v>
      </c>
      <c r="AJ106" s="1936"/>
      <c r="AK106" s="1937"/>
      <c r="AL106" s="12"/>
      <c r="AN106" s="1421"/>
      <c r="AO106" s="1396"/>
      <c r="AP106" s="1520"/>
      <c r="AQ106" s="1521"/>
      <c r="AR106" s="1398"/>
      <c r="AS106" s="11" t="s">
        <v>397</v>
      </c>
      <c r="AT106" s="23"/>
      <c r="AU106" s="23"/>
      <c r="AV106" s="23"/>
      <c r="AW106" s="11"/>
      <c r="AX106" s="11"/>
      <c r="AY106" s="11"/>
      <c r="AZ106" s="11"/>
      <c r="BA106" s="11"/>
      <c r="BB106" s="11"/>
      <c r="BC106" s="11"/>
      <c r="BD106" s="11"/>
      <c r="BE106" s="11"/>
      <c r="BF106" s="11"/>
      <c r="BG106" s="11"/>
      <c r="BH106" s="11"/>
      <c r="BI106" s="11"/>
      <c r="BJ106" s="11"/>
      <c r="BK106" s="11"/>
      <c r="BL106" s="11"/>
      <c r="BM106" s="11"/>
      <c r="BN106" s="11"/>
      <c r="BO106" s="11"/>
      <c r="BP106" s="11"/>
      <c r="BQ106" s="2056">
        <f>エネマネ!AS26</f>
        <v>0</v>
      </c>
      <c r="BR106" s="2057"/>
      <c r="BS106" s="2057"/>
      <c r="BT106" s="2057"/>
      <c r="BU106" s="2057"/>
      <c r="BV106" s="2058"/>
      <c r="BW106" s="1935" t="s">
        <v>378</v>
      </c>
      <c r="BX106" s="1936"/>
      <c r="BY106" s="1937"/>
      <c r="BZ106" s="12"/>
      <c r="CA106" s="847" t="s">
        <v>151</v>
      </c>
      <c r="CB106" s="847" t="s">
        <v>1249</v>
      </c>
      <c r="CC106" s="36"/>
      <c r="CD106" s="36"/>
      <c r="CE106" s="36"/>
      <c r="CF106" s="36"/>
      <c r="CG106" s="36"/>
      <c r="CH106" s="36"/>
    </row>
    <row r="107" spans="1:86">
      <c r="A107" s="1396"/>
      <c r="B107" s="1520"/>
      <c r="C107" s="1521"/>
      <c r="D107" s="1423"/>
      <c r="E107" s="11" t="s">
        <v>398</v>
      </c>
      <c r="F107" s="1423"/>
      <c r="G107" s="1423"/>
      <c r="H107" s="1423"/>
      <c r="I107" s="11"/>
      <c r="J107" s="11"/>
      <c r="K107" s="11"/>
      <c r="L107" s="1396"/>
      <c r="M107" s="11"/>
      <c r="N107" s="11"/>
      <c r="O107" s="11"/>
      <c r="P107" s="11"/>
      <c r="Q107" s="11"/>
      <c r="R107" s="11"/>
      <c r="S107" s="11"/>
      <c r="T107" s="11"/>
      <c r="U107" s="11"/>
      <c r="V107" s="11"/>
      <c r="W107" s="11"/>
      <c r="X107" s="11"/>
      <c r="Y107" s="11"/>
      <c r="Z107" s="11"/>
      <c r="AA107" s="11"/>
      <c r="AB107" s="11"/>
      <c r="AC107" s="1834">
        <f>エネマネ!E27</f>
        <v>0</v>
      </c>
      <c r="AD107" s="1835"/>
      <c r="AE107" s="1835"/>
      <c r="AF107" s="1835"/>
      <c r="AG107" s="1835"/>
      <c r="AH107" s="1836"/>
      <c r="AI107" s="1831" t="s">
        <v>378</v>
      </c>
      <c r="AJ107" s="1832"/>
      <c r="AK107" s="1833"/>
      <c r="AL107" s="12"/>
      <c r="AN107" s="1524"/>
      <c r="AO107" s="1396"/>
      <c r="AP107" s="1520"/>
      <c r="AQ107" s="1521"/>
      <c r="AR107" s="1423"/>
      <c r="AS107" s="11" t="s">
        <v>398</v>
      </c>
      <c r="AT107" s="1423"/>
      <c r="AU107" s="1423"/>
      <c r="AV107" s="1423"/>
      <c r="AW107" s="11"/>
      <c r="AX107" s="11"/>
      <c r="AY107" s="11"/>
      <c r="AZ107" s="1396"/>
      <c r="BA107" s="11"/>
      <c r="BB107" s="11"/>
      <c r="BC107" s="11"/>
      <c r="BD107" s="11"/>
      <c r="BE107" s="11"/>
      <c r="BF107" s="11"/>
      <c r="BG107" s="11"/>
      <c r="BH107" s="11"/>
      <c r="BI107" s="11"/>
      <c r="BJ107" s="11"/>
      <c r="BK107" s="11"/>
      <c r="BL107" s="11"/>
      <c r="BM107" s="11"/>
      <c r="BN107" s="11"/>
      <c r="BO107" s="11"/>
      <c r="BP107" s="11"/>
      <c r="BQ107" s="2056">
        <f>エネマネ!AS27</f>
        <v>0</v>
      </c>
      <c r="BR107" s="2057"/>
      <c r="BS107" s="2057"/>
      <c r="BT107" s="2057"/>
      <c r="BU107" s="2057"/>
      <c r="BV107" s="2058"/>
      <c r="BW107" s="1935" t="s">
        <v>378</v>
      </c>
      <c r="BX107" s="1936"/>
      <c r="BY107" s="1937"/>
      <c r="BZ107" s="12"/>
      <c r="CA107" s="847" t="s">
        <v>151</v>
      </c>
      <c r="CB107" s="847" t="s">
        <v>1249</v>
      </c>
      <c r="CC107" s="36"/>
      <c r="CD107" s="36"/>
      <c r="CE107" s="36"/>
      <c r="CF107" s="36"/>
      <c r="CG107" s="36"/>
      <c r="CH107" s="36"/>
    </row>
    <row r="108" spans="1:86" ht="15" customHeight="1">
      <c r="A108" s="1396"/>
      <c r="B108" s="1525"/>
      <c r="C108" s="1526"/>
      <c r="D108" s="1527"/>
      <c r="E108" s="1528"/>
      <c r="F108" s="1528"/>
      <c r="G108" s="1528"/>
      <c r="H108" s="1528"/>
      <c r="I108" s="1528"/>
      <c r="J108" s="1528"/>
      <c r="K108" s="1528"/>
      <c r="L108" s="1528"/>
      <c r="M108" s="1528"/>
      <c r="N108" s="1528"/>
      <c r="O108" s="1528"/>
      <c r="P108" s="1528"/>
      <c r="Q108" s="1528"/>
      <c r="R108" s="1528"/>
      <c r="S108" s="1528"/>
      <c r="T108" s="1528"/>
      <c r="U108" s="1528"/>
      <c r="V108" s="1528"/>
      <c r="W108" s="1528"/>
      <c r="X108" s="1528"/>
      <c r="Y108" s="1528"/>
      <c r="Z108" s="1528"/>
      <c r="AA108" s="1528"/>
      <c r="AB108" s="1528"/>
      <c r="AC108" s="1528"/>
      <c r="AD108" s="1528"/>
      <c r="AE108" s="1528"/>
      <c r="AF108" s="1528"/>
      <c r="AG108" s="1528"/>
      <c r="AH108" s="1528"/>
      <c r="AI108" s="1528"/>
      <c r="AJ108" s="1528"/>
      <c r="AK108" s="1528"/>
      <c r="AL108" s="12"/>
      <c r="AN108" s="1529"/>
      <c r="AO108" s="1396"/>
      <c r="AP108" s="1412"/>
      <c r="AQ108" s="1413"/>
      <c r="AR108" s="1471"/>
      <c r="AS108" s="1432"/>
      <c r="AT108" s="1432"/>
      <c r="AU108" s="1432"/>
      <c r="AV108" s="1432"/>
      <c r="AW108" s="1432"/>
      <c r="AX108" s="1432"/>
      <c r="AY108" s="1432"/>
      <c r="AZ108" s="1432"/>
      <c r="BA108" s="1432"/>
      <c r="BB108" s="1432"/>
      <c r="BC108" s="1432"/>
      <c r="BD108" s="1432"/>
      <c r="BE108" s="1432"/>
      <c r="BF108" s="1432"/>
      <c r="BG108" s="1432"/>
      <c r="BH108" s="1432"/>
      <c r="BI108" s="1432"/>
      <c r="BJ108" s="1432"/>
      <c r="BK108" s="1432"/>
      <c r="BL108" s="1432"/>
      <c r="BM108" s="1432"/>
      <c r="BN108" s="1432"/>
      <c r="BO108" s="1432"/>
      <c r="BP108" s="1432"/>
      <c r="BQ108" s="1432"/>
      <c r="BR108" s="1432"/>
      <c r="BS108" s="1432"/>
      <c r="BT108" s="1432"/>
      <c r="BU108" s="1432"/>
      <c r="BV108" s="1432"/>
      <c r="BW108" s="1432"/>
      <c r="BX108" s="1432"/>
      <c r="BY108" s="1432"/>
      <c r="BZ108" s="12"/>
      <c r="CA108" s="36"/>
      <c r="CB108" s="36"/>
      <c r="CC108" s="36"/>
      <c r="CD108" s="36"/>
      <c r="CE108" s="36"/>
      <c r="CF108" s="36"/>
      <c r="CG108" s="36"/>
      <c r="CH108" s="36"/>
    </row>
    <row r="109" spans="1:86">
      <c r="A109" s="1396"/>
      <c r="B109" s="1394" t="s">
        <v>284</v>
      </c>
      <c r="C109" s="1508"/>
      <c r="D109" s="1508"/>
      <c r="E109" s="1508"/>
      <c r="F109" s="1508"/>
      <c r="G109" s="1508"/>
      <c r="H109" s="1508"/>
      <c r="I109" s="1508"/>
      <c r="J109" s="1530"/>
      <c r="K109" s="1510"/>
      <c r="L109" s="1510"/>
      <c r="M109" s="1510"/>
      <c r="N109" s="1510"/>
      <c r="O109" s="1510"/>
      <c r="P109" s="1510"/>
      <c r="Q109" s="1510"/>
      <c r="R109" s="1510"/>
      <c r="S109" s="1510"/>
      <c r="T109" s="1510"/>
      <c r="U109" s="1510"/>
      <c r="V109" s="1510"/>
      <c r="W109" s="1510"/>
      <c r="X109" s="1510"/>
      <c r="Y109" s="1510"/>
      <c r="Z109" s="1510"/>
      <c r="AA109" s="1510"/>
      <c r="AB109" s="1510"/>
      <c r="AC109" s="1510"/>
      <c r="AD109" s="1510"/>
      <c r="AE109" s="1510"/>
      <c r="AF109" s="1510"/>
      <c r="AG109" s="1510"/>
      <c r="AH109" s="1510"/>
      <c r="AI109" s="1510"/>
      <c r="AJ109" s="1510"/>
      <c r="AK109" s="1509"/>
      <c r="AL109" s="12"/>
      <c r="AN109" s="1529"/>
      <c r="AO109" s="1396"/>
      <c r="AP109" s="1394" t="s">
        <v>284</v>
      </c>
      <c r="AQ109" s="1508"/>
      <c r="AR109" s="1508"/>
      <c r="AS109" s="1508"/>
      <c r="AT109" s="1508"/>
      <c r="AU109" s="1508"/>
      <c r="AV109" s="1508"/>
      <c r="AW109" s="1508"/>
      <c r="AX109" s="1530"/>
      <c r="AY109" s="1510"/>
      <c r="AZ109" s="1510"/>
      <c r="BA109" s="1510"/>
      <c r="BB109" s="1510"/>
      <c r="BC109" s="1510"/>
      <c r="BD109" s="1510"/>
      <c r="BE109" s="1510"/>
      <c r="BF109" s="1510"/>
      <c r="BG109" s="1510"/>
      <c r="BH109" s="1510"/>
      <c r="BI109" s="1510"/>
      <c r="BJ109" s="1510"/>
      <c r="BK109" s="1510"/>
      <c r="BL109" s="1510"/>
      <c r="BM109" s="1510"/>
      <c r="BN109" s="1510"/>
      <c r="BO109" s="1510"/>
      <c r="BP109" s="1510"/>
      <c r="BQ109" s="1510"/>
      <c r="BR109" s="1510"/>
      <c r="BS109" s="1510"/>
      <c r="BT109" s="1510"/>
      <c r="BU109" s="1510"/>
      <c r="BV109" s="1510"/>
      <c r="BW109" s="1510"/>
      <c r="BX109" s="1510"/>
      <c r="BY109" s="1509"/>
      <c r="BZ109" s="12"/>
      <c r="CA109" s="36"/>
      <c r="CB109" s="36"/>
      <c r="CC109" s="36"/>
      <c r="CD109" s="36"/>
      <c r="CE109" s="36"/>
      <c r="CF109" s="36"/>
      <c r="CG109" s="36"/>
      <c r="CH109" s="36"/>
    </row>
    <row r="110" spans="1:86">
      <c r="A110" s="1396"/>
      <c r="B110" s="1410"/>
      <c r="C110" s="1417" t="s">
        <v>343</v>
      </c>
      <c r="D110" s="12"/>
      <c r="E110" s="12"/>
      <c r="F110" s="12"/>
      <c r="G110" s="12"/>
      <c r="H110" s="12"/>
      <c r="I110" s="1511"/>
      <c r="J110" s="1511"/>
      <c r="K110" s="1512"/>
      <c r="L110" s="1396"/>
      <c r="M110" s="1396"/>
      <c r="N110" s="1396"/>
      <c r="O110" s="1396"/>
      <c r="P110" s="1396"/>
      <c r="Q110" s="1396"/>
      <c r="R110" s="1396"/>
      <c r="S110" s="1396"/>
      <c r="T110" s="1396"/>
      <c r="U110" s="1396"/>
      <c r="V110" s="1396"/>
      <c r="W110" s="1396"/>
      <c r="X110" s="1396"/>
      <c r="Y110" s="1396"/>
      <c r="Z110" s="1396"/>
      <c r="AA110" s="1396"/>
      <c r="AB110" s="1396"/>
      <c r="AC110" s="1396"/>
      <c r="AD110" s="1396"/>
      <c r="AE110" s="1396"/>
      <c r="AF110" s="1396"/>
      <c r="AG110" s="1396"/>
      <c r="AH110" s="1396"/>
      <c r="AI110" s="1396"/>
      <c r="AJ110" s="1396"/>
      <c r="AK110" s="1513"/>
      <c r="AL110" s="12"/>
      <c r="AO110" s="1396"/>
      <c r="AP110" s="1410"/>
      <c r="AQ110" s="1417" t="s">
        <v>343</v>
      </c>
      <c r="AR110" s="12"/>
      <c r="AS110" s="12"/>
      <c r="AT110" s="12"/>
      <c r="AU110" s="12"/>
      <c r="AV110" s="12"/>
      <c r="AW110" s="1511"/>
      <c r="AX110" s="1511"/>
      <c r="AY110" s="1512"/>
      <c r="AZ110" s="1396"/>
      <c r="BA110" s="1396"/>
      <c r="BB110" s="1396"/>
      <c r="BC110" s="1396"/>
      <c r="BD110" s="1396"/>
      <c r="BE110" s="1396"/>
      <c r="BF110" s="1396"/>
      <c r="BG110" s="1396"/>
      <c r="BH110" s="1396"/>
      <c r="BI110" s="1396"/>
      <c r="BJ110" s="1396"/>
      <c r="BK110" s="1396"/>
      <c r="BL110" s="1396"/>
      <c r="BM110" s="1396"/>
      <c r="BN110" s="1396"/>
      <c r="BO110" s="1396"/>
      <c r="BP110" s="1396"/>
      <c r="BQ110" s="1396"/>
      <c r="BR110" s="1396"/>
      <c r="BS110" s="1396"/>
      <c r="BT110" s="1396"/>
      <c r="BU110" s="1396"/>
      <c r="BV110" s="1396"/>
      <c r="BW110" s="1396"/>
      <c r="BX110" s="1396"/>
      <c r="BY110" s="1513"/>
      <c r="BZ110" s="12"/>
      <c r="CA110" s="36"/>
      <c r="CB110" s="36"/>
      <c r="CC110" s="36"/>
      <c r="CD110" s="36"/>
      <c r="CE110" s="36"/>
      <c r="CF110" s="36"/>
      <c r="CG110" s="36"/>
      <c r="CH110" s="36"/>
    </row>
    <row r="111" spans="1:86">
      <c r="A111" s="1396"/>
      <c r="B111" s="1410"/>
      <c r="C111" s="1467"/>
      <c r="D111" s="1395" t="s">
        <v>344</v>
      </c>
      <c r="E111" s="9"/>
      <c r="F111" s="9"/>
      <c r="G111" s="9"/>
      <c r="H111" s="9"/>
      <c r="I111" s="1512"/>
      <c r="J111" s="1512"/>
      <c r="K111" s="1512"/>
      <c r="L111" s="1512"/>
      <c r="M111" s="1512"/>
      <c r="N111" s="1512"/>
      <c r="O111" s="1512"/>
      <c r="P111" s="1512"/>
      <c r="Q111" s="1512"/>
      <c r="R111" s="1512"/>
      <c r="S111" s="1512"/>
      <c r="T111" s="1512"/>
      <c r="U111" s="1512"/>
      <c r="V111" s="1512"/>
      <c r="W111" s="1512"/>
      <c r="X111" s="1512"/>
      <c r="Y111" s="1512"/>
      <c r="Z111" s="1512"/>
      <c r="AA111" s="1512"/>
      <c r="AB111" s="1514"/>
      <c r="AC111" s="1890">
        <f>別紙2_設備!K32</f>
        <v>0</v>
      </c>
      <c r="AD111" s="1891"/>
      <c r="AE111" s="1891"/>
      <c r="AF111" s="1891"/>
      <c r="AG111" s="1891"/>
      <c r="AH111" s="1891"/>
      <c r="AI111" s="1892"/>
      <c r="AJ111" s="1429" t="s">
        <v>316</v>
      </c>
      <c r="AK111" s="1513"/>
      <c r="AL111" s="12"/>
      <c r="AN111" s="1421" t="str">
        <f>HYPERLINK("#'別紙2_設備'!K32 ","別紙2_設備はこちら")</f>
        <v>別紙2_設備はこちら</v>
      </c>
      <c r="AO111" s="1396"/>
      <c r="AP111" s="1410"/>
      <c r="AQ111" s="1467"/>
      <c r="AR111" s="1395" t="s">
        <v>344</v>
      </c>
      <c r="AS111" s="9"/>
      <c r="AT111" s="9"/>
      <c r="AU111" s="9"/>
      <c r="AV111" s="9"/>
      <c r="AW111" s="1512"/>
      <c r="AX111" s="1512"/>
      <c r="AY111" s="1512"/>
      <c r="AZ111" s="1512"/>
      <c r="BA111" s="1512"/>
      <c r="BB111" s="1512"/>
      <c r="BC111" s="1512"/>
      <c r="BD111" s="1512"/>
      <c r="BE111" s="1512"/>
      <c r="BF111" s="1512"/>
      <c r="BG111" s="1512"/>
      <c r="BH111" s="1512"/>
      <c r="BI111" s="1512"/>
      <c r="BJ111" s="1512"/>
      <c r="BK111" s="1512"/>
      <c r="BL111" s="1512"/>
      <c r="BM111" s="1512"/>
      <c r="BN111" s="1512"/>
      <c r="BO111" s="1512"/>
      <c r="BP111" s="1514"/>
      <c r="BQ111" s="1890">
        <f>別紙2_設備!K32</f>
        <v>0</v>
      </c>
      <c r="BR111" s="1891"/>
      <c r="BS111" s="1891"/>
      <c r="BT111" s="1891"/>
      <c r="BU111" s="1891"/>
      <c r="BV111" s="1891"/>
      <c r="BW111" s="1892"/>
      <c r="BX111" s="1429" t="s">
        <v>316</v>
      </c>
      <c r="BY111" s="1513"/>
      <c r="BZ111" s="12"/>
      <c r="CA111" s="847" t="s">
        <v>151</v>
      </c>
      <c r="CB111" s="847" t="s">
        <v>345</v>
      </c>
      <c r="CC111" s="36"/>
      <c r="CD111" s="36"/>
      <c r="CE111" s="36"/>
      <c r="CF111" s="36"/>
      <c r="CG111" s="36"/>
      <c r="CH111" s="36"/>
    </row>
    <row r="112" spans="1:86">
      <c r="A112" s="1396"/>
      <c r="B112" s="1410"/>
      <c r="C112" s="1467"/>
      <c r="D112" s="1417" t="s">
        <v>346</v>
      </c>
      <c r="E112" s="1413"/>
      <c r="F112" s="1413"/>
      <c r="G112" s="1413"/>
      <c r="H112" s="1515"/>
      <c r="I112" s="1515"/>
      <c r="J112" s="1515"/>
      <c r="K112" s="1515"/>
      <c r="L112" s="1515"/>
      <c r="M112" s="1515"/>
      <c r="N112" s="1515"/>
      <c r="O112" s="1515"/>
      <c r="P112" s="1515"/>
      <c r="Q112" s="1515"/>
      <c r="R112" s="1515"/>
      <c r="S112" s="1515"/>
      <c r="T112" s="1515"/>
      <c r="U112" s="1515"/>
      <c r="V112" s="1515"/>
      <c r="W112" s="1515"/>
      <c r="X112" s="1515"/>
      <c r="Y112" s="1471" t="s">
        <v>347</v>
      </c>
      <c r="Z112" s="1515"/>
      <c r="AA112" s="1515"/>
      <c r="AB112" s="1516"/>
      <c r="AC112" s="1651" t="s">
        <v>348</v>
      </c>
      <c r="AD112" s="1905"/>
      <c r="AE112" s="1905"/>
      <c r="AF112" s="1905"/>
      <c r="AG112" s="1905"/>
      <c r="AH112" s="1905"/>
      <c r="AI112" s="1652" t="s">
        <v>349</v>
      </c>
      <c r="AJ112" s="11"/>
      <c r="AK112" s="1513"/>
      <c r="AL112" s="12"/>
      <c r="AO112" s="1396"/>
      <c r="AP112" s="1410"/>
      <c r="AQ112" s="1467"/>
      <c r="AR112" s="1417" t="s">
        <v>346</v>
      </c>
      <c r="AS112" s="1413"/>
      <c r="AT112" s="1413"/>
      <c r="AU112" s="1413"/>
      <c r="AV112" s="1515"/>
      <c r="AW112" s="1515"/>
      <c r="AX112" s="1515"/>
      <c r="AY112" s="1515"/>
      <c r="AZ112" s="1515"/>
      <c r="BA112" s="1515"/>
      <c r="BB112" s="1515"/>
      <c r="BC112" s="1515"/>
      <c r="BD112" s="1515"/>
      <c r="BE112" s="1515"/>
      <c r="BF112" s="1515"/>
      <c r="BG112" s="1515"/>
      <c r="BH112" s="1515"/>
      <c r="BI112" s="1515"/>
      <c r="BJ112" s="1515"/>
      <c r="BK112" s="1515"/>
      <c r="BL112" s="1515"/>
      <c r="BM112" s="1471" t="s">
        <v>347</v>
      </c>
      <c r="BN112" s="1515"/>
      <c r="BO112" s="1515"/>
      <c r="BP112" s="1516"/>
      <c r="BQ112" s="1472" t="s">
        <v>348</v>
      </c>
      <c r="BR112" s="2021"/>
      <c r="BS112" s="2021"/>
      <c r="BT112" s="2021"/>
      <c r="BU112" s="2021"/>
      <c r="BV112" s="2021"/>
      <c r="BW112" s="1473" t="s">
        <v>349</v>
      </c>
      <c r="BX112" s="11"/>
      <c r="BY112" s="1513"/>
      <c r="BZ112" s="12"/>
      <c r="CA112" s="1837" t="s">
        <v>384</v>
      </c>
      <c r="CB112" s="1837"/>
      <c r="CC112" s="1837"/>
      <c r="CD112" s="1837"/>
      <c r="CE112" s="36"/>
      <c r="CF112" s="36"/>
      <c r="CG112" s="36"/>
      <c r="CH112" s="36"/>
    </row>
    <row r="113" spans="1:86">
      <c r="A113" s="1396"/>
      <c r="B113" s="1410"/>
      <c r="C113" s="1467"/>
      <c r="D113" s="1474" t="s">
        <v>351</v>
      </c>
      <c r="E113" s="1475"/>
      <c r="F113" s="1476"/>
      <c r="G113" s="1476"/>
      <c r="H113" s="1517"/>
      <c r="I113" s="1517"/>
      <c r="J113" s="1517"/>
      <c r="K113" s="1517"/>
      <c r="L113" s="1517"/>
      <c r="M113" s="1517"/>
      <c r="N113" s="1517"/>
      <c r="O113" s="1517"/>
      <c r="P113" s="1517"/>
      <c r="Q113" s="1517"/>
      <c r="R113" s="1517"/>
      <c r="S113" s="1517"/>
      <c r="T113" s="1517"/>
      <c r="U113" s="1517"/>
      <c r="V113" s="1517"/>
      <c r="W113" s="1517"/>
      <c r="X113" s="1517"/>
      <c r="Y113" s="1475" t="s">
        <v>352</v>
      </c>
      <c r="Z113" s="1517"/>
      <c r="AA113" s="1476"/>
      <c r="AB113" s="1477"/>
      <c r="AC113" s="1887"/>
      <c r="AD113" s="1888"/>
      <c r="AE113" s="1888"/>
      <c r="AF113" s="1888"/>
      <c r="AG113" s="1888"/>
      <c r="AH113" s="1888"/>
      <c r="AI113" s="1889"/>
      <c r="AJ113" s="11" t="s">
        <v>316</v>
      </c>
      <c r="AK113" s="1513"/>
      <c r="AL113" s="12"/>
      <c r="AO113" s="1396"/>
      <c r="AP113" s="1410"/>
      <c r="AQ113" s="1467"/>
      <c r="AR113" s="1474" t="s">
        <v>351</v>
      </c>
      <c r="AS113" s="1475"/>
      <c r="AT113" s="1476"/>
      <c r="AU113" s="1476"/>
      <c r="AV113" s="1517"/>
      <c r="AW113" s="1517"/>
      <c r="AX113" s="1517"/>
      <c r="AY113" s="1517"/>
      <c r="AZ113" s="1517"/>
      <c r="BA113" s="1517"/>
      <c r="BB113" s="1517"/>
      <c r="BC113" s="1517"/>
      <c r="BD113" s="1517"/>
      <c r="BE113" s="1517"/>
      <c r="BF113" s="1517"/>
      <c r="BG113" s="1517"/>
      <c r="BH113" s="1517"/>
      <c r="BI113" s="1517"/>
      <c r="BJ113" s="1517"/>
      <c r="BK113" s="1517"/>
      <c r="BL113" s="1517"/>
      <c r="BM113" s="1475" t="s">
        <v>352</v>
      </c>
      <c r="BN113" s="1517"/>
      <c r="BO113" s="1476"/>
      <c r="BP113" s="1477"/>
      <c r="BQ113" s="2022"/>
      <c r="BR113" s="2023"/>
      <c r="BS113" s="2023"/>
      <c r="BT113" s="2023"/>
      <c r="BU113" s="2023"/>
      <c r="BV113" s="2023"/>
      <c r="BW113" s="2024"/>
      <c r="BX113" s="11" t="s">
        <v>316</v>
      </c>
      <c r="BY113" s="1513"/>
      <c r="BZ113" s="12"/>
      <c r="CA113" s="1837"/>
      <c r="CB113" s="1837"/>
      <c r="CC113" s="1837"/>
      <c r="CD113" s="1837"/>
      <c r="CE113" s="36"/>
      <c r="CF113" s="36"/>
      <c r="CG113" s="36"/>
      <c r="CH113" s="36"/>
    </row>
    <row r="114" spans="1:86">
      <c r="A114" s="1396"/>
      <c r="B114" s="1410"/>
      <c r="C114" s="1467"/>
      <c r="D114" s="1395" t="s">
        <v>353</v>
      </c>
      <c r="E114" s="9"/>
      <c r="F114" s="9"/>
      <c r="G114" s="9"/>
      <c r="H114" s="9"/>
      <c r="I114" s="9"/>
      <c r="J114" s="9"/>
      <c r="K114" s="9"/>
      <c r="L114" s="9"/>
      <c r="M114" s="9"/>
      <c r="N114" s="9"/>
      <c r="O114" s="9"/>
      <c r="P114" s="9"/>
      <c r="Q114" s="9"/>
      <c r="R114" s="9"/>
      <c r="S114" s="9"/>
      <c r="T114" s="9"/>
      <c r="U114" s="9"/>
      <c r="V114" s="9"/>
      <c r="W114" s="9"/>
      <c r="X114" s="9"/>
      <c r="Y114" s="9"/>
      <c r="Z114" s="9"/>
      <c r="AA114" s="9"/>
      <c r="AB114" s="1469"/>
      <c r="AC114" s="1913">
        <f>ROUNDDOWN(AC111*2/3,-3)</f>
        <v>0</v>
      </c>
      <c r="AD114" s="1914"/>
      <c r="AE114" s="1914"/>
      <c r="AF114" s="1914"/>
      <c r="AG114" s="1914"/>
      <c r="AH114" s="1914"/>
      <c r="AI114" s="1915"/>
      <c r="AJ114" s="11" t="s">
        <v>316</v>
      </c>
      <c r="AK114" s="1513"/>
      <c r="AL114" s="12"/>
      <c r="AO114" s="1396"/>
      <c r="AP114" s="1410"/>
      <c r="AQ114" s="1467"/>
      <c r="AR114" s="1395" t="s">
        <v>353</v>
      </c>
      <c r="AS114" s="9"/>
      <c r="AT114" s="9"/>
      <c r="AU114" s="9"/>
      <c r="AV114" s="9"/>
      <c r="AW114" s="9"/>
      <c r="AX114" s="9"/>
      <c r="AY114" s="9"/>
      <c r="AZ114" s="9"/>
      <c r="BA114" s="9"/>
      <c r="BB114" s="9"/>
      <c r="BC114" s="9"/>
      <c r="BD114" s="9"/>
      <c r="BE114" s="9"/>
      <c r="BF114" s="9"/>
      <c r="BG114" s="9"/>
      <c r="BH114" s="9"/>
      <c r="BI114" s="9"/>
      <c r="BJ114" s="9"/>
      <c r="BK114" s="9"/>
      <c r="BL114" s="9"/>
      <c r="BM114" s="9"/>
      <c r="BN114" s="9"/>
      <c r="BO114" s="9"/>
      <c r="BP114" s="1469"/>
      <c r="BQ114" s="1913">
        <f>ROUNDDOWN(BQ111*2/3,-3)</f>
        <v>0</v>
      </c>
      <c r="BR114" s="1914"/>
      <c r="BS114" s="1914"/>
      <c r="BT114" s="1914"/>
      <c r="BU114" s="1914"/>
      <c r="BV114" s="1914"/>
      <c r="BW114" s="1915"/>
      <c r="BX114" s="11" t="s">
        <v>316</v>
      </c>
      <c r="BY114" s="1513"/>
      <c r="BZ114" s="12"/>
      <c r="CA114" s="36"/>
      <c r="CB114" s="36"/>
      <c r="CC114" s="36"/>
      <c r="CD114" s="36"/>
      <c r="CE114" s="36"/>
      <c r="CF114" s="36"/>
      <c r="CG114" s="36"/>
      <c r="CH114" s="36"/>
    </row>
    <row r="115" spans="1:86" ht="19.5" thickBot="1">
      <c r="A115" s="1396"/>
      <c r="B115" s="1410"/>
      <c r="C115" s="1467"/>
      <c r="D115" s="1395" t="s">
        <v>354</v>
      </c>
      <c r="E115" s="9"/>
      <c r="F115" s="9"/>
      <c r="G115" s="9"/>
      <c r="H115" s="9"/>
      <c r="I115" s="9"/>
      <c r="J115" s="9"/>
      <c r="K115" s="9"/>
      <c r="L115" s="9"/>
      <c r="M115" s="9"/>
      <c r="N115" s="9"/>
      <c r="O115" s="9"/>
      <c r="P115" s="9"/>
      <c r="Q115" s="9"/>
      <c r="R115" s="9"/>
      <c r="S115" s="9"/>
      <c r="T115" s="9"/>
      <c r="U115" s="9"/>
      <c r="V115" s="9"/>
      <c r="W115" s="9"/>
      <c r="X115" s="9"/>
      <c r="Y115" s="9"/>
      <c r="Z115" s="9"/>
      <c r="AA115" s="9"/>
      <c r="AB115" s="1469"/>
      <c r="AC115" s="1941">
        <f>ROUNDDOWN(AC111-AC113,-3)</f>
        <v>0</v>
      </c>
      <c r="AD115" s="1942"/>
      <c r="AE115" s="1942"/>
      <c r="AF115" s="1942"/>
      <c r="AG115" s="1942"/>
      <c r="AH115" s="1942"/>
      <c r="AI115" s="1943"/>
      <c r="AJ115" s="11" t="s">
        <v>316</v>
      </c>
      <c r="AK115" s="1513"/>
      <c r="AL115" s="12"/>
      <c r="AO115" s="1396"/>
      <c r="AP115" s="1410"/>
      <c r="AQ115" s="1467"/>
      <c r="AR115" s="1395" t="s">
        <v>354</v>
      </c>
      <c r="AS115" s="9"/>
      <c r="AT115" s="9"/>
      <c r="AU115" s="9"/>
      <c r="AV115" s="9"/>
      <c r="AW115" s="9"/>
      <c r="AX115" s="9"/>
      <c r="AY115" s="9"/>
      <c r="AZ115" s="9"/>
      <c r="BA115" s="9"/>
      <c r="BB115" s="9"/>
      <c r="BC115" s="9"/>
      <c r="BD115" s="9"/>
      <c r="BE115" s="9"/>
      <c r="BF115" s="9"/>
      <c r="BG115" s="9"/>
      <c r="BH115" s="9"/>
      <c r="BI115" s="9"/>
      <c r="BJ115" s="9"/>
      <c r="BK115" s="9"/>
      <c r="BL115" s="9"/>
      <c r="BM115" s="9"/>
      <c r="BN115" s="9"/>
      <c r="BO115" s="9"/>
      <c r="BP115" s="1469"/>
      <c r="BQ115" s="1941">
        <f>ROUNDDOWN(BQ111-BQ113,-3)</f>
        <v>0</v>
      </c>
      <c r="BR115" s="1942"/>
      <c r="BS115" s="1942"/>
      <c r="BT115" s="1942"/>
      <c r="BU115" s="1942"/>
      <c r="BV115" s="1942"/>
      <c r="BW115" s="1943"/>
      <c r="BX115" s="11" t="s">
        <v>316</v>
      </c>
      <c r="BY115" s="1513"/>
      <c r="BZ115" s="12"/>
      <c r="CA115" s="36"/>
      <c r="CB115" s="36"/>
      <c r="CC115" s="36"/>
      <c r="CD115" s="36"/>
      <c r="CE115" s="36"/>
      <c r="CF115" s="36"/>
      <c r="CG115" s="36"/>
      <c r="CH115" s="36"/>
    </row>
    <row r="116" spans="1:86" ht="19.5" thickBot="1">
      <c r="A116" s="1396"/>
      <c r="B116" s="1410"/>
      <c r="C116" s="1467"/>
      <c r="D116" s="1479" t="s">
        <v>355</v>
      </c>
      <c r="E116" s="1511"/>
      <c r="F116" s="1511"/>
      <c r="G116" s="1511"/>
      <c r="H116" s="1511"/>
      <c r="I116" s="1511"/>
      <c r="J116" s="1511"/>
      <c r="K116" s="1511"/>
      <c r="L116" s="1511"/>
      <c r="M116" s="1511"/>
      <c r="N116" s="1511"/>
      <c r="O116" s="1511"/>
      <c r="P116" s="1511"/>
      <c r="Q116" s="1511"/>
      <c r="R116" s="1511"/>
      <c r="S116" s="1511"/>
      <c r="T116" s="1511"/>
      <c r="U116" s="1511"/>
      <c r="V116" s="1511"/>
      <c r="W116" s="1511"/>
      <c r="X116" s="1511"/>
      <c r="Y116" s="1511"/>
      <c r="Z116" s="1511"/>
      <c r="AA116" s="1511"/>
      <c r="AB116" s="1518"/>
      <c r="AC116" s="1910">
        <f>MIN(AC114:AI115)</f>
        <v>0</v>
      </c>
      <c r="AD116" s="1911"/>
      <c r="AE116" s="1911"/>
      <c r="AF116" s="1911"/>
      <c r="AG116" s="1911"/>
      <c r="AH116" s="1911"/>
      <c r="AI116" s="1912"/>
      <c r="AJ116" s="1476" t="s">
        <v>316</v>
      </c>
      <c r="AK116" s="1477"/>
      <c r="AL116" s="12"/>
      <c r="AO116" s="1396"/>
      <c r="AP116" s="1410"/>
      <c r="AQ116" s="1467"/>
      <c r="AR116" s="1479" t="s">
        <v>355</v>
      </c>
      <c r="AS116" s="1511"/>
      <c r="AT116" s="1511"/>
      <c r="AU116" s="1511"/>
      <c r="AV116" s="1511"/>
      <c r="AW116" s="1511"/>
      <c r="AX116" s="1511"/>
      <c r="AY116" s="1511"/>
      <c r="AZ116" s="1511"/>
      <c r="BA116" s="1511"/>
      <c r="BB116" s="1511"/>
      <c r="BC116" s="1511"/>
      <c r="BD116" s="1511"/>
      <c r="BE116" s="1511"/>
      <c r="BF116" s="1511"/>
      <c r="BG116" s="1511"/>
      <c r="BH116" s="1511"/>
      <c r="BI116" s="1511"/>
      <c r="BJ116" s="1511"/>
      <c r="BK116" s="1511"/>
      <c r="BL116" s="1511"/>
      <c r="BM116" s="1511"/>
      <c r="BN116" s="1511"/>
      <c r="BO116" s="1511"/>
      <c r="BP116" s="1518"/>
      <c r="BQ116" s="1910">
        <f>MIN(BQ114:BW115)</f>
        <v>0</v>
      </c>
      <c r="BR116" s="1911"/>
      <c r="BS116" s="1911"/>
      <c r="BT116" s="1911"/>
      <c r="BU116" s="1911"/>
      <c r="BV116" s="1911"/>
      <c r="BW116" s="1912"/>
      <c r="BX116" s="1476" t="s">
        <v>316</v>
      </c>
      <c r="BY116" s="1477"/>
      <c r="BZ116" s="12"/>
      <c r="CA116" s="36"/>
      <c r="CB116" s="36"/>
      <c r="CC116" s="36"/>
      <c r="CD116" s="36"/>
      <c r="CE116" s="36"/>
      <c r="CF116" s="36"/>
      <c r="CG116" s="36"/>
      <c r="CH116" s="36"/>
    </row>
    <row r="117" spans="1:86">
      <c r="A117" s="1396"/>
      <c r="B117" s="1410"/>
      <c r="C117" s="1417" t="s">
        <v>356</v>
      </c>
      <c r="D117" s="1412"/>
      <c r="E117" s="1413"/>
      <c r="F117" s="1413"/>
      <c r="G117" s="1413"/>
      <c r="H117" s="1413"/>
      <c r="I117" s="1413"/>
      <c r="J117" s="1413"/>
      <c r="K117" s="1515"/>
      <c r="L117" s="1515"/>
      <c r="M117" s="1515"/>
      <c r="N117" s="1515"/>
      <c r="O117" s="1515"/>
      <c r="P117" s="1515"/>
      <c r="Q117" s="1515"/>
      <c r="R117" s="1515"/>
      <c r="S117" s="1515"/>
      <c r="T117" s="1515"/>
      <c r="U117" s="1515"/>
      <c r="V117" s="1515"/>
      <c r="W117" s="1515"/>
      <c r="X117" s="1515"/>
      <c r="Y117" s="1515"/>
      <c r="Z117" s="1515"/>
      <c r="AA117" s="1515"/>
      <c r="AB117" s="1515"/>
      <c r="AC117" s="1396"/>
      <c r="AD117" s="1396"/>
      <c r="AE117" s="1396"/>
      <c r="AF117" s="1396"/>
      <c r="AG117" s="1396"/>
      <c r="AH117" s="1396"/>
      <c r="AI117" s="1396"/>
      <c r="AJ117" s="1515"/>
      <c r="AK117" s="1519"/>
      <c r="AL117" s="12"/>
      <c r="AN117" s="1531"/>
      <c r="AO117" s="1396"/>
      <c r="AP117" s="1410"/>
      <c r="AQ117" s="1417" t="s">
        <v>356</v>
      </c>
      <c r="AR117" s="1412"/>
      <c r="AS117" s="1413"/>
      <c r="AT117" s="1413"/>
      <c r="AU117" s="1413"/>
      <c r="AV117" s="1413"/>
      <c r="AW117" s="1413"/>
      <c r="AX117" s="1413"/>
      <c r="AY117" s="1515"/>
      <c r="AZ117" s="1515"/>
      <c r="BA117" s="1515"/>
      <c r="BB117" s="1515"/>
      <c r="BC117" s="1515"/>
      <c r="BD117" s="1515"/>
      <c r="BE117" s="1515"/>
      <c r="BF117" s="1515"/>
      <c r="BG117" s="1515"/>
      <c r="BH117" s="1515"/>
      <c r="BI117" s="1515"/>
      <c r="BJ117" s="1515"/>
      <c r="BK117" s="1515"/>
      <c r="BL117" s="1515"/>
      <c r="BM117" s="1515"/>
      <c r="BN117" s="1515"/>
      <c r="BO117" s="1515"/>
      <c r="BP117" s="1515"/>
      <c r="BQ117" s="1396"/>
      <c r="BR117" s="1396"/>
      <c r="BS117" s="1396"/>
      <c r="BT117" s="1396"/>
      <c r="BU117" s="1396"/>
      <c r="BV117" s="1396"/>
      <c r="BW117" s="1396"/>
      <c r="BX117" s="1515"/>
      <c r="BY117" s="1519"/>
      <c r="BZ117" s="12"/>
      <c r="CA117" s="36"/>
      <c r="CB117" s="36"/>
      <c r="CC117" s="36"/>
      <c r="CD117" s="36"/>
      <c r="CE117" s="36"/>
      <c r="CF117" s="36"/>
      <c r="CG117" s="36"/>
      <c r="CH117" s="36"/>
    </row>
    <row r="118" spans="1:86">
      <c r="A118" s="1396"/>
      <c r="B118" s="1532"/>
      <c r="C118" s="1533"/>
      <c r="D118" s="1479" t="s">
        <v>377</v>
      </c>
      <c r="E118" s="9"/>
      <c r="F118" s="9"/>
      <c r="G118" s="9"/>
      <c r="H118" s="9"/>
      <c r="I118" s="9"/>
      <c r="J118" s="9"/>
      <c r="K118" s="9"/>
      <c r="L118" s="9"/>
      <c r="M118" s="9"/>
      <c r="N118" s="9"/>
      <c r="O118" s="9"/>
      <c r="P118" s="9"/>
      <c r="Q118" s="9"/>
      <c r="R118" s="9"/>
      <c r="S118" s="9"/>
      <c r="T118" s="9"/>
      <c r="U118" s="9"/>
      <c r="V118" s="9"/>
      <c r="W118" s="9"/>
      <c r="X118" s="9"/>
      <c r="Y118" s="9"/>
      <c r="Z118" s="9"/>
      <c r="AA118" s="9"/>
      <c r="AB118" s="9"/>
      <c r="AC118" s="1834">
        <f>充放電!E25</f>
        <v>0</v>
      </c>
      <c r="AD118" s="1835"/>
      <c r="AE118" s="1835"/>
      <c r="AF118" s="1835"/>
      <c r="AG118" s="1835"/>
      <c r="AH118" s="1836"/>
      <c r="AI118" s="1900" t="s">
        <v>378</v>
      </c>
      <c r="AJ118" s="1901"/>
      <c r="AK118" s="1902"/>
      <c r="AL118" s="12"/>
      <c r="AM118" s="1"/>
      <c r="AN118" s="1421" t="s">
        <v>399</v>
      </c>
      <c r="AO118" s="1396"/>
      <c r="AP118" s="1532"/>
      <c r="AQ118" s="1533"/>
      <c r="AR118" s="1479" t="s">
        <v>377</v>
      </c>
      <c r="AS118" s="9"/>
      <c r="AT118" s="9"/>
      <c r="AU118" s="9"/>
      <c r="AV118" s="9"/>
      <c r="AW118" s="9"/>
      <c r="AX118" s="9"/>
      <c r="AY118" s="9"/>
      <c r="AZ118" s="9"/>
      <c r="BA118" s="9"/>
      <c r="BB118" s="9"/>
      <c r="BC118" s="9"/>
      <c r="BD118" s="9"/>
      <c r="BE118" s="9"/>
      <c r="BF118" s="9"/>
      <c r="BG118" s="9"/>
      <c r="BH118" s="9"/>
      <c r="BI118" s="9"/>
      <c r="BJ118" s="9"/>
      <c r="BK118" s="9"/>
      <c r="BL118" s="9"/>
      <c r="BM118" s="9"/>
      <c r="BN118" s="9"/>
      <c r="BO118" s="9"/>
      <c r="BP118" s="9"/>
      <c r="BQ118" s="2056">
        <f>充放電!BH25</f>
        <v>0</v>
      </c>
      <c r="BR118" s="2057"/>
      <c r="BS118" s="2057"/>
      <c r="BT118" s="2057"/>
      <c r="BU118" s="2057"/>
      <c r="BV118" s="2058"/>
      <c r="BW118" s="1900" t="s">
        <v>378</v>
      </c>
      <c r="BX118" s="1901"/>
      <c r="BY118" s="1902"/>
      <c r="BZ118" s="12"/>
      <c r="CA118" s="847" t="s">
        <v>151</v>
      </c>
      <c r="CB118" s="847" t="s">
        <v>1250</v>
      </c>
      <c r="CC118" s="36"/>
      <c r="CD118" s="36"/>
      <c r="CE118" s="36"/>
      <c r="CF118" s="36"/>
      <c r="CG118" s="36"/>
      <c r="CH118" s="36"/>
    </row>
    <row r="119" spans="1:86" ht="15" customHeight="1">
      <c r="A119" s="1396"/>
      <c r="B119" s="1534"/>
      <c r="C119" s="1476"/>
      <c r="D119" s="1475"/>
      <c r="E119" s="1437"/>
      <c r="F119" s="1437"/>
      <c r="G119" s="1437"/>
      <c r="H119" s="1437"/>
      <c r="I119" s="1437"/>
      <c r="J119" s="1437"/>
      <c r="K119" s="1437"/>
      <c r="L119" s="1437"/>
      <c r="M119" s="1437"/>
      <c r="N119" s="1437"/>
      <c r="O119" s="1437"/>
      <c r="P119" s="1437"/>
      <c r="Q119" s="1437"/>
      <c r="R119" s="1437"/>
      <c r="S119" s="1437"/>
      <c r="T119" s="1437"/>
      <c r="U119" s="1437"/>
      <c r="V119" s="1437"/>
      <c r="W119" s="1437"/>
      <c r="X119" s="1437"/>
      <c r="Y119" s="1437"/>
      <c r="Z119" s="1437"/>
      <c r="AA119" s="1437"/>
      <c r="AB119" s="1437"/>
      <c r="AC119" s="1437"/>
      <c r="AD119" s="1437"/>
      <c r="AE119" s="1437"/>
      <c r="AF119" s="1437"/>
      <c r="AG119" s="1437"/>
      <c r="AH119" s="1437"/>
      <c r="AI119" s="1437"/>
      <c r="AJ119" s="1437"/>
      <c r="AK119" s="1437"/>
      <c r="AL119" s="12"/>
      <c r="AN119" s="1531"/>
      <c r="AO119" s="1396"/>
      <c r="AP119" s="1534"/>
      <c r="AQ119" s="1476"/>
      <c r="AR119" s="1475"/>
      <c r="AS119" s="1437"/>
      <c r="AT119" s="1437"/>
      <c r="AU119" s="1437"/>
      <c r="AV119" s="1437"/>
      <c r="AW119" s="1437"/>
      <c r="AX119" s="1437"/>
      <c r="AY119" s="1437"/>
      <c r="AZ119" s="1437"/>
      <c r="BA119" s="1437"/>
      <c r="BB119" s="1437"/>
      <c r="BC119" s="1437"/>
      <c r="BD119" s="1437"/>
      <c r="BE119" s="1437"/>
      <c r="BF119" s="1437"/>
      <c r="BG119" s="1437"/>
      <c r="BH119" s="1437"/>
      <c r="BI119" s="1437"/>
      <c r="BJ119" s="1437"/>
      <c r="BK119" s="1437"/>
      <c r="BL119" s="1437"/>
      <c r="BM119" s="1437"/>
      <c r="BN119" s="1437"/>
      <c r="BO119" s="1437"/>
      <c r="BP119" s="1437"/>
      <c r="BQ119" s="1437"/>
      <c r="BR119" s="1437"/>
      <c r="BS119" s="1437"/>
      <c r="BT119" s="1437"/>
      <c r="BU119" s="1437"/>
      <c r="BV119" s="1437"/>
      <c r="BW119" s="1437"/>
      <c r="BX119" s="1437"/>
      <c r="BY119" s="1437"/>
      <c r="BZ119" s="12"/>
      <c r="CA119" s="36"/>
      <c r="CB119" s="36"/>
      <c r="CC119" s="36"/>
      <c r="CD119" s="36"/>
      <c r="CE119" s="36"/>
      <c r="CF119" s="36"/>
      <c r="CG119" s="36"/>
      <c r="CH119" s="36"/>
    </row>
    <row r="120" spans="1:86" ht="7.5" customHeight="1">
      <c r="A120" s="1396"/>
      <c r="B120" s="1535"/>
      <c r="C120" s="1476"/>
      <c r="D120" s="1475"/>
      <c r="E120" s="1437"/>
      <c r="F120" s="1437"/>
      <c r="G120" s="1437"/>
      <c r="H120" s="1437"/>
      <c r="I120" s="1437"/>
      <c r="J120" s="1437"/>
      <c r="K120" s="1437"/>
      <c r="L120" s="1437"/>
      <c r="M120" s="1437"/>
      <c r="N120" s="1437"/>
      <c r="O120" s="1437"/>
      <c r="P120" s="1437"/>
      <c r="Q120" s="1437"/>
      <c r="R120" s="1437"/>
      <c r="S120" s="1437"/>
      <c r="T120" s="1437"/>
      <c r="U120" s="1437"/>
      <c r="V120" s="1437"/>
      <c r="W120" s="1437"/>
      <c r="X120" s="1437"/>
      <c r="Y120" s="1437"/>
      <c r="Z120" s="1437"/>
      <c r="AA120" s="1437"/>
      <c r="AB120" s="1437"/>
      <c r="AC120" s="1437"/>
      <c r="AD120" s="1437"/>
      <c r="AE120" s="1437"/>
      <c r="AF120" s="1437"/>
      <c r="AG120" s="1437"/>
      <c r="AH120" s="1437"/>
      <c r="AI120" s="1437"/>
      <c r="AJ120" s="1437"/>
      <c r="AK120" s="1437"/>
      <c r="AL120" s="12"/>
      <c r="AO120" s="1396"/>
      <c r="AP120" s="1535"/>
      <c r="AQ120" s="1476"/>
      <c r="AR120" s="1475"/>
      <c r="AS120" s="1437"/>
      <c r="AT120" s="1437"/>
      <c r="AU120" s="1437"/>
      <c r="AV120" s="1437"/>
      <c r="AW120" s="1437"/>
      <c r="AX120" s="1437"/>
      <c r="AY120" s="1437"/>
      <c r="AZ120" s="1437"/>
      <c r="BA120" s="1437"/>
      <c r="BB120" s="1437"/>
      <c r="BC120" s="1437"/>
      <c r="BD120" s="1437"/>
      <c r="BE120" s="1437"/>
      <c r="BF120" s="1437"/>
      <c r="BG120" s="1437"/>
      <c r="BH120" s="1437"/>
      <c r="BI120" s="1437"/>
      <c r="BJ120" s="1437"/>
      <c r="BK120" s="1437"/>
      <c r="BL120" s="1437"/>
      <c r="BM120" s="1437"/>
      <c r="BN120" s="1437"/>
      <c r="BO120" s="1437"/>
      <c r="BP120" s="1437"/>
      <c r="BQ120" s="1437"/>
      <c r="BR120" s="1437"/>
      <c r="BS120" s="1437"/>
      <c r="BT120" s="1437"/>
      <c r="BU120" s="1437"/>
      <c r="BV120" s="1437"/>
      <c r="BW120" s="1437"/>
      <c r="BX120" s="1437"/>
      <c r="BY120" s="1437"/>
      <c r="BZ120" s="12"/>
      <c r="CA120" s="36"/>
      <c r="CB120" s="36"/>
      <c r="CC120" s="36"/>
      <c r="CD120" s="36"/>
      <c r="CE120" s="36"/>
      <c r="CF120" s="36"/>
      <c r="CG120" s="36"/>
      <c r="CH120" s="36"/>
    </row>
    <row r="121" spans="1:86">
      <c r="A121" s="1396"/>
      <c r="B121" s="1394" t="s">
        <v>400</v>
      </c>
      <c r="C121" s="1536"/>
      <c r="D121" s="1536"/>
      <c r="E121" s="1536"/>
      <c r="F121" s="1536"/>
      <c r="G121" s="1536"/>
      <c r="H121" s="1536"/>
      <c r="I121" s="1536"/>
      <c r="J121" s="1536"/>
      <c r="K121" s="1537"/>
      <c r="L121" s="1537"/>
      <c r="M121" s="1537"/>
      <c r="N121" s="1537"/>
      <c r="O121" s="1537"/>
      <c r="P121" s="1537"/>
      <c r="Q121" s="1537"/>
      <c r="R121" s="1537"/>
      <c r="S121" s="1537"/>
      <c r="T121" s="1537"/>
      <c r="U121" s="1537"/>
      <c r="V121" s="1537"/>
      <c r="W121" s="1537"/>
      <c r="X121" s="1537"/>
      <c r="Y121" s="1537"/>
      <c r="Z121" s="1537"/>
      <c r="AA121" s="1537"/>
      <c r="AB121" s="1537"/>
      <c r="AC121" s="1537"/>
      <c r="AD121" s="1537"/>
      <c r="AE121" s="1537"/>
      <c r="AF121" s="1537"/>
      <c r="AG121" s="1537"/>
      <c r="AH121" s="1537"/>
      <c r="AI121" s="1537"/>
      <c r="AJ121" s="1537"/>
      <c r="AK121" s="1538"/>
      <c r="AL121" s="12"/>
      <c r="AO121" s="1539">
        <v>0</v>
      </c>
      <c r="AP121" s="1394" t="s">
        <v>400</v>
      </c>
      <c r="AQ121" s="1536"/>
      <c r="AR121" s="1536"/>
      <c r="AS121" s="1536"/>
      <c r="AT121" s="1536"/>
      <c r="AU121" s="1536"/>
      <c r="AV121" s="1536"/>
      <c r="AW121" s="1536"/>
      <c r="AX121" s="1536"/>
      <c r="AY121" s="1537"/>
      <c r="AZ121" s="1537"/>
      <c r="BA121" s="1537"/>
      <c r="BB121" s="1537"/>
      <c r="BC121" s="1537"/>
      <c r="BD121" s="1537"/>
      <c r="BE121" s="1537"/>
      <c r="BF121" s="1537"/>
      <c r="BG121" s="1537"/>
      <c r="BH121" s="1537"/>
      <c r="BI121" s="1537"/>
      <c r="BJ121" s="1537"/>
      <c r="BK121" s="1537"/>
      <c r="BL121" s="1537"/>
      <c r="BM121" s="1537"/>
      <c r="BN121" s="1537"/>
      <c r="BO121" s="1537"/>
      <c r="BP121" s="1537"/>
      <c r="BQ121" s="1537"/>
      <c r="BR121" s="1537"/>
      <c r="BS121" s="1537"/>
      <c r="BT121" s="1537"/>
      <c r="BU121" s="1537"/>
      <c r="BV121" s="1537"/>
      <c r="BW121" s="1537"/>
      <c r="BX121" s="1537"/>
      <c r="BY121" s="1538"/>
      <c r="BZ121" s="12"/>
      <c r="CA121" s="36"/>
      <c r="CB121" s="36"/>
      <c r="CC121" s="36"/>
      <c r="CD121" s="36"/>
      <c r="CE121" s="36"/>
      <c r="CF121" s="36"/>
      <c r="CG121" s="36"/>
      <c r="CH121" s="36"/>
    </row>
    <row r="122" spans="1:86" ht="19.5" thickBot="1">
      <c r="A122" s="1396"/>
      <c r="B122" s="1410"/>
      <c r="C122" s="1411" t="s">
        <v>343</v>
      </c>
      <c r="D122" s="1540"/>
      <c r="E122" s="1540"/>
      <c r="F122" s="1540"/>
      <c r="G122" s="1540"/>
      <c r="H122" s="1540"/>
      <c r="I122" s="1540"/>
      <c r="J122" s="1540"/>
      <c r="K122" s="1515"/>
      <c r="L122" s="1515"/>
      <c r="M122" s="1515"/>
      <c r="N122" s="1515"/>
      <c r="O122" s="1515"/>
      <c r="P122" s="1515"/>
      <c r="Q122" s="1515"/>
      <c r="R122" s="1515"/>
      <c r="S122" s="1515"/>
      <c r="T122" s="1515"/>
      <c r="U122" s="1515"/>
      <c r="V122" s="1515"/>
      <c r="W122" s="1515"/>
      <c r="X122" s="1515"/>
      <c r="Y122" s="1515"/>
      <c r="Z122" s="1515"/>
      <c r="AA122" s="1515"/>
      <c r="AB122" s="1515"/>
      <c r="AC122" s="1515"/>
      <c r="AD122" s="1515"/>
      <c r="AE122" s="1515"/>
      <c r="AF122" s="1515"/>
      <c r="AG122" s="1515"/>
      <c r="AH122" s="1515"/>
      <c r="AI122" s="1515"/>
      <c r="AJ122" s="1515"/>
      <c r="AK122" s="1519"/>
      <c r="AL122" s="12"/>
      <c r="AO122" s="1539">
        <v>550000</v>
      </c>
      <c r="AP122" s="1410"/>
      <c r="AQ122" s="1411" t="s">
        <v>343</v>
      </c>
      <c r="AR122" s="1540"/>
      <c r="AS122" s="1540"/>
      <c r="AT122" s="1540"/>
      <c r="AU122" s="1540"/>
      <c r="AV122" s="1540"/>
      <c r="AW122" s="1540"/>
      <c r="AX122" s="1540"/>
      <c r="AY122" s="1515"/>
      <c r="AZ122" s="1515"/>
      <c r="BA122" s="1515"/>
      <c r="BB122" s="1515"/>
      <c r="BC122" s="1515"/>
      <c r="BD122" s="1515"/>
      <c r="BE122" s="1515"/>
      <c r="BF122" s="1515"/>
      <c r="BG122" s="1515"/>
      <c r="BH122" s="1515"/>
      <c r="BI122" s="1515"/>
      <c r="BJ122" s="1515"/>
      <c r="BK122" s="1515"/>
      <c r="BL122" s="1515"/>
      <c r="BM122" s="1515"/>
      <c r="BN122" s="1515"/>
      <c r="BO122" s="1515"/>
      <c r="BP122" s="1515"/>
      <c r="BQ122" s="1515"/>
      <c r="BR122" s="1515"/>
      <c r="BS122" s="1515"/>
      <c r="BT122" s="1515"/>
      <c r="BU122" s="1515"/>
      <c r="BV122" s="1515"/>
      <c r="BW122" s="1515"/>
      <c r="BX122" s="1515"/>
      <c r="BY122" s="1519"/>
      <c r="BZ122" s="12"/>
      <c r="CA122" s="36"/>
      <c r="CB122" s="36"/>
      <c r="CC122" s="36"/>
      <c r="CD122" s="36"/>
      <c r="CE122" s="36"/>
      <c r="CF122" s="36"/>
      <c r="CG122" s="36"/>
      <c r="CH122" s="36"/>
    </row>
    <row r="123" spans="1:86" ht="20.25" thickTop="1" thickBot="1">
      <c r="A123" s="1396"/>
      <c r="B123" s="1410"/>
      <c r="C123" s="1467"/>
      <c r="D123" s="1417" t="s">
        <v>401</v>
      </c>
      <c r="E123" s="1413"/>
      <c r="F123" s="1413"/>
      <c r="G123" s="1413"/>
      <c r="H123" s="1413"/>
      <c r="I123" s="1515"/>
      <c r="J123" s="1515"/>
      <c r="K123" s="1515"/>
      <c r="L123" s="1515"/>
      <c r="M123" s="1515"/>
      <c r="N123" s="1515"/>
      <c r="O123" s="1515"/>
      <c r="P123" s="1515"/>
      <c r="Q123" s="1515"/>
      <c r="R123" s="1515"/>
      <c r="S123" s="1515"/>
      <c r="T123" s="1515"/>
      <c r="U123" s="1515"/>
      <c r="V123" s="1515"/>
      <c r="W123" s="1515"/>
      <c r="X123" s="1515"/>
      <c r="Y123" s="1515"/>
      <c r="Z123" s="1515"/>
      <c r="AA123" s="1515"/>
      <c r="AB123" s="1515"/>
      <c r="AC123" s="1985"/>
      <c r="AD123" s="1986"/>
      <c r="AE123" s="1986"/>
      <c r="AF123" s="1986"/>
      <c r="AG123" s="1986"/>
      <c r="AH123" s="1986"/>
      <c r="AI123" s="1987"/>
      <c r="AJ123" s="1413" t="s">
        <v>316</v>
      </c>
      <c r="AK123" s="1519"/>
      <c r="AL123" s="12"/>
      <c r="AO123" s="1539">
        <v>1000000</v>
      </c>
      <c r="AP123" s="1410"/>
      <c r="AQ123" s="1467"/>
      <c r="AR123" s="1417" t="s">
        <v>401</v>
      </c>
      <c r="AS123" s="1413"/>
      <c r="AT123" s="1413"/>
      <c r="AU123" s="1413"/>
      <c r="AV123" s="1413"/>
      <c r="AW123" s="1515"/>
      <c r="AX123" s="1515"/>
      <c r="AY123" s="1515"/>
      <c r="AZ123" s="1515"/>
      <c r="BA123" s="1515"/>
      <c r="BB123" s="1515"/>
      <c r="BC123" s="1515"/>
      <c r="BD123" s="1515"/>
      <c r="BE123" s="1515"/>
      <c r="BF123" s="1515"/>
      <c r="BG123" s="1515"/>
      <c r="BH123" s="1515"/>
      <c r="BI123" s="1515"/>
      <c r="BJ123" s="1515"/>
      <c r="BK123" s="1515"/>
      <c r="BL123" s="1515"/>
      <c r="BM123" s="1515"/>
      <c r="BN123" s="1515"/>
      <c r="BO123" s="1515"/>
      <c r="BP123" s="1515"/>
      <c r="BQ123" s="2059"/>
      <c r="BR123" s="2060"/>
      <c r="BS123" s="2060"/>
      <c r="BT123" s="2060"/>
      <c r="BU123" s="2060"/>
      <c r="BV123" s="2060"/>
      <c r="BW123" s="2061"/>
      <c r="BX123" s="1413" t="s">
        <v>316</v>
      </c>
      <c r="BY123" s="1519"/>
      <c r="BZ123" s="12"/>
      <c r="CA123" s="847" t="s">
        <v>151</v>
      </c>
      <c r="CB123" s="847" t="s">
        <v>402</v>
      </c>
      <c r="CC123" s="36"/>
      <c r="CD123" s="36"/>
      <c r="CE123" s="36"/>
      <c r="CF123" s="36"/>
      <c r="CG123" s="36"/>
      <c r="CH123" s="36"/>
    </row>
    <row r="124" spans="1:86" ht="19.5" thickTop="1">
      <c r="A124" s="1396"/>
      <c r="B124" s="1410"/>
      <c r="C124" s="1541"/>
      <c r="D124" s="1542"/>
      <c r="E124" s="1423" t="s">
        <v>403</v>
      </c>
      <c r="F124" s="12"/>
      <c r="G124" s="12"/>
      <c r="H124" s="12"/>
      <c r="I124" s="12"/>
      <c r="J124" s="12"/>
      <c r="K124" s="1396"/>
      <c r="L124" s="1396"/>
      <c r="M124" s="1396"/>
      <c r="N124" s="1396"/>
      <c r="O124" s="1396"/>
      <c r="P124" s="1396"/>
      <c r="Q124" s="1396"/>
      <c r="R124" s="1396"/>
      <c r="S124" s="1396"/>
      <c r="T124" s="1396"/>
      <c r="U124" s="1396"/>
      <c r="V124" s="1396"/>
      <c r="W124" s="1396"/>
      <c r="X124" s="1396"/>
      <c r="Y124" s="1396"/>
      <c r="Z124" s="1396"/>
      <c r="AA124" s="1396"/>
      <c r="AB124" s="1396"/>
      <c r="AC124" s="1396"/>
      <c r="AD124" s="1396"/>
      <c r="AE124" s="1396"/>
      <c r="AF124" s="1396"/>
      <c r="AG124" s="1396"/>
      <c r="AH124" s="1396"/>
      <c r="AI124" s="1396"/>
      <c r="AJ124" s="1396"/>
      <c r="AK124" s="1513"/>
      <c r="AL124" s="12"/>
      <c r="AO124" s="1539">
        <v>1450000</v>
      </c>
      <c r="AP124" s="1410"/>
      <c r="AQ124" s="1541"/>
      <c r="AR124" s="1542"/>
      <c r="AS124" s="1423" t="s">
        <v>403</v>
      </c>
      <c r="AT124" s="12"/>
      <c r="AU124" s="12"/>
      <c r="AV124" s="12"/>
      <c r="AW124" s="12"/>
      <c r="AX124" s="12"/>
      <c r="AY124" s="1396"/>
      <c r="AZ124" s="1396"/>
      <c r="BA124" s="1396"/>
      <c r="BB124" s="1396"/>
      <c r="BC124" s="1396"/>
      <c r="BD124" s="1396"/>
      <c r="BE124" s="1396"/>
      <c r="BF124" s="1396"/>
      <c r="BG124" s="1396"/>
      <c r="BH124" s="1396"/>
      <c r="BI124" s="1396"/>
      <c r="BJ124" s="1396"/>
      <c r="BK124" s="1396"/>
      <c r="BL124" s="1396"/>
      <c r="BM124" s="1396"/>
      <c r="BN124" s="1396"/>
      <c r="BO124" s="1396"/>
      <c r="BP124" s="1396"/>
      <c r="BQ124" s="1396"/>
      <c r="BR124" s="1396"/>
      <c r="BS124" s="1396"/>
      <c r="BT124" s="1396"/>
      <c r="BU124" s="1396"/>
      <c r="BV124" s="1396"/>
      <c r="BW124" s="1396"/>
      <c r="BX124" s="1396"/>
      <c r="BY124" s="1513"/>
      <c r="BZ124" s="12"/>
      <c r="CA124" s="36"/>
      <c r="CB124" s="36"/>
      <c r="CC124" s="36"/>
      <c r="CD124" s="36"/>
      <c r="CE124" s="36"/>
      <c r="CF124" s="36"/>
      <c r="CG124" s="36"/>
      <c r="CH124" s="36"/>
    </row>
    <row r="125" spans="1:86">
      <c r="A125" s="1396"/>
      <c r="B125" s="1410"/>
      <c r="C125" s="1543"/>
      <c r="D125" s="1544"/>
      <c r="E125" s="1427" t="s">
        <v>404</v>
      </c>
      <c r="F125" s="29"/>
      <c r="G125" s="29"/>
      <c r="H125" s="29"/>
      <c r="I125" s="1545"/>
      <c r="J125" s="29"/>
      <c r="K125" s="1517"/>
      <c r="L125" s="1517"/>
      <c r="M125" s="1517"/>
      <c r="N125" s="1517"/>
      <c r="O125" s="1517"/>
      <c r="P125" s="1517"/>
      <c r="Q125" s="1517"/>
      <c r="R125" s="1517"/>
      <c r="S125" s="1517"/>
      <c r="T125" s="1517"/>
      <c r="U125" s="1517"/>
      <c r="V125" s="1517"/>
      <c r="W125" s="1517"/>
      <c r="X125" s="1517"/>
      <c r="Y125" s="1517"/>
      <c r="Z125" s="1517"/>
      <c r="AA125" s="1517"/>
      <c r="AB125" s="1517"/>
      <c r="AC125" s="1517"/>
      <c r="AD125" s="1517"/>
      <c r="AE125" s="1517"/>
      <c r="AF125" s="1517"/>
      <c r="AG125" s="1517"/>
      <c r="AH125" s="1517"/>
      <c r="AI125" s="1517"/>
      <c r="AJ125" s="1517"/>
      <c r="AK125" s="1546"/>
      <c r="AL125" s="12"/>
      <c r="AO125" s="1539">
        <v>1900000</v>
      </c>
      <c r="AP125" s="1410"/>
      <c r="AQ125" s="1543"/>
      <c r="AR125" s="1544"/>
      <c r="AS125" s="1427" t="s">
        <v>404</v>
      </c>
      <c r="AT125" s="29"/>
      <c r="AU125" s="29"/>
      <c r="AV125" s="29"/>
      <c r="AW125" s="1545"/>
      <c r="AX125" s="29"/>
      <c r="AY125" s="1517"/>
      <c r="AZ125" s="1517"/>
      <c r="BA125" s="1517"/>
      <c r="BB125" s="1517"/>
      <c r="BC125" s="1517"/>
      <c r="BD125" s="1517"/>
      <c r="BE125" s="1517"/>
      <c r="BF125" s="1517"/>
      <c r="BG125" s="1517"/>
      <c r="BH125" s="1517"/>
      <c r="BI125" s="1517"/>
      <c r="BJ125" s="1517"/>
      <c r="BK125" s="1517"/>
      <c r="BL125" s="1517"/>
      <c r="BM125" s="1517"/>
      <c r="BN125" s="1517"/>
      <c r="BO125" s="1517"/>
      <c r="BP125" s="1517"/>
      <c r="BQ125" s="1517"/>
      <c r="BR125" s="1517"/>
      <c r="BS125" s="1517"/>
      <c r="BT125" s="1517"/>
      <c r="BU125" s="1517"/>
      <c r="BV125" s="1517"/>
      <c r="BW125" s="1517"/>
      <c r="BX125" s="1517"/>
      <c r="BY125" s="1546"/>
      <c r="BZ125" s="12"/>
      <c r="CA125" s="36"/>
      <c r="CB125" s="36"/>
      <c r="CC125" s="36"/>
      <c r="CD125" s="36"/>
      <c r="CE125" s="36"/>
      <c r="CF125" s="36"/>
      <c r="CG125" s="36"/>
      <c r="CH125" s="36"/>
    </row>
    <row r="126" spans="1:86" s="12" customFormat="1">
      <c r="A126" s="1396"/>
      <c r="B126" s="1410"/>
      <c r="C126" s="1411" t="s">
        <v>356</v>
      </c>
      <c r="D126" s="1393"/>
      <c r="E126" s="9"/>
      <c r="F126" s="9"/>
      <c r="G126" s="9"/>
      <c r="H126" s="9"/>
      <c r="I126" s="9"/>
      <c r="J126" s="9"/>
      <c r="K126" s="1512"/>
      <c r="L126" s="1512"/>
      <c r="M126" s="1512"/>
      <c r="N126" s="1512"/>
      <c r="O126" s="1512"/>
      <c r="P126" s="1512"/>
      <c r="Q126" s="1512"/>
      <c r="R126" s="1512"/>
      <c r="S126" s="1512"/>
      <c r="T126" s="1512"/>
      <c r="U126" s="1512"/>
      <c r="V126" s="1512"/>
      <c r="W126" s="1512"/>
      <c r="X126" s="1512"/>
      <c r="Y126" s="1512"/>
      <c r="Z126" s="1512"/>
      <c r="AA126" s="1512"/>
      <c r="AB126" s="1512"/>
      <c r="AC126" s="1512"/>
      <c r="AD126" s="1512"/>
      <c r="AE126" s="1512"/>
      <c r="AF126" s="1512"/>
      <c r="AG126" s="1512"/>
      <c r="AH126" s="1512"/>
      <c r="AI126" s="1512"/>
      <c r="AJ126" s="1512"/>
      <c r="AK126" s="1547"/>
      <c r="AO126" s="1396"/>
      <c r="AP126" s="1410"/>
      <c r="AQ126" s="1411" t="s">
        <v>356</v>
      </c>
      <c r="AR126" s="1393"/>
      <c r="AS126" s="9"/>
      <c r="AT126" s="9"/>
      <c r="AU126" s="9"/>
      <c r="AV126" s="9"/>
      <c r="AW126" s="9"/>
      <c r="AX126" s="9"/>
      <c r="AY126" s="1512"/>
      <c r="AZ126" s="1512"/>
      <c r="BA126" s="1512"/>
      <c r="BB126" s="1512"/>
      <c r="BC126" s="1512"/>
      <c r="BD126" s="1512"/>
      <c r="BE126" s="1512"/>
      <c r="BF126" s="1512"/>
      <c r="BG126" s="1512"/>
      <c r="BH126" s="1512"/>
      <c r="BI126" s="1512"/>
      <c r="BJ126" s="1512"/>
      <c r="BK126" s="1512"/>
      <c r="BL126" s="1512"/>
      <c r="BM126" s="1512"/>
      <c r="BN126" s="1512"/>
      <c r="BO126" s="1512"/>
      <c r="BP126" s="1512"/>
      <c r="BQ126" s="1512"/>
      <c r="BR126" s="1512"/>
      <c r="BS126" s="1512"/>
      <c r="BT126" s="1512"/>
      <c r="BU126" s="1512"/>
      <c r="BV126" s="1512"/>
      <c r="BW126" s="1512"/>
      <c r="BX126" s="1512"/>
      <c r="BY126" s="1547"/>
      <c r="CA126" s="1060"/>
      <c r="CB126" s="1060"/>
      <c r="CC126" s="1060"/>
      <c r="CD126" s="1060"/>
      <c r="CE126" s="1060"/>
      <c r="CF126" s="1060"/>
      <c r="CG126" s="1060"/>
      <c r="CH126" s="1060"/>
    </row>
    <row r="127" spans="1:86">
      <c r="A127" s="1396"/>
      <c r="B127" s="1410"/>
      <c r="C127" s="1548"/>
      <c r="D127" s="1429" t="s">
        <v>405</v>
      </c>
      <c r="E127" s="11"/>
      <c r="F127" s="12"/>
      <c r="G127" s="12"/>
      <c r="H127" s="1396"/>
      <c r="I127" s="12"/>
      <c r="J127" s="1513"/>
      <c r="K127" s="1396"/>
      <c r="L127" s="1396"/>
      <c r="M127" s="1396"/>
      <c r="N127" s="1396"/>
      <c r="O127" s="1396"/>
      <c r="P127" s="1396"/>
      <c r="Q127" s="1396"/>
      <c r="R127" s="1396"/>
      <c r="S127" s="1396"/>
      <c r="T127" s="1396"/>
      <c r="U127" s="1396"/>
      <c r="V127" s="1396"/>
      <c r="W127" s="1396"/>
      <c r="X127" s="1396"/>
      <c r="Y127" s="1650" t="s">
        <v>200</v>
      </c>
      <c r="Z127" s="1951" t="s">
        <v>406</v>
      </c>
      <c r="AA127" s="1951"/>
      <c r="AB127" s="1951"/>
      <c r="AC127" s="1951"/>
      <c r="AD127" s="1951"/>
      <c r="AE127" s="1951"/>
      <c r="AF127" s="1951"/>
      <c r="AG127" s="1951"/>
      <c r="AH127" s="1951"/>
      <c r="AI127" s="1951"/>
      <c r="AJ127" s="1952"/>
      <c r="AK127" s="1550"/>
      <c r="AL127" s="12"/>
      <c r="AO127" s="1396"/>
      <c r="AP127" s="1410"/>
      <c r="AQ127" s="1548"/>
      <c r="AR127" s="1429" t="s">
        <v>405</v>
      </c>
      <c r="AS127" s="11"/>
      <c r="AT127" s="12"/>
      <c r="AU127" s="12"/>
      <c r="AV127" s="1396"/>
      <c r="AW127" s="12"/>
      <c r="AX127" s="1513"/>
      <c r="AY127" s="1396"/>
      <c r="AZ127" s="1396"/>
      <c r="BA127" s="1396"/>
      <c r="BB127" s="1396"/>
      <c r="BC127" s="1396"/>
      <c r="BD127" s="1396"/>
      <c r="BE127" s="1396"/>
      <c r="BF127" s="1396"/>
      <c r="BG127" s="1396"/>
      <c r="BH127" s="1396"/>
      <c r="BI127" s="1396"/>
      <c r="BJ127" s="1396"/>
      <c r="BK127" s="1396"/>
      <c r="BL127" s="1396"/>
      <c r="BM127" s="1549" t="s">
        <v>200</v>
      </c>
      <c r="BN127" s="1951" t="s">
        <v>406</v>
      </c>
      <c r="BO127" s="1951"/>
      <c r="BP127" s="1951"/>
      <c r="BQ127" s="1951"/>
      <c r="BR127" s="1951"/>
      <c r="BS127" s="1951"/>
      <c r="BT127" s="1951"/>
      <c r="BU127" s="1951"/>
      <c r="BV127" s="1951"/>
      <c r="BW127" s="1951"/>
      <c r="BX127" s="1952"/>
      <c r="BY127" s="1550"/>
      <c r="BZ127" s="12"/>
      <c r="CA127" s="1837" t="s">
        <v>407</v>
      </c>
      <c r="CB127" s="1837"/>
      <c r="CC127" s="1837"/>
      <c r="CD127" s="36"/>
      <c r="CE127" s="36"/>
      <c r="CF127" s="36"/>
      <c r="CG127" s="36"/>
      <c r="CH127" s="36"/>
    </row>
    <row r="128" spans="1:86">
      <c r="A128" s="1396"/>
      <c r="B128" s="1520"/>
      <c r="C128" s="1429"/>
      <c r="D128" s="1429" t="s">
        <v>147</v>
      </c>
      <c r="E128" s="1425" t="s">
        <v>219</v>
      </c>
      <c r="F128" s="1875" t="s">
        <v>408</v>
      </c>
      <c r="G128" s="1875"/>
      <c r="H128" s="1875"/>
      <c r="I128" s="1875"/>
      <c r="J128" s="1875"/>
      <c r="K128" s="1875"/>
      <c r="L128" s="1875"/>
      <c r="M128" s="1875"/>
      <c r="N128" s="1875"/>
      <c r="O128" s="1875"/>
      <c r="P128" s="1875"/>
      <c r="Q128" s="1875"/>
      <c r="R128" s="1875"/>
      <c r="S128" s="1875"/>
      <c r="T128" s="1875"/>
      <c r="U128" s="1875"/>
      <c r="V128" s="1875"/>
      <c r="W128" s="1875"/>
      <c r="X128" s="1876"/>
      <c r="Y128" s="941" t="s">
        <v>204</v>
      </c>
      <c r="Z128" s="1951" t="s">
        <v>409</v>
      </c>
      <c r="AA128" s="1951"/>
      <c r="AB128" s="1951"/>
      <c r="AC128" s="1951"/>
      <c r="AD128" s="1951"/>
      <c r="AE128" s="1951"/>
      <c r="AF128" s="1951"/>
      <c r="AG128" s="1951"/>
      <c r="AH128" s="1951"/>
      <c r="AI128" s="1951"/>
      <c r="AJ128" s="1952"/>
      <c r="AK128" s="1541"/>
      <c r="AL128" s="12"/>
      <c r="AO128" s="1396"/>
      <c r="AP128" s="1520"/>
      <c r="AQ128" s="1429"/>
      <c r="AR128" s="1429" t="s">
        <v>147</v>
      </c>
      <c r="AS128" s="1425" t="s">
        <v>219</v>
      </c>
      <c r="AT128" s="1875" t="s">
        <v>408</v>
      </c>
      <c r="AU128" s="1875"/>
      <c r="AV128" s="1875"/>
      <c r="AW128" s="1875"/>
      <c r="AX128" s="1875"/>
      <c r="AY128" s="1875"/>
      <c r="AZ128" s="1875"/>
      <c r="BA128" s="1875"/>
      <c r="BB128" s="1875"/>
      <c r="BC128" s="1875"/>
      <c r="BD128" s="1875"/>
      <c r="BE128" s="1875"/>
      <c r="BF128" s="1875"/>
      <c r="BG128" s="1875"/>
      <c r="BH128" s="1875"/>
      <c r="BI128" s="1875"/>
      <c r="BJ128" s="1875"/>
      <c r="BK128" s="1875"/>
      <c r="BL128" s="1876"/>
      <c r="BM128" s="1551" t="s">
        <v>204</v>
      </c>
      <c r="BN128" s="1951" t="s">
        <v>409</v>
      </c>
      <c r="BO128" s="1951"/>
      <c r="BP128" s="1951"/>
      <c r="BQ128" s="1951"/>
      <c r="BR128" s="1951"/>
      <c r="BS128" s="1951"/>
      <c r="BT128" s="1951"/>
      <c r="BU128" s="1951"/>
      <c r="BV128" s="1951"/>
      <c r="BW128" s="1951"/>
      <c r="BX128" s="1952"/>
      <c r="BY128" s="1541"/>
      <c r="BZ128" s="12"/>
      <c r="CA128" s="1837"/>
      <c r="CB128" s="1837"/>
      <c r="CC128" s="1837"/>
      <c r="CD128" s="36"/>
      <c r="CE128" s="36"/>
      <c r="CF128" s="36"/>
      <c r="CG128" s="36"/>
      <c r="CH128" s="36"/>
    </row>
    <row r="129" spans="1:86">
      <c r="A129" s="1396"/>
      <c r="B129" s="1520"/>
      <c r="C129" s="1429"/>
      <c r="D129" s="1489" t="s">
        <v>410</v>
      </c>
      <c r="E129" s="1427"/>
      <c r="F129" s="1877"/>
      <c r="G129" s="1877"/>
      <c r="H129" s="1877"/>
      <c r="I129" s="1877"/>
      <c r="J129" s="1877"/>
      <c r="K129" s="1877"/>
      <c r="L129" s="1877"/>
      <c r="M129" s="1877"/>
      <c r="N129" s="1877"/>
      <c r="O129" s="1877"/>
      <c r="P129" s="1877"/>
      <c r="Q129" s="1877"/>
      <c r="R129" s="1877"/>
      <c r="S129" s="1877"/>
      <c r="T129" s="1877"/>
      <c r="U129" s="1877"/>
      <c r="V129" s="1877"/>
      <c r="W129" s="1877"/>
      <c r="X129" s="1878"/>
      <c r="Y129" s="941" t="s">
        <v>204</v>
      </c>
      <c r="Z129" s="1951" t="s">
        <v>411</v>
      </c>
      <c r="AA129" s="1951"/>
      <c r="AB129" s="1951"/>
      <c r="AC129" s="1951"/>
      <c r="AD129" s="1951"/>
      <c r="AE129" s="1951"/>
      <c r="AF129" s="1951"/>
      <c r="AG129" s="1951"/>
      <c r="AH129" s="1951"/>
      <c r="AI129" s="1951"/>
      <c r="AJ129" s="1952"/>
      <c r="AK129" s="1543"/>
      <c r="AL129" s="12"/>
      <c r="AO129" s="1396"/>
      <c r="AP129" s="1520"/>
      <c r="AQ129" s="1429"/>
      <c r="AR129" s="1489" t="s">
        <v>410</v>
      </c>
      <c r="AS129" s="1427"/>
      <c r="AT129" s="1877"/>
      <c r="AU129" s="1877"/>
      <c r="AV129" s="1877"/>
      <c r="AW129" s="1877"/>
      <c r="AX129" s="1877"/>
      <c r="AY129" s="1877"/>
      <c r="AZ129" s="1877"/>
      <c r="BA129" s="1877"/>
      <c r="BB129" s="1877"/>
      <c r="BC129" s="1877"/>
      <c r="BD129" s="1877"/>
      <c r="BE129" s="1877"/>
      <c r="BF129" s="1877"/>
      <c r="BG129" s="1877"/>
      <c r="BH129" s="1877"/>
      <c r="BI129" s="1877"/>
      <c r="BJ129" s="1877"/>
      <c r="BK129" s="1877"/>
      <c r="BL129" s="1878"/>
      <c r="BM129" s="1551" t="s">
        <v>204</v>
      </c>
      <c r="BN129" s="1951" t="s">
        <v>411</v>
      </c>
      <c r="BO129" s="1951"/>
      <c r="BP129" s="1951"/>
      <c r="BQ129" s="1951"/>
      <c r="BR129" s="1951"/>
      <c r="BS129" s="1951"/>
      <c r="BT129" s="1951"/>
      <c r="BU129" s="1951"/>
      <c r="BV129" s="1951"/>
      <c r="BW129" s="1951"/>
      <c r="BX129" s="1952"/>
      <c r="BY129" s="1543"/>
      <c r="BZ129" s="12"/>
      <c r="CA129" s="1837"/>
      <c r="CB129" s="1837"/>
      <c r="CC129" s="1837"/>
      <c r="CD129" s="36"/>
      <c r="CE129" s="36"/>
      <c r="CF129" s="36"/>
      <c r="CG129" s="36"/>
      <c r="CH129" s="36"/>
    </row>
    <row r="130" spans="1:86">
      <c r="A130" s="1396"/>
      <c r="B130" s="1520"/>
      <c r="C130" s="1552"/>
      <c r="D130" s="1482" t="s">
        <v>412</v>
      </c>
      <c r="E130" s="1413"/>
      <c r="F130" s="1413"/>
      <c r="G130" s="1553"/>
      <c r="H130" s="1553"/>
      <c r="I130" s="1515"/>
      <c r="J130" s="1515"/>
      <c r="K130" s="1515"/>
      <c r="L130" s="1515"/>
      <c r="M130" s="1515"/>
      <c r="N130" s="1515"/>
      <c r="O130" s="1515"/>
      <c r="P130" s="1515"/>
      <c r="Q130" s="1515"/>
      <c r="R130" s="1515"/>
      <c r="S130" s="1515"/>
      <c r="T130" s="1515"/>
      <c r="U130" s="1515"/>
      <c r="V130" s="1515"/>
      <c r="W130" s="1515"/>
      <c r="X130" s="1515"/>
      <c r="Y130" s="1515"/>
      <c r="Z130" s="1515"/>
      <c r="AA130" s="1515"/>
      <c r="AB130" s="1515"/>
      <c r="AC130" s="941" t="s">
        <v>204</v>
      </c>
      <c r="AD130" s="1823" t="s">
        <v>285</v>
      </c>
      <c r="AE130" s="1823"/>
      <c r="AF130" s="1823"/>
      <c r="AG130" s="1823"/>
      <c r="AH130" s="1823"/>
      <c r="AI130" s="1824"/>
      <c r="AJ130" s="1515"/>
      <c r="AK130" s="1519"/>
      <c r="AL130" s="12"/>
      <c r="AO130" s="1396"/>
      <c r="AP130" s="1520"/>
      <c r="AQ130" s="1552"/>
      <c r="AR130" s="1482" t="s">
        <v>412</v>
      </c>
      <c r="AS130" s="1413"/>
      <c r="AT130" s="1413"/>
      <c r="AU130" s="1553"/>
      <c r="AV130" s="1553"/>
      <c r="AW130" s="1515"/>
      <c r="AX130" s="1515"/>
      <c r="AY130" s="1515"/>
      <c r="AZ130" s="1515"/>
      <c r="BA130" s="1515"/>
      <c r="BB130" s="1515"/>
      <c r="BC130" s="1515"/>
      <c r="BD130" s="1515"/>
      <c r="BE130" s="1515"/>
      <c r="BF130" s="1515"/>
      <c r="BG130" s="1515"/>
      <c r="BH130" s="1515"/>
      <c r="BI130" s="1515"/>
      <c r="BJ130" s="1515"/>
      <c r="BK130" s="1515"/>
      <c r="BL130" s="1515"/>
      <c r="BM130" s="1515"/>
      <c r="BN130" s="1515"/>
      <c r="BO130" s="1515"/>
      <c r="BP130" s="1515"/>
      <c r="BQ130" s="1551" t="s">
        <v>204</v>
      </c>
      <c r="BR130" s="1823" t="s">
        <v>285</v>
      </c>
      <c r="BS130" s="1823"/>
      <c r="BT130" s="1823"/>
      <c r="BU130" s="1823"/>
      <c r="BV130" s="1823"/>
      <c r="BW130" s="1824"/>
      <c r="BX130" s="1515"/>
      <c r="BY130" s="1519"/>
      <c r="BZ130" s="12"/>
      <c r="CA130" s="1837" t="s">
        <v>413</v>
      </c>
      <c r="CB130" s="1837"/>
      <c r="CC130" s="36"/>
      <c r="CD130" s="36"/>
      <c r="CE130" s="36"/>
      <c r="CF130" s="36"/>
      <c r="CG130" s="36"/>
      <c r="CH130" s="36"/>
    </row>
    <row r="131" spans="1:86">
      <c r="A131" s="1396"/>
      <c r="B131" s="1520"/>
      <c r="C131" s="1554"/>
      <c r="D131" s="1429"/>
      <c r="E131" s="1875" t="s">
        <v>414</v>
      </c>
      <c r="F131" s="1875"/>
      <c r="G131" s="1875"/>
      <c r="H131" s="1875"/>
      <c r="I131" s="1875"/>
      <c r="J131" s="1875"/>
      <c r="K131" s="1875"/>
      <c r="L131" s="1875"/>
      <c r="M131" s="1875"/>
      <c r="N131" s="1875"/>
      <c r="O131" s="1875"/>
      <c r="P131" s="1875"/>
      <c r="Q131" s="1875"/>
      <c r="R131" s="1875"/>
      <c r="S131" s="1875"/>
      <c r="T131" s="1875"/>
      <c r="U131" s="1875"/>
      <c r="V131" s="1875"/>
      <c r="W131" s="1875"/>
      <c r="X131" s="1875"/>
      <c r="Y131" s="1875"/>
      <c r="Z131" s="1875"/>
      <c r="AA131" s="1875"/>
      <c r="AB131" s="1875"/>
      <c r="AC131" s="941" t="s">
        <v>204</v>
      </c>
      <c r="AD131" s="1823" t="s">
        <v>286</v>
      </c>
      <c r="AE131" s="1823"/>
      <c r="AF131" s="1823"/>
      <c r="AG131" s="1823"/>
      <c r="AH131" s="1823"/>
      <c r="AI131" s="1824"/>
      <c r="AJ131" s="1396"/>
      <c r="AK131" s="1513"/>
      <c r="AL131" s="12"/>
      <c r="AO131" s="1396"/>
      <c r="AP131" s="1520"/>
      <c r="AQ131" s="1554"/>
      <c r="AR131" s="1429"/>
      <c r="AS131" s="1875" t="s">
        <v>414</v>
      </c>
      <c r="AT131" s="1875"/>
      <c r="AU131" s="1875"/>
      <c r="AV131" s="1875"/>
      <c r="AW131" s="1875"/>
      <c r="AX131" s="1875"/>
      <c r="AY131" s="1875"/>
      <c r="AZ131" s="1875"/>
      <c r="BA131" s="1875"/>
      <c r="BB131" s="1875"/>
      <c r="BC131" s="1875"/>
      <c r="BD131" s="1875"/>
      <c r="BE131" s="1875"/>
      <c r="BF131" s="1875"/>
      <c r="BG131" s="1875"/>
      <c r="BH131" s="1875"/>
      <c r="BI131" s="1875"/>
      <c r="BJ131" s="1875"/>
      <c r="BK131" s="1875"/>
      <c r="BL131" s="1875"/>
      <c r="BM131" s="1875"/>
      <c r="BN131" s="1875"/>
      <c r="BO131" s="1875"/>
      <c r="BP131" s="1875"/>
      <c r="BQ131" s="1551" t="s">
        <v>204</v>
      </c>
      <c r="BR131" s="1823" t="s">
        <v>286</v>
      </c>
      <c r="BS131" s="1823"/>
      <c r="BT131" s="1823"/>
      <c r="BU131" s="1823"/>
      <c r="BV131" s="1823"/>
      <c r="BW131" s="1824"/>
      <c r="BX131" s="1396"/>
      <c r="BY131" s="1513"/>
      <c r="BZ131" s="12"/>
      <c r="CA131" s="1837"/>
      <c r="CB131" s="1837"/>
      <c r="CC131" s="36"/>
      <c r="CD131" s="36"/>
      <c r="CE131" s="36"/>
      <c r="CF131" s="36"/>
      <c r="CG131" s="36"/>
      <c r="CH131" s="36"/>
    </row>
    <row r="132" spans="1:86" ht="10.5" customHeight="1">
      <c r="A132" s="1396"/>
      <c r="B132" s="1520"/>
      <c r="C132" s="1554"/>
      <c r="D132" s="1429"/>
      <c r="E132" s="1877"/>
      <c r="F132" s="1877"/>
      <c r="G132" s="1877"/>
      <c r="H132" s="1877"/>
      <c r="I132" s="1877"/>
      <c r="J132" s="1877"/>
      <c r="K132" s="1877"/>
      <c r="L132" s="1877"/>
      <c r="M132" s="1877"/>
      <c r="N132" s="1877"/>
      <c r="O132" s="1877"/>
      <c r="P132" s="1877"/>
      <c r="Q132" s="1877"/>
      <c r="R132" s="1877"/>
      <c r="S132" s="1877"/>
      <c r="T132" s="1877"/>
      <c r="U132" s="1877"/>
      <c r="V132" s="1877"/>
      <c r="W132" s="1877"/>
      <c r="X132" s="1877"/>
      <c r="Y132" s="1877"/>
      <c r="Z132" s="1877"/>
      <c r="AA132" s="1877"/>
      <c r="AB132" s="1877"/>
      <c r="AC132" s="1396"/>
      <c r="AD132" s="1396"/>
      <c r="AE132" s="1396"/>
      <c r="AF132" s="1396"/>
      <c r="AG132" s="1396"/>
      <c r="AH132" s="1396"/>
      <c r="AI132" s="1396"/>
      <c r="AJ132" s="1396"/>
      <c r="AK132" s="1513"/>
      <c r="AL132" s="12"/>
      <c r="AO132" s="1396"/>
      <c r="AP132" s="1520"/>
      <c r="AQ132" s="1554"/>
      <c r="AR132" s="1429"/>
      <c r="AS132" s="1877"/>
      <c r="AT132" s="1877"/>
      <c r="AU132" s="1877"/>
      <c r="AV132" s="1877"/>
      <c r="AW132" s="1877"/>
      <c r="AX132" s="1877"/>
      <c r="AY132" s="1877"/>
      <c r="AZ132" s="1877"/>
      <c r="BA132" s="1877"/>
      <c r="BB132" s="1877"/>
      <c r="BC132" s="1877"/>
      <c r="BD132" s="1877"/>
      <c r="BE132" s="1877"/>
      <c r="BF132" s="1877"/>
      <c r="BG132" s="1877"/>
      <c r="BH132" s="1877"/>
      <c r="BI132" s="1877"/>
      <c r="BJ132" s="1877"/>
      <c r="BK132" s="1877"/>
      <c r="BL132" s="1877"/>
      <c r="BM132" s="1877"/>
      <c r="BN132" s="1877"/>
      <c r="BO132" s="1877"/>
      <c r="BP132" s="1877"/>
      <c r="BQ132" s="1396"/>
      <c r="BR132" s="1396"/>
      <c r="BS132" s="1396"/>
      <c r="BT132" s="1396"/>
      <c r="BU132" s="1396"/>
      <c r="BV132" s="1396"/>
      <c r="BW132" s="1396"/>
      <c r="BX132" s="1396"/>
      <c r="BY132" s="1513"/>
      <c r="BZ132" s="12"/>
      <c r="CA132" s="36"/>
      <c r="CB132" s="36"/>
      <c r="CC132" s="36"/>
      <c r="CD132" s="36"/>
      <c r="CE132" s="36"/>
      <c r="CF132" s="36"/>
      <c r="CG132" s="36"/>
      <c r="CH132" s="36"/>
    </row>
    <row r="133" spans="1:86">
      <c r="A133" s="1396"/>
      <c r="B133" s="1520"/>
      <c r="C133" s="1555"/>
      <c r="D133" s="1482" t="s">
        <v>415</v>
      </c>
      <c r="E133" s="1413"/>
      <c r="F133" s="1413"/>
      <c r="G133" s="1553"/>
      <c r="H133" s="1553"/>
      <c r="I133" s="1515"/>
      <c r="J133" s="1515"/>
      <c r="K133" s="1515"/>
      <c r="L133" s="1515"/>
      <c r="M133" s="1515"/>
      <c r="N133" s="1515"/>
      <c r="O133" s="1515"/>
      <c r="P133" s="1515"/>
      <c r="Q133" s="1515"/>
      <c r="R133" s="1515"/>
      <c r="S133" s="1515"/>
      <c r="T133" s="1515"/>
      <c r="U133" s="1515"/>
      <c r="V133" s="1515"/>
      <c r="W133" s="1515"/>
      <c r="X133" s="1515"/>
      <c r="Y133" s="1515"/>
      <c r="Z133" s="1515"/>
      <c r="AA133" s="1515"/>
      <c r="AB133" s="1515"/>
      <c r="AC133" s="941" t="s">
        <v>204</v>
      </c>
      <c r="AD133" s="1823" t="s">
        <v>416</v>
      </c>
      <c r="AE133" s="1823"/>
      <c r="AF133" s="1823"/>
      <c r="AG133" s="1823"/>
      <c r="AH133" s="1823"/>
      <c r="AI133" s="1824"/>
      <c r="AJ133" s="1515"/>
      <c r="AK133" s="1519"/>
      <c r="AL133" s="12"/>
      <c r="AO133" s="1396"/>
      <c r="AP133" s="1520"/>
      <c r="AQ133" s="1555"/>
      <c r="AR133" s="1482" t="s">
        <v>415</v>
      </c>
      <c r="AS133" s="1413"/>
      <c r="AT133" s="1413"/>
      <c r="AU133" s="1553"/>
      <c r="AV133" s="1553"/>
      <c r="AW133" s="1515"/>
      <c r="AX133" s="1515"/>
      <c r="AY133" s="1515"/>
      <c r="AZ133" s="1515"/>
      <c r="BA133" s="1515"/>
      <c r="BB133" s="1515"/>
      <c r="BC133" s="1515"/>
      <c r="BD133" s="1515"/>
      <c r="BE133" s="1515"/>
      <c r="BF133" s="1515"/>
      <c r="BG133" s="1515"/>
      <c r="BH133" s="1515"/>
      <c r="BI133" s="1515"/>
      <c r="BJ133" s="1515"/>
      <c r="BK133" s="1515"/>
      <c r="BL133" s="1515"/>
      <c r="BM133" s="1515"/>
      <c r="BN133" s="1515"/>
      <c r="BO133" s="1515"/>
      <c r="BP133" s="1515"/>
      <c r="BQ133" s="1551" t="s">
        <v>204</v>
      </c>
      <c r="BR133" s="1823" t="s">
        <v>416</v>
      </c>
      <c r="BS133" s="1823"/>
      <c r="BT133" s="1823"/>
      <c r="BU133" s="1823"/>
      <c r="BV133" s="1823"/>
      <c r="BW133" s="1824"/>
      <c r="BX133" s="1515"/>
      <c r="BY133" s="1519"/>
      <c r="BZ133" s="12"/>
      <c r="CA133" s="1837" t="s">
        <v>417</v>
      </c>
      <c r="CB133" s="1837"/>
      <c r="CC133" s="36"/>
      <c r="CD133" s="36"/>
      <c r="CE133" s="36"/>
      <c r="CF133" s="36"/>
      <c r="CG133" s="36"/>
      <c r="CH133" s="36"/>
    </row>
    <row r="134" spans="1:86">
      <c r="A134" s="1396"/>
      <c r="B134" s="1520"/>
      <c r="C134" s="1541"/>
      <c r="D134" s="1429" t="s">
        <v>418</v>
      </c>
      <c r="E134" s="11"/>
      <c r="F134" s="11"/>
      <c r="G134" s="1556"/>
      <c r="H134" s="1556"/>
      <c r="I134" s="1396"/>
      <c r="J134" s="1396"/>
      <c r="K134" s="1396"/>
      <c r="L134" s="1396"/>
      <c r="M134" s="1396"/>
      <c r="N134" s="1396"/>
      <c r="O134" s="1396"/>
      <c r="P134" s="1396"/>
      <c r="Q134" s="1396"/>
      <c r="R134" s="1396"/>
      <c r="S134" s="1396"/>
      <c r="T134" s="1396"/>
      <c r="U134" s="1396"/>
      <c r="V134" s="1396"/>
      <c r="W134" s="1396"/>
      <c r="X134" s="1396"/>
      <c r="Y134" s="1396"/>
      <c r="Z134" s="1396"/>
      <c r="AA134" s="1396"/>
      <c r="AB134" s="1396"/>
      <c r="AC134" s="941" t="s">
        <v>204</v>
      </c>
      <c r="AD134" s="1823" t="s">
        <v>419</v>
      </c>
      <c r="AE134" s="1823"/>
      <c r="AF134" s="1823"/>
      <c r="AG134" s="1823"/>
      <c r="AH134" s="1823"/>
      <c r="AI134" s="1824"/>
      <c r="AJ134" s="1396"/>
      <c r="AK134" s="1513"/>
      <c r="AL134" s="12"/>
      <c r="AO134" s="1396"/>
      <c r="AP134" s="1520"/>
      <c r="AQ134" s="1541"/>
      <c r="AR134" s="1429" t="s">
        <v>418</v>
      </c>
      <c r="AS134" s="11"/>
      <c r="AT134" s="11"/>
      <c r="AU134" s="1556"/>
      <c r="AV134" s="1556"/>
      <c r="AW134" s="1396"/>
      <c r="AX134" s="1396"/>
      <c r="AY134" s="1396"/>
      <c r="AZ134" s="1396"/>
      <c r="BA134" s="1396"/>
      <c r="BB134" s="1396"/>
      <c r="BC134" s="1396"/>
      <c r="BD134" s="1396"/>
      <c r="BE134" s="1396"/>
      <c r="BF134" s="1396"/>
      <c r="BG134" s="1396"/>
      <c r="BH134" s="1396"/>
      <c r="BI134" s="1396"/>
      <c r="BJ134" s="1396"/>
      <c r="BK134" s="1396"/>
      <c r="BL134" s="1396"/>
      <c r="BM134" s="1396"/>
      <c r="BN134" s="1396"/>
      <c r="BO134" s="1396"/>
      <c r="BP134" s="1396"/>
      <c r="BQ134" s="1551" t="s">
        <v>204</v>
      </c>
      <c r="BR134" s="1823" t="s">
        <v>419</v>
      </c>
      <c r="BS134" s="1823"/>
      <c r="BT134" s="1823"/>
      <c r="BU134" s="1823"/>
      <c r="BV134" s="1823"/>
      <c r="BW134" s="1824"/>
      <c r="BX134" s="1396"/>
      <c r="BY134" s="1513"/>
      <c r="BZ134" s="12"/>
      <c r="CA134" s="1837"/>
      <c r="CB134" s="1837"/>
      <c r="CC134" s="36"/>
      <c r="CD134" s="36"/>
      <c r="CE134" s="36"/>
      <c r="CF134" s="36"/>
      <c r="CG134" s="36"/>
      <c r="CH134" s="36"/>
    </row>
    <row r="135" spans="1:86">
      <c r="A135" s="1396"/>
      <c r="B135" s="1520"/>
      <c r="C135" s="1541"/>
      <c r="D135" s="1485"/>
      <c r="E135" s="1425" t="s">
        <v>420</v>
      </c>
      <c r="F135" s="1875" t="s">
        <v>421</v>
      </c>
      <c r="G135" s="1875"/>
      <c r="H135" s="1875"/>
      <c r="I135" s="1875"/>
      <c r="J135" s="1875"/>
      <c r="K135" s="1875"/>
      <c r="L135" s="1875"/>
      <c r="M135" s="1875"/>
      <c r="N135" s="1875"/>
      <c r="O135" s="1875"/>
      <c r="P135" s="1875"/>
      <c r="Q135" s="1875"/>
      <c r="R135" s="1875"/>
      <c r="S135" s="1875"/>
      <c r="T135" s="1875"/>
      <c r="U135" s="1875"/>
      <c r="V135" s="1875"/>
      <c r="W135" s="1875"/>
      <c r="X135" s="1875"/>
      <c r="Y135" s="1875"/>
      <c r="Z135" s="1875"/>
      <c r="AA135" s="1875"/>
      <c r="AB135" s="1396"/>
      <c r="AC135" s="941" t="s">
        <v>204</v>
      </c>
      <c r="AD135" s="1823" t="s">
        <v>422</v>
      </c>
      <c r="AE135" s="1823"/>
      <c r="AF135" s="1823"/>
      <c r="AG135" s="1823"/>
      <c r="AH135" s="1823"/>
      <c r="AI135" s="1824"/>
      <c r="AJ135" s="1396"/>
      <c r="AK135" s="1513"/>
      <c r="AL135" s="12"/>
      <c r="AO135" s="1396"/>
      <c r="AP135" s="1520"/>
      <c r="AQ135" s="1541"/>
      <c r="AR135" s="1485"/>
      <c r="AS135" s="1425" t="s">
        <v>420</v>
      </c>
      <c r="AT135" s="1875" t="s">
        <v>421</v>
      </c>
      <c r="AU135" s="1875"/>
      <c r="AV135" s="1875"/>
      <c r="AW135" s="1875"/>
      <c r="AX135" s="1875"/>
      <c r="AY135" s="1875"/>
      <c r="AZ135" s="1875"/>
      <c r="BA135" s="1875"/>
      <c r="BB135" s="1875"/>
      <c r="BC135" s="1875"/>
      <c r="BD135" s="1875"/>
      <c r="BE135" s="1875"/>
      <c r="BF135" s="1875"/>
      <c r="BG135" s="1875"/>
      <c r="BH135" s="1875"/>
      <c r="BI135" s="1875"/>
      <c r="BJ135" s="1875"/>
      <c r="BK135" s="1875"/>
      <c r="BL135" s="1875"/>
      <c r="BM135" s="1875"/>
      <c r="BN135" s="1875"/>
      <c r="BO135" s="1875"/>
      <c r="BP135" s="1396"/>
      <c r="BQ135" s="1551" t="s">
        <v>204</v>
      </c>
      <c r="BR135" s="1823" t="s">
        <v>422</v>
      </c>
      <c r="BS135" s="1823"/>
      <c r="BT135" s="1823"/>
      <c r="BU135" s="1823"/>
      <c r="BV135" s="1823"/>
      <c r="BW135" s="1824"/>
      <c r="BX135" s="1396"/>
      <c r="BY135" s="1513"/>
      <c r="BZ135" s="12"/>
      <c r="CA135" s="1837"/>
      <c r="CB135" s="1837"/>
      <c r="CC135" s="36"/>
      <c r="CD135" s="36"/>
      <c r="CE135" s="36"/>
      <c r="CF135" s="36"/>
      <c r="CG135" s="36"/>
      <c r="CH135" s="36"/>
    </row>
    <row r="136" spans="1:86" ht="8.25" customHeight="1">
      <c r="A136" s="1396"/>
      <c r="B136" s="1520"/>
      <c r="C136" s="1541"/>
      <c r="D136" s="1485"/>
      <c r="E136" s="1423" t="s">
        <v>147</v>
      </c>
      <c r="F136" s="1875"/>
      <c r="G136" s="1875"/>
      <c r="H136" s="1875"/>
      <c r="I136" s="1875"/>
      <c r="J136" s="1875"/>
      <c r="K136" s="1875"/>
      <c r="L136" s="1875"/>
      <c r="M136" s="1875"/>
      <c r="N136" s="1875"/>
      <c r="O136" s="1875"/>
      <c r="P136" s="1875"/>
      <c r="Q136" s="1875"/>
      <c r="R136" s="1875"/>
      <c r="S136" s="1875"/>
      <c r="T136" s="1875"/>
      <c r="U136" s="1875"/>
      <c r="V136" s="1875"/>
      <c r="W136" s="1875"/>
      <c r="X136" s="1875"/>
      <c r="Y136" s="1875"/>
      <c r="Z136" s="1875"/>
      <c r="AA136" s="1875"/>
      <c r="AB136" s="1396"/>
      <c r="AC136" s="1396"/>
      <c r="AD136" s="1396"/>
      <c r="AE136" s="1396"/>
      <c r="AF136" s="1396"/>
      <c r="AG136" s="1396"/>
      <c r="AH136" s="1396"/>
      <c r="AI136" s="1396"/>
      <c r="AJ136" s="1396"/>
      <c r="AK136" s="1513"/>
      <c r="AL136" s="12"/>
      <c r="AO136" s="1396"/>
      <c r="AP136" s="1520"/>
      <c r="AQ136" s="1541"/>
      <c r="AR136" s="1485"/>
      <c r="AS136" s="1423" t="s">
        <v>147</v>
      </c>
      <c r="AT136" s="1875"/>
      <c r="AU136" s="1875"/>
      <c r="AV136" s="1875"/>
      <c r="AW136" s="1875"/>
      <c r="AX136" s="1875"/>
      <c r="AY136" s="1875"/>
      <c r="AZ136" s="1875"/>
      <c r="BA136" s="1875"/>
      <c r="BB136" s="1875"/>
      <c r="BC136" s="1875"/>
      <c r="BD136" s="1875"/>
      <c r="BE136" s="1875"/>
      <c r="BF136" s="1875"/>
      <c r="BG136" s="1875"/>
      <c r="BH136" s="1875"/>
      <c r="BI136" s="1875"/>
      <c r="BJ136" s="1875"/>
      <c r="BK136" s="1875"/>
      <c r="BL136" s="1875"/>
      <c r="BM136" s="1875"/>
      <c r="BN136" s="1875"/>
      <c r="BO136" s="1875"/>
      <c r="BP136" s="1396"/>
      <c r="BQ136" s="1396"/>
      <c r="BR136" s="1396"/>
      <c r="BS136" s="1396"/>
      <c r="BT136" s="1396"/>
      <c r="BU136" s="1396"/>
      <c r="BV136" s="1396"/>
      <c r="BW136" s="1396"/>
      <c r="BX136" s="1396"/>
      <c r="BY136" s="1513"/>
      <c r="BZ136" s="12"/>
      <c r="CA136" s="36"/>
      <c r="CB136" s="36"/>
      <c r="CC136" s="36"/>
      <c r="CD136" s="36"/>
      <c r="CE136" s="36"/>
      <c r="CF136" s="36"/>
      <c r="CG136" s="36"/>
      <c r="CH136" s="36"/>
    </row>
    <row r="137" spans="1:86">
      <c r="A137" s="1396"/>
      <c r="B137" s="1520"/>
      <c r="C137" s="1557"/>
      <c r="D137" s="1485"/>
      <c r="E137" s="1425" t="s">
        <v>419</v>
      </c>
      <c r="F137" s="1875" t="s">
        <v>423</v>
      </c>
      <c r="G137" s="1875"/>
      <c r="H137" s="1875"/>
      <c r="I137" s="1875"/>
      <c r="J137" s="1875"/>
      <c r="K137" s="1875"/>
      <c r="L137" s="1875"/>
      <c r="M137" s="1875"/>
      <c r="N137" s="1875"/>
      <c r="O137" s="1875"/>
      <c r="P137" s="1875"/>
      <c r="Q137" s="1875"/>
      <c r="R137" s="1875"/>
      <c r="S137" s="1875"/>
      <c r="T137" s="1875"/>
      <c r="U137" s="1875"/>
      <c r="V137" s="1875"/>
      <c r="W137" s="1875"/>
      <c r="X137" s="1875"/>
      <c r="Y137" s="1875"/>
      <c r="Z137" s="1875"/>
      <c r="AA137" s="1875"/>
      <c r="AB137" s="1396"/>
      <c r="AC137" s="1396"/>
      <c r="AD137" s="1396"/>
      <c r="AE137" s="1396"/>
      <c r="AF137" s="1396"/>
      <c r="AG137" s="1396"/>
      <c r="AH137" s="1396"/>
      <c r="AI137" s="1396"/>
      <c r="AJ137" s="1396"/>
      <c r="AK137" s="1513"/>
      <c r="AL137" s="12"/>
      <c r="AO137" s="1396"/>
      <c r="AP137" s="1520"/>
      <c r="AQ137" s="1557"/>
      <c r="AR137" s="1485"/>
      <c r="AS137" s="1425" t="s">
        <v>419</v>
      </c>
      <c r="AT137" s="1875" t="s">
        <v>423</v>
      </c>
      <c r="AU137" s="1875"/>
      <c r="AV137" s="1875"/>
      <c r="AW137" s="1875"/>
      <c r="AX137" s="1875"/>
      <c r="AY137" s="1875"/>
      <c r="AZ137" s="1875"/>
      <c r="BA137" s="1875"/>
      <c r="BB137" s="1875"/>
      <c r="BC137" s="1875"/>
      <c r="BD137" s="1875"/>
      <c r="BE137" s="1875"/>
      <c r="BF137" s="1875"/>
      <c r="BG137" s="1875"/>
      <c r="BH137" s="1875"/>
      <c r="BI137" s="1875"/>
      <c r="BJ137" s="1875"/>
      <c r="BK137" s="1875"/>
      <c r="BL137" s="1875"/>
      <c r="BM137" s="1875"/>
      <c r="BN137" s="1875"/>
      <c r="BO137" s="1875"/>
      <c r="BP137" s="1396"/>
      <c r="BQ137" s="1396"/>
      <c r="BR137" s="1396"/>
      <c r="BS137" s="1396"/>
      <c r="BT137" s="1396"/>
      <c r="BU137" s="1396"/>
      <c r="BV137" s="1396"/>
      <c r="BW137" s="1396"/>
      <c r="BX137" s="1396"/>
      <c r="BY137" s="1513"/>
      <c r="BZ137" s="12"/>
      <c r="CA137" s="36"/>
      <c r="CB137" s="36"/>
      <c r="CC137" s="36"/>
      <c r="CD137" s="36"/>
      <c r="CE137" s="36"/>
      <c r="CF137" s="36"/>
      <c r="CG137" s="36"/>
      <c r="CH137" s="36"/>
    </row>
    <row r="138" spans="1:86" ht="17.25" customHeight="1">
      <c r="A138" s="1396"/>
      <c r="B138" s="1520"/>
      <c r="C138" s="1541"/>
      <c r="D138" s="1485"/>
      <c r="E138" s="1423" t="s">
        <v>147</v>
      </c>
      <c r="F138" s="1875"/>
      <c r="G138" s="1875"/>
      <c r="H138" s="1875"/>
      <c r="I138" s="1875"/>
      <c r="J138" s="1875"/>
      <c r="K138" s="1875"/>
      <c r="L138" s="1875"/>
      <c r="M138" s="1875"/>
      <c r="N138" s="1875"/>
      <c r="O138" s="1875"/>
      <c r="P138" s="1875"/>
      <c r="Q138" s="1875"/>
      <c r="R138" s="1875"/>
      <c r="S138" s="1875"/>
      <c r="T138" s="1875"/>
      <c r="U138" s="1875"/>
      <c r="V138" s="1875"/>
      <c r="W138" s="1875"/>
      <c r="X138" s="1875"/>
      <c r="Y138" s="1875"/>
      <c r="Z138" s="1875"/>
      <c r="AA138" s="1875"/>
      <c r="AB138" s="1396"/>
      <c r="AC138" s="1396"/>
      <c r="AD138" s="1396"/>
      <c r="AE138" s="1396"/>
      <c r="AF138" s="1396"/>
      <c r="AG138" s="1396"/>
      <c r="AH138" s="1396"/>
      <c r="AI138" s="1396"/>
      <c r="AJ138" s="1396"/>
      <c r="AK138" s="1513"/>
      <c r="AL138" s="12"/>
      <c r="AO138" s="1396"/>
      <c r="AP138" s="1520"/>
      <c r="AQ138" s="1541"/>
      <c r="AR138" s="1485"/>
      <c r="AS138" s="1423" t="s">
        <v>147</v>
      </c>
      <c r="AT138" s="1875"/>
      <c r="AU138" s="1875"/>
      <c r="AV138" s="1875"/>
      <c r="AW138" s="1875"/>
      <c r="AX138" s="1875"/>
      <c r="AY138" s="1875"/>
      <c r="AZ138" s="1875"/>
      <c r="BA138" s="1875"/>
      <c r="BB138" s="1875"/>
      <c r="BC138" s="1875"/>
      <c r="BD138" s="1875"/>
      <c r="BE138" s="1875"/>
      <c r="BF138" s="1875"/>
      <c r="BG138" s="1875"/>
      <c r="BH138" s="1875"/>
      <c r="BI138" s="1875"/>
      <c r="BJ138" s="1875"/>
      <c r="BK138" s="1875"/>
      <c r="BL138" s="1875"/>
      <c r="BM138" s="1875"/>
      <c r="BN138" s="1875"/>
      <c r="BO138" s="1875"/>
      <c r="BP138" s="1396"/>
      <c r="BQ138" s="1396"/>
      <c r="BR138" s="1396"/>
      <c r="BS138" s="1396"/>
      <c r="BT138" s="1396"/>
      <c r="BU138" s="1396"/>
      <c r="BV138" s="1396"/>
      <c r="BW138" s="1396"/>
      <c r="BX138" s="1396"/>
      <c r="BY138" s="1513"/>
      <c r="BZ138" s="12"/>
      <c r="CA138" s="36"/>
      <c r="CB138" s="36"/>
      <c r="CC138" s="36"/>
      <c r="CD138" s="36"/>
      <c r="CE138" s="36"/>
      <c r="CF138" s="36"/>
      <c r="CG138" s="36"/>
      <c r="CH138" s="36"/>
    </row>
    <row r="139" spans="1:86">
      <c r="A139" s="1396"/>
      <c r="B139" s="1520"/>
      <c r="C139" s="1521"/>
      <c r="D139" s="1485"/>
      <c r="E139" s="1425" t="s">
        <v>422</v>
      </c>
      <c r="F139" s="1875" t="s">
        <v>424</v>
      </c>
      <c r="G139" s="1875"/>
      <c r="H139" s="1875"/>
      <c r="I139" s="1875"/>
      <c r="J139" s="1875"/>
      <c r="K139" s="1875"/>
      <c r="L139" s="1875"/>
      <c r="M139" s="1875"/>
      <c r="N139" s="1875"/>
      <c r="O139" s="1875"/>
      <c r="P139" s="1875"/>
      <c r="Q139" s="1875"/>
      <c r="R139" s="1875"/>
      <c r="S139" s="1875"/>
      <c r="T139" s="1875"/>
      <c r="U139" s="1875"/>
      <c r="V139" s="1875"/>
      <c r="W139" s="1875"/>
      <c r="X139" s="1875"/>
      <c r="Y139" s="1875"/>
      <c r="Z139" s="1875"/>
      <c r="AA139" s="1875"/>
      <c r="AB139" s="1396"/>
      <c r="AC139" s="1396"/>
      <c r="AD139" s="1396"/>
      <c r="AE139" s="1396"/>
      <c r="AF139" s="1396"/>
      <c r="AG139" s="1396"/>
      <c r="AH139" s="1396"/>
      <c r="AI139" s="1396"/>
      <c r="AJ139" s="1396"/>
      <c r="AK139" s="1513"/>
      <c r="AL139" s="12"/>
      <c r="AO139" s="1396"/>
      <c r="AP139" s="1520"/>
      <c r="AQ139" s="1521"/>
      <c r="AR139" s="1485"/>
      <c r="AS139" s="1425" t="s">
        <v>422</v>
      </c>
      <c r="AT139" s="1875" t="s">
        <v>424</v>
      </c>
      <c r="AU139" s="1875"/>
      <c r="AV139" s="1875"/>
      <c r="AW139" s="1875"/>
      <c r="AX139" s="1875"/>
      <c r="AY139" s="1875"/>
      <c r="AZ139" s="1875"/>
      <c r="BA139" s="1875"/>
      <c r="BB139" s="1875"/>
      <c r="BC139" s="1875"/>
      <c r="BD139" s="1875"/>
      <c r="BE139" s="1875"/>
      <c r="BF139" s="1875"/>
      <c r="BG139" s="1875"/>
      <c r="BH139" s="1875"/>
      <c r="BI139" s="1875"/>
      <c r="BJ139" s="1875"/>
      <c r="BK139" s="1875"/>
      <c r="BL139" s="1875"/>
      <c r="BM139" s="1875"/>
      <c r="BN139" s="1875"/>
      <c r="BO139" s="1875"/>
      <c r="BP139" s="1396"/>
      <c r="BQ139" s="1396"/>
      <c r="BR139" s="1396"/>
      <c r="BS139" s="1396"/>
      <c r="BT139" s="1396"/>
      <c r="BU139" s="1396"/>
      <c r="BV139" s="1396"/>
      <c r="BW139" s="1396"/>
      <c r="BX139" s="1396"/>
      <c r="BY139" s="1513"/>
      <c r="BZ139" s="12"/>
      <c r="CA139" s="36"/>
      <c r="CB139" s="36"/>
      <c r="CC139" s="36"/>
      <c r="CD139" s="36"/>
      <c r="CE139" s="36"/>
      <c r="CF139" s="36"/>
      <c r="CG139" s="36"/>
      <c r="CH139" s="36"/>
    </row>
    <row r="140" spans="1:86">
      <c r="A140" s="1396"/>
      <c r="B140" s="1520"/>
      <c r="C140" s="1541"/>
      <c r="D140" s="1485" t="s">
        <v>425</v>
      </c>
      <c r="E140" s="1423" t="s">
        <v>426</v>
      </c>
      <c r="F140" s="1875"/>
      <c r="G140" s="1875"/>
      <c r="H140" s="1875"/>
      <c r="I140" s="1875"/>
      <c r="J140" s="1875"/>
      <c r="K140" s="1875"/>
      <c r="L140" s="1875"/>
      <c r="M140" s="1875"/>
      <c r="N140" s="1875"/>
      <c r="O140" s="1875"/>
      <c r="P140" s="1875"/>
      <c r="Q140" s="1875"/>
      <c r="R140" s="1875"/>
      <c r="S140" s="1875"/>
      <c r="T140" s="1875"/>
      <c r="U140" s="1875"/>
      <c r="V140" s="1875"/>
      <c r="W140" s="1875"/>
      <c r="X140" s="1875"/>
      <c r="Y140" s="1875"/>
      <c r="Z140" s="1875"/>
      <c r="AA140" s="1875"/>
      <c r="AB140" s="1396"/>
      <c r="AC140" s="1396"/>
      <c r="AD140" s="1396"/>
      <c r="AE140" s="1396"/>
      <c r="AF140" s="1396"/>
      <c r="AG140" s="1396"/>
      <c r="AH140" s="1396"/>
      <c r="AI140" s="1396"/>
      <c r="AJ140" s="1396"/>
      <c r="AK140" s="1513"/>
      <c r="AL140" s="12"/>
      <c r="AO140" s="1396"/>
      <c r="AP140" s="1520"/>
      <c r="AQ140" s="1541"/>
      <c r="AR140" s="1485" t="s">
        <v>425</v>
      </c>
      <c r="AS140" s="1423" t="s">
        <v>426</v>
      </c>
      <c r="AT140" s="1875"/>
      <c r="AU140" s="1875"/>
      <c r="AV140" s="1875"/>
      <c r="AW140" s="1875"/>
      <c r="AX140" s="1875"/>
      <c r="AY140" s="1875"/>
      <c r="AZ140" s="1875"/>
      <c r="BA140" s="1875"/>
      <c r="BB140" s="1875"/>
      <c r="BC140" s="1875"/>
      <c r="BD140" s="1875"/>
      <c r="BE140" s="1875"/>
      <c r="BF140" s="1875"/>
      <c r="BG140" s="1875"/>
      <c r="BH140" s="1875"/>
      <c r="BI140" s="1875"/>
      <c r="BJ140" s="1875"/>
      <c r="BK140" s="1875"/>
      <c r="BL140" s="1875"/>
      <c r="BM140" s="1875"/>
      <c r="BN140" s="1875"/>
      <c r="BO140" s="1875"/>
      <c r="BP140" s="1396"/>
      <c r="BQ140" s="1396"/>
      <c r="BR140" s="1396"/>
      <c r="BS140" s="1396"/>
      <c r="BT140" s="1396"/>
      <c r="BU140" s="1396"/>
      <c r="BV140" s="1396"/>
      <c r="BW140" s="1396"/>
      <c r="BX140" s="1396"/>
      <c r="BY140" s="1513"/>
      <c r="BZ140" s="12"/>
      <c r="CA140" s="36"/>
      <c r="CB140" s="36"/>
      <c r="CC140" s="36"/>
      <c r="CD140" s="36"/>
      <c r="CE140" s="36"/>
      <c r="CF140" s="36"/>
      <c r="CG140" s="36"/>
      <c r="CH140" s="36"/>
    </row>
    <row r="141" spans="1:86" ht="18.75" customHeight="1">
      <c r="A141" s="1396"/>
      <c r="B141" s="1520"/>
      <c r="C141" s="1521"/>
      <c r="D141" s="1485"/>
      <c r="E141" s="1423" t="s">
        <v>426</v>
      </c>
      <c r="F141" s="1877"/>
      <c r="G141" s="1877"/>
      <c r="H141" s="1877"/>
      <c r="I141" s="1877"/>
      <c r="J141" s="1877"/>
      <c r="K141" s="1877"/>
      <c r="L141" s="1877"/>
      <c r="M141" s="1877"/>
      <c r="N141" s="1877"/>
      <c r="O141" s="1877"/>
      <c r="P141" s="1877"/>
      <c r="Q141" s="1877"/>
      <c r="R141" s="1877"/>
      <c r="S141" s="1877"/>
      <c r="T141" s="1877"/>
      <c r="U141" s="1877"/>
      <c r="V141" s="1877"/>
      <c r="W141" s="1877"/>
      <c r="X141" s="1877"/>
      <c r="Y141" s="1877"/>
      <c r="Z141" s="1877"/>
      <c r="AA141" s="1877"/>
      <c r="AB141" s="1396"/>
      <c r="AC141" s="1396"/>
      <c r="AD141" s="1396"/>
      <c r="AE141" s="1396"/>
      <c r="AF141" s="1396"/>
      <c r="AG141" s="1396"/>
      <c r="AH141" s="1396"/>
      <c r="AI141" s="1396"/>
      <c r="AJ141" s="1396"/>
      <c r="AK141" s="1513"/>
      <c r="AL141" s="12"/>
      <c r="AO141" s="1396"/>
      <c r="AP141" s="1520"/>
      <c r="AQ141" s="1521"/>
      <c r="AR141" s="1485"/>
      <c r="AS141" s="1423" t="s">
        <v>426</v>
      </c>
      <c r="AT141" s="1875"/>
      <c r="AU141" s="1875"/>
      <c r="AV141" s="1875"/>
      <c r="AW141" s="1875"/>
      <c r="AX141" s="1875"/>
      <c r="AY141" s="1875"/>
      <c r="AZ141" s="1875"/>
      <c r="BA141" s="1875"/>
      <c r="BB141" s="1875"/>
      <c r="BC141" s="1875"/>
      <c r="BD141" s="1875"/>
      <c r="BE141" s="1875"/>
      <c r="BF141" s="1875"/>
      <c r="BG141" s="1875"/>
      <c r="BH141" s="1875"/>
      <c r="BI141" s="1875"/>
      <c r="BJ141" s="1875"/>
      <c r="BK141" s="1875"/>
      <c r="BL141" s="1875"/>
      <c r="BM141" s="1875"/>
      <c r="BN141" s="1875"/>
      <c r="BO141" s="1875"/>
      <c r="BP141" s="1396"/>
      <c r="BQ141" s="1396"/>
      <c r="BR141" s="1396"/>
      <c r="BS141" s="1396"/>
      <c r="BT141" s="1396"/>
      <c r="BU141" s="1396"/>
      <c r="BV141" s="1396"/>
      <c r="BW141" s="1396"/>
      <c r="BX141" s="1396"/>
      <c r="BY141" s="1513"/>
      <c r="BZ141" s="12"/>
      <c r="CA141" s="36"/>
      <c r="CB141" s="36"/>
      <c r="CC141" s="36"/>
      <c r="CD141" s="36"/>
      <c r="CE141" s="36"/>
      <c r="CF141" s="36"/>
      <c r="CG141" s="36"/>
      <c r="CH141" s="36"/>
    </row>
    <row r="142" spans="1:86" ht="18.75" customHeight="1">
      <c r="A142" s="1396"/>
      <c r="B142" s="1520"/>
      <c r="C142" s="1541"/>
      <c r="D142" s="1482" t="s">
        <v>427</v>
      </c>
      <c r="E142" s="1413"/>
      <c r="F142" s="1558"/>
      <c r="G142" s="1558"/>
      <c r="H142" s="1558"/>
      <c r="I142" s="1540"/>
      <c r="J142" s="1540"/>
      <c r="K142" s="1515"/>
      <c r="L142" s="1515"/>
      <c r="M142" s="1515"/>
      <c r="N142" s="1515"/>
      <c r="O142" s="1515"/>
      <c r="P142" s="1515"/>
      <c r="Q142" s="1515"/>
      <c r="R142" s="1515"/>
      <c r="S142" s="1515"/>
      <c r="T142" s="1515"/>
      <c r="U142" s="1559"/>
      <c r="V142" s="1559"/>
      <c r="W142" s="1559"/>
      <c r="X142" s="1515"/>
      <c r="Y142" s="1515"/>
      <c r="Z142" s="1515"/>
      <c r="AA142" s="1515"/>
      <c r="AB142" s="1515"/>
      <c r="AC142" s="941" t="s">
        <v>204</v>
      </c>
      <c r="AD142" s="1823" t="s">
        <v>428</v>
      </c>
      <c r="AE142" s="1823"/>
      <c r="AF142" s="1823"/>
      <c r="AG142" s="1823"/>
      <c r="AH142" s="1823"/>
      <c r="AI142" s="1824"/>
      <c r="AJ142" s="1515"/>
      <c r="AK142" s="1519"/>
      <c r="AL142" s="12"/>
      <c r="AO142" s="1396"/>
      <c r="AP142" s="1520"/>
      <c r="AQ142" s="1541"/>
      <c r="AR142" s="1482" t="s">
        <v>427</v>
      </c>
      <c r="AS142" s="1413"/>
      <c r="AT142" s="1558"/>
      <c r="AU142" s="1558"/>
      <c r="AV142" s="1558"/>
      <c r="AW142" s="1540"/>
      <c r="AX142" s="1540"/>
      <c r="AY142" s="1515"/>
      <c r="AZ142" s="1515"/>
      <c r="BA142" s="1515"/>
      <c r="BB142" s="1515"/>
      <c r="BC142" s="1515"/>
      <c r="BD142" s="1515"/>
      <c r="BE142" s="1515"/>
      <c r="BF142" s="1515"/>
      <c r="BG142" s="1515"/>
      <c r="BH142" s="1515"/>
      <c r="BI142" s="1559"/>
      <c r="BJ142" s="1559"/>
      <c r="BK142" s="1559"/>
      <c r="BL142" s="1515"/>
      <c r="BM142" s="1515"/>
      <c r="BN142" s="1515"/>
      <c r="BO142" s="1515"/>
      <c r="BP142" s="1515"/>
      <c r="BQ142" s="1551" t="s">
        <v>204</v>
      </c>
      <c r="BR142" s="1949" t="s">
        <v>428</v>
      </c>
      <c r="BS142" s="1949"/>
      <c r="BT142" s="1949"/>
      <c r="BU142" s="1949"/>
      <c r="BV142" s="1949"/>
      <c r="BW142" s="1950"/>
      <c r="BX142" s="1515"/>
      <c r="BY142" s="1519"/>
      <c r="BZ142" s="12"/>
      <c r="CA142" s="1837" t="s">
        <v>429</v>
      </c>
      <c r="CB142" s="1837"/>
      <c r="CC142" s="36"/>
      <c r="CD142" s="36"/>
      <c r="CE142" s="36"/>
      <c r="CF142" s="36"/>
      <c r="CG142" s="36"/>
      <c r="CH142" s="36"/>
    </row>
    <row r="143" spans="1:86" ht="18.75" customHeight="1">
      <c r="A143" s="1396"/>
      <c r="B143" s="1520"/>
      <c r="C143" s="1541"/>
      <c r="D143" s="1422"/>
      <c r="E143" s="1427"/>
      <c r="F143" s="1476"/>
      <c r="G143" s="1476"/>
      <c r="H143" s="1476"/>
      <c r="I143" s="1476"/>
      <c r="J143" s="1476"/>
      <c r="K143" s="1476"/>
      <c r="L143" s="1476"/>
      <c r="M143" s="1476"/>
      <c r="N143" s="1476"/>
      <c r="O143" s="1476"/>
      <c r="P143" s="1476"/>
      <c r="Q143" s="1476"/>
      <c r="R143" s="1476"/>
      <c r="S143" s="1476"/>
      <c r="T143" s="1476"/>
      <c r="U143" s="1476"/>
      <c r="V143" s="1476"/>
      <c r="W143" s="1476"/>
      <c r="X143" s="1476"/>
      <c r="Y143" s="1476"/>
      <c r="Z143" s="1476"/>
      <c r="AA143" s="1476"/>
      <c r="AB143" s="1476"/>
      <c r="AC143" s="941" t="s">
        <v>204</v>
      </c>
      <c r="AD143" s="1823" t="s">
        <v>430</v>
      </c>
      <c r="AE143" s="1823"/>
      <c r="AF143" s="1823"/>
      <c r="AG143" s="1823"/>
      <c r="AH143" s="1823"/>
      <c r="AI143" s="1824"/>
      <c r="AJ143" s="1517"/>
      <c r="AK143" s="1546"/>
      <c r="AL143" s="12"/>
      <c r="AO143" s="1396"/>
      <c r="AP143" s="1520"/>
      <c r="AQ143" s="1541"/>
      <c r="AR143" s="1422"/>
      <c r="AS143" s="1427"/>
      <c r="AT143" s="1476"/>
      <c r="AU143" s="1476"/>
      <c r="AV143" s="1476"/>
      <c r="AW143" s="1476"/>
      <c r="AX143" s="1476"/>
      <c r="AY143" s="1476"/>
      <c r="AZ143" s="1476"/>
      <c r="BA143" s="1476"/>
      <c r="BB143" s="1476"/>
      <c r="BC143" s="1476"/>
      <c r="BD143" s="1476"/>
      <c r="BE143" s="1476"/>
      <c r="BF143" s="1476"/>
      <c r="BG143" s="1476"/>
      <c r="BH143" s="1476"/>
      <c r="BI143" s="1476"/>
      <c r="BJ143" s="1476"/>
      <c r="BK143" s="1476"/>
      <c r="BL143" s="1476"/>
      <c r="BM143" s="1476"/>
      <c r="BN143" s="1476"/>
      <c r="BO143" s="1476"/>
      <c r="BP143" s="1476"/>
      <c r="BQ143" s="1551" t="s">
        <v>204</v>
      </c>
      <c r="BR143" s="1823" t="s">
        <v>430</v>
      </c>
      <c r="BS143" s="1823"/>
      <c r="BT143" s="1823"/>
      <c r="BU143" s="1823"/>
      <c r="BV143" s="1823"/>
      <c r="BW143" s="1824"/>
      <c r="BX143" s="1517"/>
      <c r="BY143" s="1546"/>
      <c r="BZ143" s="12"/>
      <c r="CA143" s="1837"/>
      <c r="CB143" s="1837"/>
      <c r="CC143" s="36"/>
      <c r="CD143" s="36"/>
      <c r="CE143" s="36"/>
      <c r="CF143" s="36"/>
      <c r="CG143" s="36"/>
      <c r="CH143" s="36"/>
    </row>
    <row r="144" spans="1:86">
      <c r="A144" s="1396"/>
      <c r="B144" s="1520"/>
      <c r="C144" s="1541"/>
      <c r="D144" s="1422"/>
      <c r="E144" s="1482" t="s">
        <v>431</v>
      </c>
      <c r="F144" s="1484"/>
      <c r="G144" s="1413"/>
      <c r="H144" s="1413"/>
      <c r="I144" s="1413"/>
      <c r="J144" s="1413"/>
      <c r="K144" s="1413"/>
      <c r="L144" s="1413"/>
      <c r="M144" s="1413"/>
      <c r="N144" s="1413"/>
      <c r="O144" s="1413"/>
      <c r="P144" s="1413"/>
      <c r="Q144" s="1413"/>
      <c r="R144" s="1413"/>
      <c r="S144" s="1413"/>
      <c r="T144" s="1413"/>
      <c r="U144" s="1413"/>
      <c r="V144" s="1413"/>
      <c r="W144" s="1413"/>
      <c r="X144" s="1413"/>
      <c r="Y144" s="1413"/>
      <c r="Z144" s="1413"/>
      <c r="AA144" s="1413"/>
      <c r="AB144" s="1413"/>
      <c r="AC144" s="941" t="s">
        <v>204</v>
      </c>
      <c r="AD144" s="1823" t="s">
        <v>432</v>
      </c>
      <c r="AE144" s="1823"/>
      <c r="AF144" s="1823"/>
      <c r="AG144" s="1823"/>
      <c r="AH144" s="1823"/>
      <c r="AI144" s="1824"/>
      <c r="AJ144" s="1515"/>
      <c r="AK144" s="1519"/>
      <c r="AL144" s="12"/>
      <c r="AO144" s="1396"/>
      <c r="AP144" s="1520"/>
      <c r="AQ144" s="1541"/>
      <c r="AR144" s="1422"/>
      <c r="AS144" s="1482" t="s">
        <v>431</v>
      </c>
      <c r="AT144" s="1484"/>
      <c r="AU144" s="1413"/>
      <c r="AV144" s="1413"/>
      <c r="AW144" s="1413"/>
      <c r="AX144" s="1413"/>
      <c r="AY144" s="1413"/>
      <c r="AZ144" s="1413"/>
      <c r="BA144" s="1413"/>
      <c r="BB144" s="1413"/>
      <c r="BC144" s="1413"/>
      <c r="BD144" s="1413"/>
      <c r="BE144" s="1413"/>
      <c r="BF144" s="1413"/>
      <c r="BG144" s="1413"/>
      <c r="BH144" s="1413"/>
      <c r="BI144" s="1413"/>
      <c r="BJ144" s="1413"/>
      <c r="BK144" s="1413"/>
      <c r="BL144" s="1413"/>
      <c r="BM144" s="1413"/>
      <c r="BN144" s="1413"/>
      <c r="BO144" s="1413"/>
      <c r="BP144" s="1413"/>
      <c r="BQ144" s="1551" t="s">
        <v>204</v>
      </c>
      <c r="BR144" s="1949" t="s">
        <v>432</v>
      </c>
      <c r="BS144" s="1949"/>
      <c r="BT144" s="1949"/>
      <c r="BU144" s="1949"/>
      <c r="BV144" s="1949"/>
      <c r="BW144" s="1950"/>
      <c r="BX144" s="1515"/>
      <c r="BY144" s="1519"/>
      <c r="BZ144" s="12"/>
      <c r="CA144" s="1837"/>
      <c r="CB144" s="1837"/>
      <c r="CC144" s="36"/>
      <c r="CD144" s="36"/>
      <c r="CE144" s="36"/>
      <c r="CF144" s="36"/>
      <c r="CG144" s="36"/>
      <c r="CH144" s="36"/>
    </row>
    <row r="145" spans="1:86" ht="18.75" customHeight="1">
      <c r="A145" s="1396"/>
      <c r="B145" s="1520"/>
      <c r="C145" s="1541"/>
      <c r="D145" s="1485"/>
      <c r="E145" s="1560"/>
      <c r="F145" s="1961" t="s">
        <v>433</v>
      </c>
      <c r="G145" s="1961"/>
      <c r="H145" s="1961"/>
      <c r="I145" s="1961"/>
      <c r="J145" s="1961"/>
      <c r="K145" s="1961"/>
      <c r="L145" s="1961"/>
      <c r="M145" s="1961"/>
      <c r="N145" s="1961"/>
      <c r="O145" s="1961"/>
      <c r="P145" s="1961"/>
      <c r="Q145" s="1961"/>
      <c r="R145" s="1961"/>
      <c r="S145" s="1961"/>
      <c r="T145" s="1961"/>
      <c r="U145" s="1961"/>
      <c r="V145" s="1961"/>
      <c r="W145" s="1961"/>
      <c r="X145" s="1961"/>
      <c r="Y145" s="1961"/>
      <c r="Z145" s="1961"/>
      <c r="AA145" s="1961"/>
      <c r="AB145" s="1962"/>
      <c r="AC145" s="941" t="s">
        <v>200</v>
      </c>
      <c r="AD145" s="1823" t="s">
        <v>434</v>
      </c>
      <c r="AE145" s="1823"/>
      <c r="AF145" s="1823"/>
      <c r="AG145" s="1823"/>
      <c r="AH145" s="1823"/>
      <c r="AI145" s="1824"/>
      <c r="AJ145" s="1396"/>
      <c r="AK145" s="1513"/>
      <c r="AL145" s="12"/>
      <c r="AO145" s="1396"/>
      <c r="AP145" s="1520"/>
      <c r="AQ145" s="1541"/>
      <c r="AR145" s="1485"/>
      <c r="AS145" s="1560"/>
      <c r="AT145" s="1961" t="s">
        <v>433</v>
      </c>
      <c r="AU145" s="1961"/>
      <c r="AV145" s="1961"/>
      <c r="AW145" s="1961"/>
      <c r="AX145" s="1961"/>
      <c r="AY145" s="1961"/>
      <c r="AZ145" s="1961"/>
      <c r="BA145" s="1961"/>
      <c r="BB145" s="1961"/>
      <c r="BC145" s="1961"/>
      <c r="BD145" s="1961"/>
      <c r="BE145" s="1961"/>
      <c r="BF145" s="1961"/>
      <c r="BG145" s="1961"/>
      <c r="BH145" s="1961"/>
      <c r="BI145" s="1961"/>
      <c r="BJ145" s="1961"/>
      <c r="BK145" s="1961"/>
      <c r="BL145" s="1961"/>
      <c r="BM145" s="1961"/>
      <c r="BN145" s="1961"/>
      <c r="BO145" s="1961"/>
      <c r="BP145" s="1962"/>
      <c r="BQ145" s="1551" t="s">
        <v>200</v>
      </c>
      <c r="BR145" s="1949" t="s">
        <v>434</v>
      </c>
      <c r="BS145" s="1949"/>
      <c r="BT145" s="1949"/>
      <c r="BU145" s="1949"/>
      <c r="BV145" s="1949"/>
      <c r="BW145" s="1950"/>
      <c r="BX145" s="1396"/>
      <c r="BY145" s="1513"/>
      <c r="BZ145" s="12"/>
      <c r="CA145" s="1837"/>
      <c r="CB145" s="1837"/>
      <c r="CC145" s="36"/>
      <c r="CD145" s="36"/>
      <c r="CE145" s="36"/>
      <c r="CF145" s="36"/>
      <c r="CG145" s="36"/>
      <c r="CH145" s="36"/>
    </row>
    <row r="146" spans="1:86">
      <c r="A146" s="1396"/>
      <c r="B146" s="1520"/>
      <c r="C146" s="1541"/>
      <c r="D146" s="1485"/>
      <c r="E146" s="1560"/>
      <c r="F146" s="1961"/>
      <c r="G146" s="1961"/>
      <c r="H146" s="1961"/>
      <c r="I146" s="1961"/>
      <c r="J146" s="1961"/>
      <c r="K146" s="1961"/>
      <c r="L146" s="1961"/>
      <c r="M146" s="1961"/>
      <c r="N146" s="1961"/>
      <c r="O146" s="1961"/>
      <c r="P146" s="1961"/>
      <c r="Q146" s="1961"/>
      <c r="R146" s="1961"/>
      <c r="S146" s="1961"/>
      <c r="T146" s="1961"/>
      <c r="U146" s="1961"/>
      <c r="V146" s="1961"/>
      <c r="W146" s="1961"/>
      <c r="X146" s="1961"/>
      <c r="Y146" s="1961"/>
      <c r="Z146" s="1961"/>
      <c r="AA146" s="1961"/>
      <c r="AB146" s="1962"/>
      <c r="AC146" s="941" t="s">
        <v>204</v>
      </c>
      <c r="AD146" s="1823" t="s">
        <v>435</v>
      </c>
      <c r="AE146" s="1823"/>
      <c r="AF146" s="1823"/>
      <c r="AG146" s="1823"/>
      <c r="AH146" s="1823"/>
      <c r="AI146" s="1824"/>
      <c r="AJ146" s="1396"/>
      <c r="AK146" s="1513"/>
      <c r="AL146" s="12"/>
      <c r="AO146" s="1396"/>
      <c r="AP146" s="1520"/>
      <c r="AQ146" s="1541"/>
      <c r="AR146" s="1485"/>
      <c r="AS146" s="1560"/>
      <c r="AT146" s="1961"/>
      <c r="AU146" s="1961"/>
      <c r="AV146" s="1961"/>
      <c r="AW146" s="1961"/>
      <c r="AX146" s="1961"/>
      <c r="AY146" s="1961"/>
      <c r="AZ146" s="1961"/>
      <c r="BA146" s="1961"/>
      <c r="BB146" s="1961"/>
      <c r="BC146" s="1961"/>
      <c r="BD146" s="1961"/>
      <c r="BE146" s="1961"/>
      <c r="BF146" s="1961"/>
      <c r="BG146" s="1961"/>
      <c r="BH146" s="1961"/>
      <c r="BI146" s="1961"/>
      <c r="BJ146" s="1961"/>
      <c r="BK146" s="1961"/>
      <c r="BL146" s="1961"/>
      <c r="BM146" s="1961"/>
      <c r="BN146" s="1961"/>
      <c r="BO146" s="1961"/>
      <c r="BP146" s="1962"/>
      <c r="BQ146" s="1551" t="s">
        <v>204</v>
      </c>
      <c r="BR146" s="1949" t="s">
        <v>435</v>
      </c>
      <c r="BS146" s="1949"/>
      <c r="BT146" s="1949"/>
      <c r="BU146" s="1949"/>
      <c r="BV146" s="1949"/>
      <c r="BW146" s="1950"/>
      <c r="BX146" s="1396"/>
      <c r="BY146" s="1513"/>
      <c r="BZ146" s="12"/>
      <c r="CA146" s="1837"/>
      <c r="CB146" s="1837"/>
      <c r="CC146" s="36"/>
      <c r="CD146" s="36"/>
      <c r="CE146" s="36"/>
      <c r="CF146" s="36"/>
      <c r="CG146" s="36"/>
      <c r="CH146" s="36"/>
    </row>
    <row r="147" spans="1:86">
      <c r="A147" s="1396"/>
      <c r="B147" s="1520"/>
      <c r="C147" s="1561"/>
      <c r="D147" s="1485"/>
      <c r="E147" s="1562"/>
      <c r="F147" s="1427" t="s">
        <v>436</v>
      </c>
      <c r="G147" s="1427"/>
      <c r="H147" s="1427"/>
      <c r="I147" s="1476"/>
      <c r="J147" s="1476"/>
      <c r="K147" s="1476"/>
      <c r="L147" s="1476"/>
      <c r="M147" s="1476"/>
      <c r="N147" s="1476"/>
      <c r="O147" s="1476"/>
      <c r="P147" s="1476"/>
      <c r="Q147" s="1476"/>
      <c r="R147" s="1476"/>
      <c r="S147" s="1476"/>
      <c r="T147" s="1476"/>
      <c r="U147" s="1476"/>
      <c r="V147" s="1476"/>
      <c r="W147" s="1476"/>
      <c r="X147" s="1476"/>
      <c r="Y147" s="1476"/>
      <c r="Z147" s="1476"/>
      <c r="AA147" s="1476"/>
      <c r="AB147" s="1476"/>
      <c r="AC147" s="1511"/>
      <c r="AD147" s="1563"/>
      <c r="AE147" s="1512"/>
      <c r="AF147" s="1512"/>
      <c r="AG147" s="1512"/>
      <c r="AH147" s="1512"/>
      <c r="AI147" s="1512"/>
      <c r="AJ147" s="1517"/>
      <c r="AK147" s="1546"/>
      <c r="AL147" s="12"/>
      <c r="AO147" s="1396"/>
      <c r="AP147" s="1520"/>
      <c r="AQ147" s="1561"/>
      <c r="AR147" s="1485"/>
      <c r="AS147" s="1562"/>
      <c r="AT147" s="1427" t="s">
        <v>436</v>
      </c>
      <c r="AU147" s="1427"/>
      <c r="AV147" s="1427"/>
      <c r="AW147" s="1476"/>
      <c r="AX147" s="1476"/>
      <c r="AY147" s="1476"/>
      <c r="AZ147" s="1476"/>
      <c r="BA147" s="1476"/>
      <c r="BB147" s="1476"/>
      <c r="BC147" s="1476"/>
      <c r="BD147" s="1476"/>
      <c r="BE147" s="1476"/>
      <c r="BF147" s="1476"/>
      <c r="BG147" s="1476"/>
      <c r="BH147" s="1476"/>
      <c r="BI147" s="1476"/>
      <c r="BJ147" s="1476"/>
      <c r="BK147" s="1476"/>
      <c r="BL147" s="1476"/>
      <c r="BM147" s="1476"/>
      <c r="BN147" s="1476"/>
      <c r="BO147" s="1476"/>
      <c r="BP147" s="1476"/>
      <c r="BQ147" s="1511"/>
      <c r="BR147" s="1563"/>
      <c r="BS147" s="1512"/>
      <c r="BT147" s="1512"/>
      <c r="BU147" s="1512"/>
      <c r="BV147" s="1512"/>
      <c r="BW147" s="1512"/>
      <c r="BX147" s="1517"/>
      <c r="BY147" s="1546"/>
      <c r="BZ147" s="12"/>
      <c r="CA147" s="36"/>
      <c r="CB147" s="36"/>
      <c r="CC147" s="36"/>
      <c r="CD147" s="36"/>
      <c r="CE147" s="36"/>
      <c r="CF147" s="36"/>
      <c r="CG147" s="36"/>
      <c r="CH147" s="36"/>
    </row>
    <row r="148" spans="1:86">
      <c r="A148" s="1396"/>
      <c r="B148" s="1520"/>
      <c r="C148" s="1561"/>
      <c r="D148" s="1485"/>
      <c r="E148" s="1479" t="s">
        <v>437</v>
      </c>
      <c r="F148" s="1564"/>
      <c r="G148" s="1564"/>
      <c r="H148" s="1564"/>
      <c r="I148" s="9"/>
      <c r="J148" s="9"/>
      <c r="K148" s="9"/>
      <c r="L148" s="9"/>
      <c r="M148" s="9"/>
      <c r="N148" s="9"/>
      <c r="O148" s="9"/>
      <c r="P148" s="9"/>
      <c r="Q148" s="9"/>
      <c r="R148" s="9"/>
      <c r="S148" s="9"/>
      <c r="T148" s="9"/>
      <c r="U148" s="9"/>
      <c r="V148" s="9"/>
      <c r="W148" s="9"/>
      <c r="X148" s="9"/>
      <c r="Y148" s="9"/>
      <c r="Z148" s="9"/>
      <c r="AA148" s="9"/>
      <c r="AB148" s="9"/>
      <c r="AC148" s="1825"/>
      <c r="AD148" s="1826"/>
      <c r="AE148" s="1826"/>
      <c r="AF148" s="1826"/>
      <c r="AG148" s="1826"/>
      <c r="AH148" s="1826"/>
      <c r="AI148" s="1827"/>
      <c r="AJ148" s="1512"/>
      <c r="AK148" s="1547"/>
      <c r="AL148" s="12"/>
      <c r="AO148" s="1396"/>
      <c r="AP148" s="1520"/>
      <c r="AQ148" s="1561"/>
      <c r="AR148" s="1485"/>
      <c r="AS148" s="1479" t="s">
        <v>437</v>
      </c>
      <c r="AT148" s="1564"/>
      <c r="AU148" s="1564"/>
      <c r="AV148" s="1564"/>
      <c r="AW148" s="9"/>
      <c r="AX148" s="9"/>
      <c r="AY148" s="9"/>
      <c r="AZ148" s="9"/>
      <c r="BA148" s="9"/>
      <c r="BB148" s="9"/>
      <c r="BC148" s="9"/>
      <c r="BD148" s="9"/>
      <c r="BE148" s="9"/>
      <c r="BF148" s="9"/>
      <c r="BG148" s="9"/>
      <c r="BH148" s="9"/>
      <c r="BI148" s="9"/>
      <c r="BJ148" s="9"/>
      <c r="BK148" s="9"/>
      <c r="BL148" s="9"/>
      <c r="BM148" s="9"/>
      <c r="BN148" s="9"/>
      <c r="BO148" s="9"/>
      <c r="BP148" s="9"/>
      <c r="BQ148" s="2062"/>
      <c r="BR148" s="2001"/>
      <c r="BS148" s="2001"/>
      <c r="BT148" s="2001"/>
      <c r="BU148" s="2001"/>
      <c r="BV148" s="2001"/>
      <c r="BW148" s="2063"/>
      <c r="BX148" s="1512"/>
      <c r="BY148" s="1547"/>
      <c r="BZ148" s="12"/>
      <c r="CA148" s="847"/>
      <c r="CB148" s="847"/>
      <c r="CC148" s="36"/>
      <c r="CD148" s="36"/>
      <c r="CE148" s="36"/>
      <c r="CF148" s="36"/>
      <c r="CG148" s="36"/>
      <c r="CH148" s="36"/>
    </row>
    <row r="149" spans="1:86">
      <c r="A149" s="1396"/>
      <c r="B149" s="1520"/>
      <c r="C149" s="1561"/>
      <c r="D149" s="1485"/>
      <c r="E149" s="1482" t="s">
        <v>438</v>
      </c>
      <c r="F149" s="1484"/>
      <c r="G149" s="1484"/>
      <c r="H149" s="1484"/>
      <c r="I149" s="1413"/>
      <c r="J149" s="1413"/>
      <c r="K149" s="1413"/>
      <c r="L149" s="1413"/>
      <c r="M149" s="1413"/>
      <c r="N149" s="1413"/>
      <c r="O149" s="1413"/>
      <c r="P149" s="1413"/>
      <c r="Q149" s="1413"/>
      <c r="R149" s="1413"/>
      <c r="S149" s="1413"/>
      <c r="T149" s="1413"/>
      <c r="U149" s="1413"/>
      <c r="V149" s="1413"/>
      <c r="W149" s="1413"/>
      <c r="X149" s="1413"/>
      <c r="Y149" s="1413"/>
      <c r="Z149" s="1413"/>
      <c r="AA149" s="1413"/>
      <c r="AB149" s="1413"/>
      <c r="AC149" s="1828"/>
      <c r="AD149" s="1829"/>
      <c r="AE149" s="1829"/>
      <c r="AF149" s="1829"/>
      <c r="AG149" s="1829"/>
      <c r="AH149" s="1829"/>
      <c r="AI149" s="1830"/>
      <c r="AJ149" s="1413" t="s">
        <v>439</v>
      </c>
      <c r="AK149" s="1519"/>
      <c r="AL149" s="12"/>
      <c r="AO149" s="1396"/>
      <c r="AP149" s="1520"/>
      <c r="AQ149" s="1561"/>
      <c r="AR149" s="1485"/>
      <c r="AS149" s="1482" t="s">
        <v>438</v>
      </c>
      <c r="AT149" s="1484"/>
      <c r="AU149" s="1484"/>
      <c r="AV149" s="1484"/>
      <c r="AW149" s="1413"/>
      <c r="AX149" s="1413"/>
      <c r="AY149" s="1413"/>
      <c r="AZ149" s="1413"/>
      <c r="BA149" s="1413"/>
      <c r="BB149" s="1413"/>
      <c r="BC149" s="1413"/>
      <c r="BD149" s="1413"/>
      <c r="BE149" s="1413"/>
      <c r="BF149" s="1413"/>
      <c r="BG149" s="1413"/>
      <c r="BH149" s="1413"/>
      <c r="BI149" s="1413"/>
      <c r="BJ149" s="1413"/>
      <c r="BK149" s="1413"/>
      <c r="BL149" s="1413"/>
      <c r="BM149" s="1413"/>
      <c r="BN149" s="1413"/>
      <c r="BO149" s="1413"/>
      <c r="BP149" s="1413"/>
      <c r="BQ149" s="2056"/>
      <c r="BR149" s="2057"/>
      <c r="BS149" s="2057"/>
      <c r="BT149" s="2057"/>
      <c r="BU149" s="2057"/>
      <c r="BV149" s="2057"/>
      <c r="BW149" s="2058"/>
      <c r="BX149" s="1413" t="s">
        <v>439</v>
      </c>
      <c r="BY149" s="1519"/>
      <c r="BZ149" s="12"/>
      <c r="CA149" s="847" t="s">
        <v>151</v>
      </c>
      <c r="CB149" s="847" t="s">
        <v>440</v>
      </c>
      <c r="CC149" s="36"/>
      <c r="CD149" s="36"/>
      <c r="CE149" s="36"/>
      <c r="CF149" s="36"/>
      <c r="CG149" s="36"/>
      <c r="CH149" s="36"/>
    </row>
    <row r="150" spans="1:86">
      <c r="A150" s="1396"/>
      <c r="B150" s="1520"/>
      <c r="C150" s="1561"/>
      <c r="D150" s="1485"/>
      <c r="E150" s="1429" t="s">
        <v>441</v>
      </c>
      <c r="F150" s="1423"/>
      <c r="G150" s="1423"/>
      <c r="H150" s="1423"/>
      <c r="I150" s="11"/>
      <c r="J150" s="11"/>
      <c r="K150" s="11"/>
      <c r="L150" s="11"/>
      <c r="M150" s="11"/>
      <c r="N150" s="11"/>
      <c r="O150" s="11"/>
      <c r="P150" s="11"/>
      <c r="Q150" s="11"/>
      <c r="R150" s="11"/>
      <c r="S150" s="11"/>
      <c r="T150" s="11"/>
      <c r="U150" s="11"/>
      <c r="V150" s="11"/>
      <c r="W150" s="11"/>
      <c r="X150" s="11"/>
      <c r="Y150" s="11"/>
      <c r="Z150" s="11"/>
      <c r="AA150" s="11"/>
      <c r="AB150" s="11"/>
      <c r="AC150" s="1828"/>
      <c r="AD150" s="1829"/>
      <c r="AE150" s="1829"/>
      <c r="AF150" s="1829"/>
      <c r="AG150" s="1829"/>
      <c r="AH150" s="1829"/>
      <c r="AI150" s="1830"/>
      <c r="AJ150" s="1398" t="s">
        <v>442</v>
      </c>
      <c r="AK150" s="1513"/>
      <c r="AL150" s="12"/>
      <c r="AO150" s="1396"/>
      <c r="AP150" s="1520"/>
      <c r="AQ150" s="1561"/>
      <c r="AR150" s="1485"/>
      <c r="AS150" s="1429" t="s">
        <v>441</v>
      </c>
      <c r="AT150" s="1423"/>
      <c r="AU150" s="1423"/>
      <c r="AV150" s="1423"/>
      <c r="AW150" s="11"/>
      <c r="AX150" s="11"/>
      <c r="AY150" s="11"/>
      <c r="AZ150" s="11"/>
      <c r="BA150" s="11"/>
      <c r="BB150" s="11"/>
      <c r="BC150" s="11"/>
      <c r="BD150" s="11"/>
      <c r="BE150" s="11"/>
      <c r="BF150" s="11"/>
      <c r="BG150" s="11"/>
      <c r="BH150" s="11"/>
      <c r="BI150" s="11"/>
      <c r="BJ150" s="11"/>
      <c r="BK150" s="11"/>
      <c r="BL150" s="11"/>
      <c r="BM150" s="11"/>
      <c r="BN150" s="11"/>
      <c r="BO150" s="11"/>
      <c r="BP150" s="11"/>
      <c r="BQ150" s="2056"/>
      <c r="BR150" s="2057"/>
      <c r="BS150" s="2057"/>
      <c r="BT150" s="2057"/>
      <c r="BU150" s="2057"/>
      <c r="BV150" s="2057"/>
      <c r="BW150" s="2058"/>
      <c r="BX150" s="1398" t="s">
        <v>442</v>
      </c>
      <c r="BY150" s="1513"/>
      <c r="BZ150" s="12"/>
      <c r="CA150" s="847"/>
      <c r="CB150" s="847"/>
      <c r="CC150" s="36"/>
      <c r="CD150" s="36"/>
      <c r="CE150" s="36"/>
      <c r="CF150" s="36"/>
      <c r="CG150" s="36"/>
      <c r="CH150" s="36"/>
    </row>
    <row r="151" spans="1:86">
      <c r="A151" s="1396"/>
      <c r="B151" s="1520"/>
      <c r="C151" s="1561"/>
      <c r="D151" s="1485"/>
      <c r="E151" s="1485"/>
      <c r="F151" s="1961" t="s">
        <v>443</v>
      </c>
      <c r="G151" s="1961"/>
      <c r="H151" s="1961"/>
      <c r="I151" s="1961"/>
      <c r="J151" s="1961"/>
      <c r="K151" s="1961"/>
      <c r="L151" s="1961"/>
      <c r="M151" s="1961"/>
      <c r="N151" s="1961"/>
      <c r="O151" s="1961"/>
      <c r="P151" s="1961"/>
      <c r="Q151" s="1961"/>
      <c r="R151" s="1961"/>
      <c r="S151" s="1961"/>
      <c r="T151" s="1961"/>
      <c r="U151" s="1961"/>
      <c r="V151" s="1961"/>
      <c r="W151" s="1961"/>
      <c r="X151" s="1961"/>
      <c r="Y151" s="1961"/>
      <c r="Z151" s="1961"/>
      <c r="AA151" s="1961"/>
      <c r="AB151" s="1961"/>
      <c r="AC151" s="1396"/>
      <c r="AD151" s="1396"/>
      <c r="AE151" s="1396"/>
      <c r="AF151" s="1396"/>
      <c r="AG151" s="1396"/>
      <c r="AH151" s="1396"/>
      <c r="AI151" s="1396"/>
      <c r="AJ151" s="1396"/>
      <c r="AK151" s="1513"/>
      <c r="AL151" s="12"/>
      <c r="AO151" s="1396"/>
      <c r="AP151" s="1520"/>
      <c r="AQ151" s="1561"/>
      <c r="AR151" s="1485"/>
      <c r="AS151" s="1485"/>
      <c r="AT151" s="1961" t="s">
        <v>443</v>
      </c>
      <c r="AU151" s="1961"/>
      <c r="AV151" s="1961"/>
      <c r="AW151" s="1961"/>
      <c r="AX151" s="1961"/>
      <c r="AY151" s="1961"/>
      <c r="AZ151" s="1961"/>
      <c r="BA151" s="1961"/>
      <c r="BB151" s="1961"/>
      <c r="BC151" s="1961"/>
      <c r="BD151" s="1961"/>
      <c r="BE151" s="1961"/>
      <c r="BF151" s="1961"/>
      <c r="BG151" s="1961"/>
      <c r="BH151" s="1961"/>
      <c r="BI151" s="1961"/>
      <c r="BJ151" s="1961"/>
      <c r="BK151" s="1961"/>
      <c r="BL151" s="1961"/>
      <c r="BM151" s="1961"/>
      <c r="BN151" s="1961"/>
      <c r="BO151" s="1961"/>
      <c r="BP151" s="1961"/>
      <c r="BQ151" s="1396"/>
      <c r="BR151" s="1396"/>
      <c r="BS151" s="1396"/>
      <c r="BT151" s="1396"/>
      <c r="BU151" s="1396"/>
      <c r="BV151" s="1396"/>
      <c r="BW151" s="1396"/>
      <c r="BX151" s="1396"/>
      <c r="BY151" s="1513"/>
      <c r="BZ151" s="12"/>
      <c r="CA151" s="36"/>
      <c r="CB151" s="36"/>
      <c r="CC151" s="36"/>
      <c r="CD151" s="36"/>
      <c r="CE151" s="36"/>
      <c r="CF151" s="36"/>
      <c r="CG151" s="36"/>
      <c r="CH151" s="36"/>
    </row>
    <row r="152" spans="1:86" ht="11.25" customHeight="1">
      <c r="A152" s="1396"/>
      <c r="B152" s="1520"/>
      <c r="C152" s="1565"/>
      <c r="D152" s="1485"/>
      <c r="E152" s="1562"/>
      <c r="F152" s="1963"/>
      <c r="G152" s="1963"/>
      <c r="H152" s="1963"/>
      <c r="I152" s="1963"/>
      <c r="J152" s="1963"/>
      <c r="K152" s="1963"/>
      <c r="L152" s="1963"/>
      <c r="M152" s="1963"/>
      <c r="N152" s="1963"/>
      <c r="O152" s="1963"/>
      <c r="P152" s="1963"/>
      <c r="Q152" s="1963"/>
      <c r="R152" s="1963"/>
      <c r="S152" s="1963"/>
      <c r="T152" s="1963"/>
      <c r="U152" s="1963"/>
      <c r="V152" s="1963"/>
      <c r="W152" s="1963"/>
      <c r="X152" s="1963"/>
      <c r="Y152" s="1963"/>
      <c r="Z152" s="1963"/>
      <c r="AA152" s="1963"/>
      <c r="AB152" s="1963"/>
      <c r="AC152" s="1517"/>
      <c r="AD152" s="1517"/>
      <c r="AE152" s="1517"/>
      <c r="AF152" s="1517"/>
      <c r="AG152" s="1517"/>
      <c r="AH152" s="1517"/>
      <c r="AI152" s="1517"/>
      <c r="AJ152" s="1517"/>
      <c r="AK152" s="1546"/>
      <c r="AL152" s="12"/>
      <c r="AO152" s="1396"/>
      <c r="AP152" s="1520"/>
      <c r="AQ152" s="1565"/>
      <c r="AR152" s="1485"/>
      <c r="AS152" s="1562"/>
      <c r="AT152" s="1963"/>
      <c r="AU152" s="1963"/>
      <c r="AV152" s="1963"/>
      <c r="AW152" s="1963"/>
      <c r="AX152" s="1963"/>
      <c r="AY152" s="1963"/>
      <c r="AZ152" s="1963"/>
      <c r="BA152" s="1963"/>
      <c r="BB152" s="1963"/>
      <c r="BC152" s="1963"/>
      <c r="BD152" s="1963"/>
      <c r="BE152" s="1963"/>
      <c r="BF152" s="1963"/>
      <c r="BG152" s="1963"/>
      <c r="BH152" s="1963"/>
      <c r="BI152" s="1963"/>
      <c r="BJ152" s="1963"/>
      <c r="BK152" s="1963"/>
      <c r="BL152" s="1963"/>
      <c r="BM152" s="1963"/>
      <c r="BN152" s="1963"/>
      <c r="BO152" s="1963"/>
      <c r="BP152" s="1963"/>
      <c r="BQ152" s="1517"/>
      <c r="BR152" s="1517"/>
      <c r="BS152" s="1517"/>
      <c r="BT152" s="1517"/>
      <c r="BU152" s="1517"/>
      <c r="BV152" s="1517"/>
      <c r="BW152" s="1517"/>
      <c r="BX152" s="1517"/>
      <c r="BY152" s="1546"/>
      <c r="BZ152" s="12"/>
      <c r="CA152" s="36"/>
      <c r="CB152" s="36"/>
      <c r="CC152" s="36"/>
      <c r="CD152" s="36"/>
      <c r="CE152" s="36"/>
      <c r="CF152" s="36"/>
      <c r="CG152" s="36"/>
      <c r="CH152" s="36"/>
    </row>
    <row r="153" spans="1:86">
      <c r="A153" s="1396"/>
      <c r="B153" s="1520"/>
      <c r="C153" s="1521"/>
      <c r="D153" s="1413" t="s">
        <v>377</v>
      </c>
      <c r="E153" s="1413"/>
      <c r="F153" s="1413"/>
      <c r="G153" s="1413"/>
      <c r="H153" s="1413"/>
      <c r="I153" s="1413"/>
      <c r="J153" s="1413"/>
      <c r="K153" s="1413"/>
      <c r="L153" s="1413"/>
      <c r="M153" s="1413"/>
      <c r="N153" s="1413"/>
      <c r="O153" s="1413"/>
      <c r="P153" s="1413"/>
      <c r="Q153" s="1413"/>
      <c r="R153" s="1413"/>
      <c r="S153" s="1413"/>
      <c r="T153" s="1413"/>
      <c r="U153" s="1413"/>
      <c r="V153" s="1413"/>
      <c r="W153" s="1413"/>
      <c r="X153" s="1413"/>
      <c r="Y153" s="1413"/>
      <c r="Z153" s="1413"/>
      <c r="AA153" s="1413"/>
      <c r="AB153" s="1413"/>
      <c r="AC153" s="1838" t="str">
        <f>IF(AC154+AC155=0,"",AC154+AC155)</f>
        <v/>
      </c>
      <c r="AD153" s="1839"/>
      <c r="AE153" s="1839"/>
      <c r="AF153" s="1839"/>
      <c r="AG153" s="1839"/>
      <c r="AH153" s="1840"/>
      <c r="AI153" s="1841" t="s">
        <v>378</v>
      </c>
      <c r="AJ153" s="1842"/>
      <c r="AK153" s="1843"/>
      <c r="AL153" s="12"/>
      <c r="AN153" s="1421" t="s">
        <v>444</v>
      </c>
      <c r="AO153" s="1396"/>
      <c r="AP153" s="1520"/>
      <c r="AQ153" s="1521"/>
      <c r="AR153" s="1413" t="s">
        <v>377</v>
      </c>
      <c r="AS153" s="1413"/>
      <c r="AT153" s="1413"/>
      <c r="AU153" s="1413"/>
      <c r="AV153" s="1413"/>
      <c r="AW153" s="1413"/>
      <c r="AX153" s="1413"/>
      <c r="AY153" s="1413"/>
      <c r="AZ153" s="1413"/>
      <c r="BA153" s="1413"/>
      <c r="BB153" s="1413"/>
      <c r="BC153" s="1413"/>
      <c r="BD153" s="1413"/>
      <c r="BE153" s="1413"/>
      <c r="BF153" s="1413"/>
      <c r="BG153" s="1413"/>
      <c r="BH153" s="1413"/>
      <c r="BI153" s="1413"/>
      <c r="BJ153" s="1413"/>
      <c r="BK153" s="1413"/>
      <c r="BL153" s="1413"/>
      <c r="BM153" s="1413"/>
      <c r="BN153" s="1413"/>
      <c r="BO153" s="1413"/>
      <c r="BP153" s="1413"/>
      <c r="BQ153" s="1838" t="str">
        <f>IF(BQ154+BQ155=0,"",BQ154+BQ155)</f>
        <v/>
      </c>
      <c r="BR153" s="1839"/>
      <c r="BS153" s="1839"/>
      <c r="BT153" s="1839"/>
      <c r="BU153" s="1839"/>
      <c r="BV153" s="1840"/>
      <c r="BW153" s="1841" t="s">
        <v>378</v>
      </c>
      <c r="BX153" s="1842"/>
      <c r="BY153" s="1843"/>
      <c r="BZ153" s="12"/>
      <c r="CA153" s="36"/>
      <c r="CB153" s="36"/>
      <c r="CC153" s="36"/>
      <c r="CD153" s="36"/>
      <c r="CE153" s="36"/>
      <c r="CF153" s="36"/>
      <c r="CG153" s="36"/>
      <c r="CH153" s="36"/>
    </row>
    <row r="154" spans="1:86">
      <c r="A154" s="1396"/>
      <c r="B154" s="1520"/>
      <c r="C154" s="1521"/>
      <c r="D154" s="1398"/>
      <c r="E154" s="11" t="s">
        <v>397</v>
      </c>
      <c r="F154" s="23"/>
      <c r="G154" s="23"/>
      <c r="H154" s="23"/>
      <c r="I154" s="11"/>
      <c r="J154" s="11"/>
      <c r="K154" s="11"/>
      <c r="L154" s="11"/>
      <c r="M154" s="11"/>
      <c r="N154" s="11"/>
      <c r="O154" s="11"/>
      <c r="P154" s="11"/>
      <c r="Q154" s="11"/>
      <c r="R154" s="11"/>
      <c r="S154" s="11"/>
      <c r="T154" s="11"/>
      <c r="U154" s="11"/>
      <c r="V154" s="11"/>
      <c r="W154" s="11"/>
      <c r="X154" s="11"/>
      <c r="Y154" s="11"/>
      <c r="Z154" s="11"/>
      <c r="AA154" s="11"/>
      <c r="AB154" s="11"/>
      <c r="AC154" s="1834">
        <f>'ZEH・ZEH+'!E32</f>
        <v>0</v>
      </c>
      <c r="AD154" s="1835"/>
      <c r="AE154" s="1835"/>
      <c r="AF154" s="1835"/>
      <c r="AG154" s="1835"/>
      <c r="AH154" s="1836"/>
      <c r="AI154" s="1935" t="s">
        <v>378</v>
      </c>
      <c r="AJ154" s="1936"/>
      <c r="AK154" s="1937"/>
      <c r="AL154" s="12"/>
      <c r="AN154" s="1421"/>
      <c r="AO154" s="1396"/>
      <c r="AP154" s="1520"/>
      <c r="AQ154" s="1521"/>
      <c r="AR154" s="1398"/>
      <c r="AS154" s="11" t="s">
        <v>397</v>
      </c>
      <c r="AT154" s="23"/>
      <c r="AU154" s="23"/>
      <c r="AV154" s="23"/>
      <c r="AW154" s="11"/>
      <c r="AX154" s="11"/>
      <c r="AY154" s="11"/>
      <c r="AZ154" s="11"/>
      <c r="BA154" s="11"/>
      <c r="BB154" s="11"/>
      <c r="BC154" s="11"/>
      <c r="BD154" s="11"/>
      <c r="BE154" s="11"/>
      <c r="BF154" s="11"/>
      <c r="BG154" s="11"/>
      <c r="BH154" s="11"/>
      <c r="BI154" s="11"/>
      <c r="BJ154" s="11"/>
      <c r="BK154" s="11"/>
      <c r="BL154" s="11"/>
      <c r="BM154" s="11"/>
      <c r="BN154" s="11"/>
      <c r="BO154" s="11"/>
      <c r="BP154" s="11"/>
      <c r="BQ154" s="2056">
        <f>'ZEH・ZEH+'!AS32</f>
        <v>0</v>
      </c>
      <c r="BR154" s="2057"/>
      <c r="BS154" s="2057"/>
      <c r="BT154" s="2057"/>
      <c r="BU154" s="2057"/>
      <c r="BV154" s="2058"/>
      <c r="BW154" s="1935" t="s">
        <v>378</v>
      </c>
      <c r="BX154" s="1936"/>
      <c r="BY154" s="1937"/>
      <c r="BZ154" s="12"/>
      <c r="CA154" s="847" t="s">
        <v>151</v>
      </c>
      <c r="CB154" s="847" t="s">
        <v>1251</v>
      </c>
      <c r="CC154" s="36"/>
      <c r="CD154" s="36"/>
      <c r="CE154" s="36"/>
      <c r="CF154" s="36"/>
      <c r="CG154" s="36"/>
      <c r="CH154" s="36"/>
    </row>
    <row r="155" spans="1:86">
      <c r="A155" s="1396"/>
      <c r="B155" s="1520"/>
      <c r="C155" s="1521"/>
      <c r="D155" s="1423"/>
      <c r="E155" s="11" t="s">
        <v>398</v>
      </c>
      <c r="F155" s="1423"/>
      <c r="G155" s="1423"/>
      <c r="H155" s="1423"/>
      <c r="I155" s="11"/>
      <c r="J155" s="11"/>
      <c r="K155" s="11"/>
      <c r="L155" s="1396"/>
      <c r="M155" s="11"/>
      <c r="N155" s="11"/>
      <c r="O155" s="11"/>
      <c r="P155" s="11"/>
      <c r="Q155" s="11"/>
      <c r="R155" s="11"/>
      <c r="S155" s="11"/>
      <c r="T155" s="11"/>
      <c r="U155" s="11"/>
      <c r="V155" s="11"/>
      <c r="W155" s="11"/>
      <c r="X155" s="11"/>
      <c r="Y155" s="11"/>
      <c r="Z155" s="11"/>
      <c r="AA155" s="11"/>
      <c r="AB155" s="11"/>
      <c r="AC155" s="1834">
        <f>'ZEH・ZEH+'!E33</f>
        <v>0</v>
      </c>
      <c r="AD155" s="1835"/>
      <c r="AE155" s="1835"/>
      <c r="AF155" s="1835"/>
      <c r="AG155" s="1835"/>
      <c r="AH155" s="1836"/>
      <c r="AI155" s="1831" t="s">
        <v>378</v>
      </c>
      <c r="AJ155" s="1832"/>
      <c r="AK155" s="1833"/>
      <c r="AL155" s="12"/>
      <c r="AN155" s="1421"/>
      <c r="AO155" s="1396"/>
      <c r="AP155" s="1520"/>
      <c r="AQ155" s="1521"/>
      <c r="AR155" s="1423"/>
      <c r="AS155" s="11" t="s">
        <v>398</v>
      </c>
      <c r="AT155" s="1423"/>
      <c r="AU155" s="1423"/>
      <c r="AV155" s="1423"/>
      <c r="AW155" s="11"/>
      <c r="AX155" s="11"/>
      <c r="AY155" s="11"/>
      <c r="AZ155" s="1396"/>
      <c r="BA155" s="11"/>
      <c r="BB155" s="11"/>
      <c r="BC155" s="11"/>
      <c r="BD155" s="11"/>
      <c r="BE155" s="11"/>
      <c r="BF155" s="11"/>
      <c r="BG155" s="11"/>
      <c r="BH155" s="11"/>
      <c r="BI155" s="11"/>
      <c r="BJ155" s="11"/>
      <c r="BK155" s="11"/>
      <c r="BL155" s="11"/>
      <c r="BM155" s="11"/>
      <c r="BN155" s="11"/>
      <c r="BO155" s="11"/>
      <c r="BP155" s="11"/>
      <c r="BQ155" s="2056">
        <f>'ZEH・ZEH+'!AS33</f>
        <v>0</v>
      </c>
      <c r="BR155" s="2057"/>
      <c r="BS155" s="2057"/>
      <c r="BT155" s="2057"/>
      <c r="BU155" s="2057"/>
      <c r="BV155" s="2058"/>
      <c r="BW155" s="1935" t="s">
        <v>378</v>
      </c>
      <c r="BX155" s="1936"/>
      <c r="BY155" s="1937"/>
      <c r="BZ155" s="12"/>
      <c r="CA155" s="847"/>
      <c r="CB155" s="847"/>
      <c r="CC155" s="36"/>
      <c r="CD155" s="36"/>
      <c r="CE155" s="36"/>
      <c r="CF155" s="36"/>
      <c r="CG155" s="36"/>
      <c r="CH155" s="36"/>
    </row>
    <row r="156" spans="1:86" ht="19.5" customHeight="1">
      <c r="A156" s="1396"/>
      <c r="B156" s="1434"/>
      <c r="C156" s="1491" t="s">
        <v>327</v>
      </c>
      <c r="D156" s="1413"/>
      <c r="E156" s="1492"/>
      <c r="F156" s="1492"/>
      <c r="G156" s="1492"/>
      <c r="H156" s="1492"/>
      <c r="I156" s="1413"/>
      <c r="J156" s="1413"/>
      <c r="K156" s="1413"/>
      <c r="L156" s="1413"/>
      <c r="M156" s="1413"/>
      <c r="N156" s="1413"/>
      <c r="O156" s="1413"/>
      <c r="P156" s="1413"/>
      <c r="Q156" s="1413"/>
      <c r="R156" s="1413"/>
      <c r="S156" s="1413"/>
      <c r="T156" s="1413"/>
      <c r="U156" s="1413"/>
      <c r="V156" s="1413"/>
      <c r="W156" s="1413"/>
      <c r="X156" s="1413"/>
      <c r="Y156" s="1413"/>
      <c r="Z156" s="1413"/>
      <c r="AA156" s="1413"/>
      <c r="AB156" s="1413"/>
      <c r="AC156" s="1413"/>
      <c r="AD156" s="1413"/>
      <c r="AE156" s="1413"/>
      <c r="AF156" s="1413"/>
      <c r="AG156" s="1413"/>
      <c r="AH156" s="1413"/>
      <c r="AI156" s="1413"/>
      <c r="AJ156" s="1413"/>
      <c r="AK156" s="1414"/>
      <c r="AL156" s="12"/>
      <c r="AO156" s="1396"/>
      <c r="AP156" s="1434"/>
      <c r="AQ156" s="1491" t="s">
        <v>327</v>
      </c>
      <c r="AR156" s="1413"/>
      <c r="AS156" s="1492"/>
      <c r="AT156" s="1492"/>
      <c r="AU156" s="1492"/>
      <c r="AV156" s="1492"/>
      <c r="AW156" s="1413"/>
      <c r="AX156" s="1413"/>
      <c r="AY156" s="1413"/>
      <c r="AZ156" s="1413"/>
      <c r="BA156" s="1413"/>
      <c r="BB156" s="1413"/>
      <c r="BC156" s="1413"/>
      <c r="BD156" s="1413"/>
      <c r="BE156" s="1413"/>
      <c r="BF156" s="1413"/>
      <c r="BG156" s="1413"/>
      <c r="BH156" s="1413"/>
      <c r="BI156" s="1413"/>
      <c r="BJ156" s="1413"/>
      <c r="BK156" s="1413"/>
      <c r="BL156" s="1413"/>
      <c r="BM156" s="1413"/>
      <c r="BN156" s="1413"/>
      <c r="BO156" s="1413"/>
      <c r="BP156" s="1413"/>
      <c r="BQ156" s="1413"/>
      <c r="BR156" s="1413"/>
      <c r="BS156" s="1413"/>
      <c r="BT156" s="1413"/>
      <c r="BU156" s="1413"/>
      <c r="BV156" s="1413"/>
      <c r="BW156" s="1413"/>
      <c r="BX156" s="1413"/>
      <c r="BY156" s="1414"/>
      <c r="BZ156" s="12"/>
      <c r="CA156" s="847"/>
      <c r="CB156" s="847"/>
      <c r="CC156" s="36"/>
      <c r="CD156" s="36"/>
      <c r="CE156" s="36"/>
      <c r="CF156" s="36"/>
      <c r="CG156" s="36"/>
      <c r="CH156" s="36"/>
    </row>
    <row r="157" spans="1:86" ht="15.75" customHeight="1">
      <c r="A157" s="1396"/>
      <c r="B157" s="1424"/>
      <c r="C157" s="1422"/>
      <c r="D157" s="1903" t="s">
        <v>380</v>
      </c>
      <c r="E157" s="1903"/>
      <c r="F157" s="1903"/>
      <c r="G157" s="1903"/>
      <c r="H157" s="1903"/>
      <c r="I157" s="1903"/>
      <c r="J157" s="1903"/>
      <c r="K157" s="1903"/>
      <c r="L157" s="1903"/>
      <c r="M157" s="1903"/>
      <c r="N157" s="1903"/>
      <c r="O157" s="1903"/>
      <c r="P157" s="1903"/>
      <c r="Q157" s="1903"/>
      <c r="R157" s="1903"/>
      <c r="S157" s="1903"/>
      <c r="T157" s="1903"/>
      <c r="U157" s="1903"/>
      <c r="V157" s="1903"/>
      <c r="W157" s="1903"/>
      <c r="X157" s="1903"/>
      <c r="Y157" s="1903"/>
      <c r="Z157" s="1903"/>
      <c r="AA157" s="1903"/>
      <c r="AB157" s="1903"/>
      <c r="AC157" s="1903"/>
      <c r="AD157" s="1903"/>
      <c r="AE157" s="1903"/>
      <c r="AF157" s="1903"/>
      <c r="AG157" s="1903"/>
      <c r="AH157" s="1903"/>
      <c r="AI157" s="1903"/>
      <c r="AJ157" s="1903"/>
      <c r="AK157" s="1904"/>
      <c r="AL157" s="12"/>
      <c r="AO157" s="1396"/>
      <c r="AP157" s="1424"/>
      <c r="AQ157" s="1422"/>
      <c r="AR157" s="1903" t="s">
        <v>380</v>
      </c>
      <c r="AS157" s="1903"/>
      <c r="AT157" s="1903"/>
      <c r="AU157" s="1903"/>
      <c r="AV157" s="1903"/>
      <c r="AW157" s="1903"/>
      <c r="AX157" s="1903"/>
      <c r="AY157" s="1903"/>
      <c r="AZ157" s="1903"/>
      <c r="BA157" s="1903"/>
      <c r="BB157" s="1903"/>
      <c r="BC157" s="1903"/>
      <c r="BD157" s="1903"/>
      <c r="BE157" s="1903"/>
      <c r="BF157" s="1903"/>
      <c r="BG157" s="1903"/>
      <c r="BH157" s="1903"/>
      <c r="BI157" s="1903"/>
      <c r="BJ157" s="1903"/>
      <c r="BK157" s="1903"/>
      <c r="BL157" s="1903"/>
      <c r="BM157" s="1903"/>
      <c r="BN157" s="1903"/>
      <c r="BO157" s="1903"/>
      <c r="BP157" s="1903"/>
      <c r="BQ157" s="1903"/>
      <c r="BR157" s="1903"/>
      <c r="BS157" s="1903"/>
      <c r="BT157" s="1903"/>
      <c r="BU157" s="1903"/>
      <c r="BV157" s="1903"/>
      <c r="BW157" s="1903"/>
      <c r="BX157" s="1903"/>
      <c r="BY157" s="1904"/>
      <c r="BZ157" s="12"/>
      <c r="CA157" s="847"/>
      <c r="CB157" s="847"/>
      <c r="CC157" s="36"/>
      <c r="CD157" s="36"/>
      <c r="CE157" s="36"/>
      <c r="CF157" s="36"/>
      <c r="CG157" s="36"/>
      <c r="CH157" s="36"/>
    </row>
    <row r="158" spans="1:86">
      <c r="A158" s="1396"/>
      <c r="B158" s="1520"/>
      <c r="C158" s="1430"/>
      <c r="D158" s="1649" t="s">
        <v>204</v>
      </c>
      <c r="E158" s="1949" t="s">
        <v>445</v>
      </c>
      <c r="F158" s="1949"/>
      <c r="G158" s="1949"/>
      <c r="H158" s="1949"/>
      <c r="I158" s="1949"/>
      <c r="J158" s="1949"/>
      <c r="K158" s="1949"/>
      <c r="L158" s="1949"/>
      <c r="M158" s="1949"/>
      <c r="N158" s="1949"/>
      <c r="O158" s="1949"/>
      <c r="P158" s="1949"/>
      <c r="Q158" s="1949"/>
      <c r="R158" s="1949"/>
      <c r="S158" s="1949"/>
      <c r="T158" s="1949"/>
      <c r="U158" s="1949"/>
      <c r="V158" s="1949"/>
      <c r="W158" s="1949"/>
      <c r="X158" s="1949"/>
      <c r="Y158" s="1949"/>
      <c r="Z158" s="1949"/>
      <c r="AA158" s="1949"/>
      <c r="AB158" s="1949"/>
      <c r="AC158" s="1949"/>
      <c r="AD158" s="1949"/>
      <c r="AE158" s="1949"/>
      <c r="AF158" s="1949"/>
      <c r="AG158" s="1949"/>
      <c r="AH158" s="1949"/>
      <c r="AI158" s="1949"/>
      <c r="AJ158" s="1949"/>
      <c r="AK158" s="1950"/>
      <c r="AL158" s="12"/>
      <c r="AO158" s="1396"/>
      <c r="AP158" s="1520"/>
      <c r="AQ158" s="1430"/>
      <c r="AR158" s="1504" t="s">
        <v>204</v>
      </c>
      <c r="AS158" s="1949" t="s">
        <v>445</v>
      </c>
      <c r="AT158" s="1949"/>
      <c r="AU158" s="1949"/>
      <c r="AV158" s="1949"/>
      <c r="AW158" s="1949"/>
      <c r="AX158" s="1949"/>
      <c r="AY158" s="1949"/>
      <c r="AZ158" s="1949"/>
      <c r="BA158" s="1949"/>
      <c r="BB158" s="1949"/>
      <c r="BC158" s="1949"/>
      <c r="BD158" s="1949"/>
      <c r="BE158" s="1949"/>
      <c r="BF158" s="1949"/>
      <c r="BG158" s="1949"/>
      <c r="BH158" s="1949"/>
      <c r="BI158" s="1949"/>
      <c r="BJ158" s="1949"/>
      <c r="BK158" s="1949"/>
      <c r="BL158" s="1949"/>
      <c r="BM158" s="1949"/>
      <c r="BN158" s="1949"/>
      <c r="BO158" s="1949"/>
      <c r="BP158" s="1949"/>
      <c r="BQ158" s="1949"/>
      <c r="BR158" s="1949"/>
      <c r="BS158" s="1949"/>
      <c r="BT158" s="1949"/>
      <c r="BU158" s="1949"/>
      <c r="BV158" s="1949"/>
      <c r="BW158" s="1949"/>
      <c r="BX158" s="1949"/>
      <c r="BY158" s="1950"/>
      <c r="BZ158" s="12"/>
      <c r="CA158" s="847" t="s">
        <v>151</v>
      </c>
      <c r="CB158" s="847" t="s">
        <v>382</v>
      </c>
      <c r="CC158" s="36"/>
      <c r="CD158" s="36"/>
      <c r="CE158" s="36"/>
      <c r="CF158" s="36"/>
      <c r="CG158" s="36"/>
      <c r="CH158" s="36"/>
    </row>
    <row r="159" spans="1:86" ht="16.5" customHeight="1">
      <c r="A159" s="1396"/>
      <c r="B159" s="1520"/>
      <c r="C159" s="1429"/>
      <c r="D159" s="1429"/>
      <c r="E159" s="1425" t="s">
        <v>446</v>
      </c>
      <c r="F159" s="1566"/>
      <c r="G159" s="12"/>
      <c r="H159" s="12"/>
      <c r="I159" s="1396"/>
      <c r="J159" s="1396"/>
      <c r="K159" s="1396"/>
      <c r="L159" s="1396"/>
      <c r="M159" s="1396"/>
      <c r="N159" s="1396"/>
      <c r="O159" s="1396"/>
      <c r="P159" s="1396"/>
      <c r="Q159" s="1396"/>
      <c r="R159" s="1396"/>
      <c r="S159" s="1396"/>
      <c r="T159" s="1396"/>
      <c r="U159" s="1396"/>
      <c r="V159" s="1396"/>
      <c r="W159" s="1396"/>
      <c r="X159" s="1396"/>
      <c r="Y159" s="1396"/>
      <c r="Z159" s="1396"/>
      <c r="AA159" s="1396"/>
      <c r="AB159" s="1396"/>
      <c r="AC159" s="11"/>
      <c r="AD159" s="1396"/>
      <c r="AE159" s="1396"/>
      <c r="AF159" s="1396"/>
      <c r="AG159" s="1396"/>
      <c r="AH159" s="1396"/>
      <c r="AI159" s="1396"/>
      <c r="AJ159" s="1396"/>
      <c r="AK159" s="1513"/>
      <c r="AL159" s="12"/>
      <c r="AO159" s="1396"/>
      <c r="AP159" s="1520"/>
      <c r="AQ159" s="1429"/>
      <c r="AR159" s="1429"/>
      <c r="AS159" s="1425" t="s">
        <v>446</v>
      </c>
      <c r="AT159" s="1566"/>
      <c r="AU159" s="12"/>
      <c r="AV159" s="12"/>
      <c r="AW159" s="1396"/>
      <c r="AX159" s="1396"/>
      <c r="AY159" s="1396"/>
      <c r="AZ159" s="1396"/>
      <c r="BA159" s="1396"/>
      <c r="BB159" s="1396"/>
      <c r="BC159" s="1396"/>
      <c r="BD159" s="1396"/>
      <c r="BE159" s="1396"/>
      <c r="BF159" s="1396"/>
      <c r="BG159" s="1396"/>
      <c r="BH159" s="1396"/>
      <c r="BI159" s="1396"/>
      <c r="BJ159" s="1396"/>
      <c r="BK159" s="1396"/>
      <c r="BL159" s="1396"/>
      <c r="BM159" s="1396"/>
      <c r="BN159" s="1396"/>
      <c r="BO159" s="1396"/>
      <c r="BP159" s="1396"/>
      <c r="BQ159" s="11"/>
      <c r="BR159" s="1396"/>
      <c r="BS159" s="1396"/>
      <c r="BT159" s="1396"/>
      <c r="BU159" s="1396"/>
      <c r="BV159" s="1396"/>
      <c r="BW159" s="1396"/>
      <c r="BX159" s="1396"/>
      <c r="BY159" s="1513"/>
      <c r="BZ159" s="12"/>
      <c r="CA159" s="36"/>
      <c r="CB159" s="36"/>
      <c r="CC159" s="36"/>
      <c r="CD159" s="36"/>
      <c r="CE159" s="36"/>
      <c r="CF159" s="36"/>
      <c r="CG159" s="36"/>
      <c r="CH159" s="36"/>
    </row>
    <row r="160" spans="1:86">
      <c r="A160" s="1396"/>
      <c r="B160" s="1520"/>
      <c r="C160" s="1430"/>
      <c r="D160" s="942" t="s">
        <v>204</v>
      </c>
      <c r="E160" s="1922" t="s">
        <v>447</v>
      </c>
      <c r="F160" s="1922"/>
      <c r="G160" s="1922"/>
      <c r="H160" s="1922"/>
      <c r="I160" s="1922"/>
      <c r="J160" s="1922"/>
      <c r="K160" s="1922"/>
      <c r="L160" s="1922"/>
      <c r="M160" s="1922"/>
      <c r="N160" s="1922"/>
      <c r="O160" s="1922"/>
      <c r="P160" s="1922"/>
      <c r="Q160" s="1922"/>
      <c r="R160" s="1922"/>
      <c r="S160" s="1922"/>
      <c r="T160" s="1922"/>
      <c r="U160" s="1922"/>
      <c r="V160" s="1922"/>
      <c r="W160" s="1922"/>
      <c r="X160" s="1922"/>
      <c r="Y160" s="1922"/>
      <c r="Z160" s="1922"/>
      <c r="AA160" s="1922"/>
      <c r="AB160" s="1922"/>
      <c r="AC160" s="1922"/>
      <c r="AD160" s="1922"/>
      <c r="AE160" s="1922"/>
      <c r="AF160" s="1922"/>
      <c r="AG160" s="1922"/>
      <c r="AH160" s="1922"/>
      <c r="AI160" s="1922"/>
      <c r="AJ160" s="1922"/>
      <c r="AK160" s="1923"/>
      <c r="AL160" s="12"/>
      <c r="AO160" s="1396"/>
      <c r="AP160" s="1520"/>
      <c r="AQ160" s="1430"/>
      <c r="AR160" s="1431" t="s">
        <v>204</v>
      </c>
      <c r="AS160" s="1922" t="s">
        <v>447</v>
      </c>
      <c r="AT160" s="1922"/>
      <c r="AU160" s="1922"/>
      <c r="AV160" s="1922"/>
      <c r="AW160" s="1922"/>
      <c r="AX160" s="1922"/>
      <c r="AY160" s="1922"/>
      <c r="AZ160" s="1922"/>
      <c r="BA160" s="1922"/>
      <c r="BB160" s="1922"/>
      <c r="BC160" s="1922"/>
      <c r="BD160" s="1922"/>
      <c r="BE160" s="1922"/>
      <c r="BF160" s="1922"/>
      <c r="BG160" s="1922"/>
      <c r="BH160" s="1922"/>
      <c r="BI160" s="1922"/>
      <c r="BJ160" s="1922"/>
      <c r="BK160" s="1922"/>
      <c r="BL160" s="1922"/>
      <c r="BM160" s="1922"/>
      <c r="BN160" s="1922"/>
      <c r="BO160" s="1922"/>
      <c r="BP160" s="1922"/>
      <c r="BQ160" s="1922"/>
      <c r="BR160" s="1922"/>
      <c r="BS160" s="1922"/>
      <c r="BT160" s="1922"/>
      <c r="BU160" s="1922"/>
      <c r="BV160" s="1922"/>
      <c r="BW160" s="1922"/>
      <c r="BX160" s="1922"/>
      <c r="BY160" s="1923"/>
      <c r="BZ160" s="12"/>
      <c r="CA160" s="36"/>
      <c r="CB160" s="36"/>
      <c r="CC160" s="36"/>
      <c r="CD160" s="36"/>
      <c r="CE160" s="36"/>
      <c r="CF160" s="36"/>
      <c r="CG160" s="36"/>
      <c r="CH160" s="36"/>
    </row>
    <row r="161" spans="1:86" ht="12.75" customHeight="1">
      <c r="A161" s="1396"/>
      <c r="B161" s="1520"/>
      <c r="C161" s="1429"/>
      <c r="D161" s="1489"/>
      <c r="E161" s="1924"/>
      <c r="F161" s="1924"/>
      <c r="G161" s="1924"/>
      <c r="H161" s="1924"/>
      <c r="I161" s="1924"/>
      <c r="J161" s="1924"/>
      <c r="K161" s="1924"/>
      <c r="L161" s="1924"/>
      <c r="M161" s="1924"/>
      <c r="N161" s="1924"/>
      <c r="O161" s="1924"/>
      <c r="P161" s="1924"/>
      <c r="Q161" s="1924"/>
      <c r="R161" s="1924"/>
      <c r="S161" s="1924"/>
      <c r="T161" s="1924"/>
      <c r="U161" s="1924"/>
      <c r="V161" s="1924"/>
      <c r="W161" s="1924"/>
      <c r="X161" s="1924"/>
      <c r="Y161" s="1924"/>
      <c r="Z161" s="1924"/>
      <c r="AA161" s="1924"/>
      <c r="AB161" s="1924"/>
      <c r="AC161" s="1924"/>
      <c r="AD161" s="1924"/>
      <c r="AE161" s="1924"/>
      <c r="AF161" s="1924"/>
      <c r="AG161" s="1924"/>
      <c r="AH161" s="1924"/>
      <c r="AI161" s="1924"/>
      <c r="AJ161" s="1924"/>
      <c r="AK161" s="1925"/>
      <c r="AL161" s="12"/>
      <c r="AO161" s="1396"/>
      <c r="AP161" s="1520"/>
      <c r="AQ161" s="1429"/>
      <c r="AR161" s="1489"/>
      <c r="AS161" s="1924"/>
      <c r="AT161" s="1924"/>
      <c r="AU161" s="1924"/>
      <c r="AV161" s="1924"/>
      <c r="AW161" s="1924"/>
      <c r="AX161" s="1924"/>
      <c r="AY161" s="1924"/>
      <c r="AZ161" s="1924"/>
      <c r="BA161" s="1924"/>
      <c r="BB161" s="1924"/>
      <c r="BC161" s="1924"/>
      <c r="BD161" s="1924"/>
      <c r="BE161" s="1924"/>
      <c r="BF161" s="1924"/>
      <c r="BG161" s="1924"/>
      <c r="BH161" s="1924"/>
      <c r="BI161" s="1924"/>
      <c r="BJ161" s="1924"/>
      <c r="BK161" s="1924"/>
      <c r="BL161" s="1924"/>
      <c r="BM161" s="1924"/>
      <c r="BN161" s="1924"/>
      <c r="BO161" s="1924"/>
      <c r="BP161" s="1924"/>
      <c r="BQ161" s="1924"/>
      <c r="BR161" s="1924"/>
      <c r="BS161" s="1924"/>
      <c r="BT161" s="1924"/>
      <c r="BU161" s="1924"/>
      <c r="BV161" s="1924"/>
      <c r="BW161" s="1924"/>
      <c r="BX161" s="1924"/>
      <c r="BY161" s="1925"/>
      <c r="BZ161" s="12"/>
      <c r="CA161" s="36"/>
      <c r="CB161" s="36"/>
      <c r="CC161" s="36"/>
      <c r="CD161" s="36"/>
      <c r="CE161" s="36"/>
      <c r="CF161" s="36"/>
      <c r="CG161" s="36"/>
      <c r="CH161" s="36"/>
    </row>
    <row r="162" spans="1:86" ht="18.75" customHeight="1">
      <c r="A162" s="1396"/>
      <c r="B162" s="1567"/>
      <c r="C162" s="1568"/>
      <c r="D162" s="373" t="s">
        <v>204</v>
      </c>
      <c r="E162" s="1570" t="s">
        <v>448</v>
      </c>
      <c r="F162" s="1570"/>
      <c r="G162" s="1570"/>
      <c r="H162" s="1570"/>
      <c r="I162" s="1570"/>
      <c r="J162" s="1570"/>
      <c r="K162" s="1570"/>
      <c r="L162" s="1570"/>
      <c r="M162" s="1570"/>
      <c r="N162" s="1570"/>
      <c r="O162" s="1570"/>
      <c r="P162" s="1570"/>
      <c r="Q162" s="1570"/>
      <c r="R162" s="1570"/>
      <c r="S162" s="1570"/>
      <c r="T162" s="1570"/>
      <c r="U162" s="1570"/>
      <c r="V162" s="1570"/>
      <c r="W162" s="1571"/>
      <c r="X162" s="1571"/>
      <c r="Y162" s="1571"/>
      <c r="Z162" s="1571"/>
      <c r="AA162" s="1571"/>
      <c r="AB162" s="1571"/>
      <c r="AC162" s="1571"/>
      <c r="AD162" s="1571"/>
      <c r="AE162" s="1571"/>
      <c r="AF162" s="1571"/>
      <c r="AG162" s="1571"/>
      <c r="AH162" s="1571"/>
      <c r="AI162" s="1571"/>
      <c r="AJ162" s="1571"/>
      <c r="AK162" s="1572"/>
      <c r="AL162" s="12"/>
      <c r="AO162" s="1396"/>
      <c r="AP162" s="1567"/>
      <c r="AQ162" s="1568"/>
      <c r="AR162" s="1569" t="s">
        <v>204</v>
      </c>
      <c r="AS162" s="1570" t="s">
        <v>448</v>
      </c>
      <c r="AT162" s="1570"/>
      <c r="AU162" s="1570"/>
      <c r="AV162" s="1570"/>
      <c r="AW162" s="1570"/>
      <c r="AX162" s="1570"/>
      <c r="AY162" s="1570"/>
      <c r="AZ162" s="1570"/>
      <c r="BA162" s="1570"/>
      <c r="BB162" s="1570"/>
      <c r="BC162" s="1570"/>
      <c r="BD162" s="1570"/>
      <c r="BE162" s="1570"/>
      <c r="BF162" s="1570"/>
      <c r="BG162" s="1570"/>
      <c r="BH162" s="1570"/>
      <c r="BI162" s="1570"/>
      <c r="BJ162" s="1570"/>
      <c r="BK162" s="1571"/>
      <c r="BL162" s="1571"/>
      <c r="BM162" s="1571"/>
      <c r="BN162" s="1571"/>
      <c r="BO162" s="1571"/>
      <c r="BP162" s="1571"/>
      <c r="BQ162" s="1571"/>
      <c r="BR162" s="1571"/>
      <c r="BS162" s="1571"/>
      <c r="BT162" s="1571"/>
      <c r="BU162" s="1571"/>
      <c r="BV162" s="1571"/>
      <c r="BW162" s="1571"/>
      <c r="BX162" s="1571"/>
      <c r="BY162" s="1572"/>
      <c r="BZ162" s="12"/>
      <c r="CA162" s="36"/>
      <c r="CB162" s="36"/>
      <c r="CC162" s="36"/>
      <c r="CD162" s="36"/>
      <c r="CE162" s="36"/>
      <c r="CF162" s="36"/>
      <c r="CG162" s="36"/>
      <c r="CH162" s="36"/>
    </row>
    <row r="163" spans="1:86" ht="7.5" customHeight="1">
      <c r="A163" s="1396"/>
      <c r="B163" s="1540"/>
      <c r="C163" s="1558"/>
      <c r="D163" s="1405"/>
      <c r="E163" s="1412"/>
      <c r="F163" s="1412"/>
      <c r="G163" s="1412"/>
      <c r="H163" s="1412"/>
      <c r="I163" s="1412"/>
      <c r="J163" s="1412"/>
      <c r="K163" s="1412"/>
      <c r="L163" s="1412"/>
      <c r="M163" s="1412"/>
      <c r="N163" s="1412"/>
      <c r="O163" s="1412"/>
      <c r="P163" s="1412"/>
      <c r="Q163" s="1412"/>
      <c r="R163" s="1412"/>
      <c r="S163" s="1412"/>
      <c r="T163" s="1412"/>
      <c r="U163" s="1412"/>
      <c r="V163" s="1412"/>
      <c r="W163" s="1412"/>
      <c r="X163" s="1412"/>
      <c r="Y163" s="1412"/>
      <c r="Z163" s="1412"/>
      <c r="AA163" s="1412"/>
      <c r="AB163" s="1412"/>
      <c r="AC163" s="1412"/>
      <c r="AD163" s="1412"/>
      <c r="AE163" s="1412"/>
      <c r="AF163" s="1412"/>
      <c r="AG163" s="1412"/>
      <c r="AH163" s="1412"/>
      <c r="AI163" s="1412"/>
      <c r="AJ163" s="1412"/>
      <c r="AK163" s="1412"/>
      <c r="AL163" s="12"/>
      <c r="AO163" s="1396"/>
      <c r="AP163" s="1540"/>
      <c r="AQ163" s="1558"/>
      <c r="AR163" s="1405"/>
      <c r="AS163" s="1412"/>
      <c r="AT163" s="1412"/>
      <c r="AU163" s="1412"/>
      <c r="AV163" s="1412"/>
      <c r="AW163" s="1412"/>
      <c r="AX163" s="1412"/>
      <c r="AY163" s="1412"/>
      <c r="AZ163" s="1412"/>
      <c r="BA163" s="1412"/>
      <c r="BB163" s="1412"/>
      <c r="BC163" s="1412"/>
      <c r="BD163" s="1412"/>
      <c r="BE163" s="1412"/>
      <c r="BF163" s="1412"/>
      <c r="BG163" s="1412"/>
      <c r="BH163" s="1412"/>
      <c r="BI163" s="1412"/>
      <c r="BJ163" s="1412"/>
      <c r="BK163" s="1412"/>
      <c r="BL163" s="1412"/>
      <c r="BM163" s="1412"/>
      <c r="BN163" s="1412"/>
      <c r="BO163" s="1412"/>
      <c r="BP163" s="1412"/>
      <c r="BQ163" s="1412"/>
      <c r="BR163" s="1412"/>
      <c r="BS163" s="1412"/>
      <c r="BT163" s="1412"/>
      <c r="BU163" s="1412"/>
      <c r="BV163" s="1412"/>
      <c r="BW163" s="1412"/>
      <c r="BX163" s="1412"/>
      <c r="BY163" s="1412"/>
      <c r="BZ163" s="12"/>
      <c r="CA163" s="36"/>
      <c r="CB163" s="36"/>
      <c r="CC163" s="36"/>
      <c r="CD163" s="36"/>
      <c r="CE163" s="36"/>
      <c r="CF163" s="36"/>
      <c r="CG163" s="36"/>
      <c r="CH163" s="36"/>
    </row>
    <row r="164" spans="1:86" ht="7.5" customHeight="1">
      <c r="A164" s="1396"/>
      <c r="B164" s="1540"/>
      <c r="C164" s="1558"/>
      <c r="D164" s="1405"/>
      <c r="E164" s="1412"/>
      <c r="F164" s="1412"/>
      <c r="G164" s="1412"/>
      <c r="H164" s="1412"/>
      <c r="I164" s="1412"/>
      <c r="J164" s="1412"/>
      <c r="K164" s="1412"/>
      <c r="L164" s="1412"/>
      <c r="M164" s="1412"/>
      <c r="N164" s="1412"/>
      <c r="O164" s="1412"/>
      <c r="P164" s="1412"/>
      <c r="Q164" s="1412"/>
      <c r="R164" s="1412"/>
      <c r="S164" s="1412"/>
      <c r="T164" s="1412"/>
      <c r="U164" s="1412"/>
      <c r="V164" s="1412"/>
      <c r="W164" s="1412"/>
      <c r="X164" s="1412"/>
      <c r="Y164" s="1412"/>
      <c r="Z164" s="1412"/>
      <c r="AA164" s="1412"/>
      <c r="AB164" s="1412"/>
      <c r="AC164" s="1412"/>
      <c r="AD164" s="1412"/>
      <c r="AE164" s="1412"/>
      <c r="AF164" s="1412"/>
      <c r="AG164" s="1412"/>
      <c r="AH164" s="1412"/>
      <c r="AI164" s="1412"/>
      <c r="AJ164" s="1412"/>
      <c r="AK164" s="1412"/>
      <c r="AL164" s="12"/>
      <c r="AO164" s="1396"/>
      <c r="AP164" s="1540"/>
      <c r="AQ164" s="1558"/>
      <c r="AR164" s="1405"/>
      <c r="AS164" s="1412"/>
      <c r="AT164" s="1412"/>
      <c r="AU164" s="1412"/>
      <c r="AV164" s="1412"/>
      <c r="AW164" s="1412"/>
      <c r="AX164" s="1412"/>
      <c r="AY164" s="1412"/>
      <c r="AZ164" s="1412"/>
      <c r="BA164" s="1412"/>
      <c r="BB164" s="1412"/>
      <c r="BC164" s="1412"/>
      <c r="BD164" s="1412"/>
      <c r="BE164" s="1412"/>
      <c r="BF164" s="1412"/>
      <c r="BG164" s="1412"/>
      <c r="BH164" s="1412"/>
      <c r="BI164" s="1412"/>
      <c r="BJ164" s="1412"/>
      <c r="BK164" s="1412"/>
      <c r="BL164" s="1412"/>
      <c r="BM164" s="1412"/>
      <c r="BN164" s="1412"/>
      <c r="BO164" s="1412"/>
      <c r="BP164" s="1412"/>
      <c r="BQ164" s="1412"/>
      <c r="BR164" s="1412"/>
      <c r="BS164" s="1412"/>
      <c r="BT164" s="1412"/>
      <c r="BU164" s="1412"/>
      <c r="BV164" s="1412"/>
      <c r="BW164" s="1412"/>
      <c r="BX164" s="1412"/>
      <c r="BY164" s="1412"/>
      <c r="BZ164" s="12"/>
      <c r="CA164" s="36"/>
      <c r="CB164" s="36"/>
      <c r="CC164" s="36"/>
      <c r="CD164" s="36"/>
      <c r="CE164" s="36"/>
      <c r="CF164" s="36"/>
      <c r="CG164" s="36"/>
      <c r="CH164" s="36"/>
    </row>
    <row r="165" spans="1:86" ht="18.75" customHeight="1">
      <c r="A165" s="1396"/>
      <c r="B165" s="1394" t="s">
        <v>287</v>
      </c>
      <c r="C165" s="1536"/>
      <c r="D165" s="1536"/>
      <c r="E165" s="1536"/>
      <c r="F165" s="1536"/>
      <c r="G165" s="1536"/>
      <c r="H165" s="1536"/>
      <c r="I165" s="1536"/>
      <c r="J165" s="1536"/>
      <c r="K165" s="1537"/>
      <c r="L165" s="1537"/>
      <c r="M165" s="1537"/>
      <c r="N165" s="1537"/>
      <c r="O165" s="1537"/>
      <c r="P165" s="1537"/>
      <c r="Q165" s="1537"/>
      <c r="R165" s="1537"/>
      <c r="S165" s="1537"/>
      <c r="T165" s="1537"/>
      <c r="U165" s="1537"/>
      <c r="V165" s="1537"/>
      <c r="W165" s="1537"/>
      <c r="X165" s="1537"/>
      <c r="Y165" s="1537"/>
      <c r="Z165" s="1537"/>
      <c r="AA165" s="1537"/>
      <c r="AB165" s="1537"/>
      <c r="AC165" s="1537"/>
      <c r="AD165" s="1537"/>
      <c r="AE165" s="1537"/>
      <c r="AF165" s="1537"/>
      <c r="AG165" s="1537"/>
      <c r="AH165" s="1537"/>
      <c r="AI165" s="1537"/>
      <c r="AJ165" s="1537"/>
      <c r="AK165" s="1573"/>
      <c r="AL165" s="12"/>
      <c r="AO165" s="1396"/>
      <c r="AP165" s="1394" t="s">
        <v>287</v>
      </c>
      <c r="AQ165" s="1536"/>
      <c r="AR165" s="1536"/>
      <c r="AS165" s="1536"/>
      <c r="AT165" s="1536"/>
      <c r="AU165" s="1536"/>
      <c r="AV165" s="1536"/>
      <c r="AW165" s="1536"/>
      <c r="AX165" s="1536"/>
      <c r="AY165" s="1537"/>
      <c r="AZ165" s="1537"/>
      <c r="BA165" s="1537"/>
      <c r="BB165" s="1537"/>
      <c r="BC165" s="1537"/>
      <c r="BD165" s="1537"/>
      <c r="BE165" s="1537"/>
      <c r="BF165" s="1537"/>
      <c r="BG165" s="1537"/>
      <c r="BH165" s="1537"/>
      <c r="BI165" s="1537"/>
      <c r="BJ165" s="1537"/>
      <c r="BK165" s="1537"/>
      <c r="BL165" s="1537"/>
      <c r="BM165" s="1537"/>
      <c r="BN165" s="1537"/>
      <c r="BO165" s="1537"/>
      <c r="BP165" s="1537"/>
      <c r="BQ165" s="1537"/>
      <c r="BR165" s="1537"/>
      <c r="BS165" s="1537"/>
      <c r="BT165" s="1537"/>
      <c r="BU165" s="1537"/>
      <c r="BV165" s="1537"/>
      <c r="BW165" s="1537"/>
      <c r="BX165" s="1574"/>
      <c r="BY165" s="1573"/>
      <c r="BZ165" s="12"/>
      <c r="CA165" s="36"/>
      <c r="CB165" s="36"/>
      <c r="CC165" s="36"/>
      <c r="CD165" s="36"/>
      <c r="CE165" s="36"/>
      <c r="CF165" s="36"/>
      <c r="CG165" s="36"/>
      <c r="CH165" s="36"/>
    </row>
    <row r="166" spans="1:86" ht="18.75" customHeight="1">
      <c r="A166" s="1396"/>
      <c r="B166" s="1410"/>
      <c r="C166" s="1417" t="s">
        <v>343</v>
      </c>
      <c r="D166" s="1540"/>
      <c r="E166" s="1540"/>
      <c r="F166" s="1540"/>
      <c r="G166" s="1540"/>
      <c r="H166" s="1540"/>
      <c r="I166" s="1511"/>
      <c r="J166" s="1511"/>
      <c r="K166" s="1512"/>
      <c r="L166" s="1515"/>
      <c r="M166" s="1515"/>
      <c r="N166" s="1515"/>
      <c r="O166" s="1515"/>
      <c r="P166" s="1515"/>
      <c r="Q166" s="1515"/>
      <c r="R166" s="1515"/>
      <c r="S166" s="1515"/>
      <c r="T166" s="1515"/>
      <c r="U166" s="1515"/>
      <c r="V166" s="1515"/>
      <c r="W166" s="1515"/>
      <c r="X166" s="1515"/>
      <c r="Y166" s="1515"/>
      <c r="Z166" s="1515"/>
      <c r="AA166" s="1515"/>
      <c r="AB166" s="1515"/>
      <c r="AC166" s="1515"/>
      <c r="AD166" s="1515"/>
      <c r="AE166" s="1515"/>
      <c r="AF166" s="1515"/>
      <c r="AG166" s="1515"/>
      <c r="AH166" s="1515"/>
      <c r="AI166" s="1515"/>
      <c r="AJ166" s="1515"/>
      <c r="AK166" s="1575"/>
      <c r="AL166" s="12"/>
      <c r="AO166" s="1396"/>
      <c r="AP166" s="1410"/>
      <c r="AQ166" s="1417" t="s">
        <v>343</v>
      </c>
      <c r="AR166" s="1540"/>
      <c r="AS166" s="1540"/>
      <c r="AT166" s="1540"/>
      <c r="AU166" s="1540"/>
      <c r="AV166" s="1540"/>
      <c r="AW166" s="1511"/>
      <c r="AX166" s="1511"/>
      <c r="AY166" s="1512"/>
      <c r="AZ166" s="1515"/>
      <c r="BA166" s="1515"/>
      <c r="BB166" s="1515"/>
      <c r="BC166" s="1515"/>
      <c r="BD166" s="1515"/>
      <c r="BE166" s="1515"/>
      <c r="BF166" s="1515"/>
      <c r="BG166" s="1515"/>
      <c r="BH166" s="1515"/>
      <c r="BI166" s="1515"/>
      <c r="BJ166" s="1515"/>
      <c r="BK166" s="1515"/>
      <c r="BL166" s="1515"/>
      <c r="BM166" s="1515"/>
      <c r="BN166" s="1515"/>
      <c r="BO166" s="1515"/>
      <c r="BP166" s="1515"/>
      <c r="BQ166" s="1515"/>
      <c r="BR166" s="1515"/>
      <c r="BS166" s="1515"/>
      <c r="BT166" s="1515"/>
      <c r="BU166" s="1515"/>
      <c r="BV166" s="1515"/>
      <c r="BW166" s="1515"/>
      <c r="BX166" s="1576"/>
      <c r="BY166" s="1575"/>
      <c r="BZ166" s="12"/>
      <c r="CA166" s="36"/>
      <c r="CB166" s="36"/>
      <c r="CC166" s="36"/>
      <c r="CD166" s="36"/>
      <c r="CE166" s="36"/>
      <c r="CF166" s="36"/>
      <c r="CG166" s="36"/>
      <c r="CH166" s="36"/>
    </row>
    <row r="167" spans="1:86" ht="18.75" customHeight="1">
      <c r="A167" s="1396"/>
      <c r="B167" s="1410"/>
      <c r="C167" s="1467"/>
      <c r="D167" s="1395" t="s">
        <v>344</v>
      </c>
      <c r="E167" s="9"/>
      <c r="F167" s="9"/>
      <c r="G167" s="9"/>
      <c r="H167" s="9"/>
      <c r="I167" s="1512"/>
      <c r="J167" s="1512"/>
      <c r="K167" s="1512"/>
      <c r="L167" s="1512"/>
      <c r="M167" s="1512"/>
      <c r="N167" s="1512"/>
      <c r="O167" s="1512"/>
      <c r="P167" s="1512"/>
      <c r="Q167" s="1512"/>
      <c r="R167" s="1512"/>
      <c r="S167" s="1512"/>
      <c r="T167" s="1512"/>
      <c r="U167" s="1512"/>
      <c r="V167" s="1512"/>
      <c r="W167" s="1512"/>
      <c r="X167" s="1512"/>
      <c r="Y167" s="1512"/>
      <c r="Z167" s="1512"/>
      <c r="AA167" s="1512"/>
      <c r="AB167" s="1514"/>
      <c r="AC167" s="1890">
        <f>別紙2_設備!L32</f>
        <v>0</v>
      </c>
      <c r="AD167" s="1891"/>
      <c r="AE167" s="1891"/>
      <c r="AF167" s="1891"/>
      <c r="AG167" s="1891"/>
      <c r="AH167" s="1891"/>
      <c r="AI167" s="1892"/>
      <c r="AJ167" s="1429" t="s">
        <v>316</v>
      </c>
      <c r="AK167" s="1577"/>
      <c r="AL167" s="12"/>
      <c r="AN167" s="1421" t="str">
        <f>HYPERLINK("#'別紙2_設備'!L32 ","別紙2_設備はこちら")</f>
        <v>別紙2_設備はこちら</v>
      </c>
      <c r="AO167" s="1396"/>
      <c r="AP167" s="1410"/>
      <c r="AQ167" s="1467"/>
      <c r="AR167" s="1395" t="s">
        <v>344</v>
      </c>
      <c r="AS167" s="9"/>
      <c r="AT167" s="9"/>
      <c r="AU167" s="9"/>
      <c r="AV167" s="9"/>
      <c r="AW167" s="1512"/>
      <c r="AX167" s="1512"/>
      <c r="AY167" s="1512"/>
      <c r="AZ167" s="1512"/>
      <c r="BA167" s="1512"/>
      <c r="BB167" s="1512"/>
      <c r="BC167" s="1512"/>
      <c r="BD167" s="1512"/>
      <c r="BE167" s="1512"/>
      <c r="BF167" s="1512"/>
      <c r="BG167" s="1512"/>
      <c r="BH167" s="1512"/>
      <c r="BI167" s="1512"/>
      <c r="BJ167" s="1512"/>
      <c r="BK167" s="1512"/>
      <c r="BL167" s="1512"/>
      <c r="BM167" s="1512"/>
      <c r="BN167" s="1512"/>
      <c r="BO167" s="1512"/>
      <c r="BP167" s="1514"/>
      <c r="BQ167" s="1890">
        <f>別紙2_設備!L32</f>
        <v>0</v>
      </c>
      <c r="BR167" s="1891"/>
      <c r="BS167" s="1891"/>
      <c r="BT167" s="1891"/>
      <c r="BU167" s="1891"/>
      <c r="BV167" s="1891"/>
      <c r="BW167" s="1892"/>
      <c r="BX167" s="1429" t="s">
        <v>316</v>
      </c>
      <c r="BY167" s="1513"/>
      <c r="BZ167" s="12"/>
      <c r="CA167" s="847" t="s">
        <v>151</v>
      </c>
      <c r="CB167" s="847" t="s">
        <v>345</v>
      </c>
      <c r="CC167" s="36"/>
      <c r="CD167" s="36"/>
      <c r="CE167" s="36"/>
      <c r="CF167" s="36"/>
      <c r="CG167" s="36"/>
      <c r="CH167" s="36"/>
    </row>
    <row r="168" spans="1:86" ht="18.75" customHeight="1">
      <c r="A168" s="1396"/>
      <c r="B168" s="1410"/>
      <c r="C168" s="1467"/>
      <c r="D168" s="1417" t="s">
        <v>346</v>
      </c>
      <c r="E168" s="1413"/>
      <c r="F168" s="1413"/>
      <c r="G168" s="1413"/>
      <c r="H168" s="1515"/>
      <c r="I168" s="1515"/>
      <c r="J168" s="1515"/>
      <c r="K168" s="1515"/>
      <c r="L168" s="1515"/>
      <c r="M168" s="1515"/>
      <c r="N168" s="1515"/>
      <c r="O168" s="1515"/>
      <c r="P168" s="1515"/>
      <c r="Q168" s="1515"/>
      <c r="R168" s="1515"/>
      <c r="S168" s="1515"/>
      <c r="T168" s="1515"/>
      <c r="U168" s="1515"/>
      <c r="V168" s="1515"/>
      <c r="W168" s="1515"/>
      <c r="X168" s="1515"/>
      <c r="Y168" s="1471" t="s">
        <v>347</v>
      </c>
      <c r="Z168" s="1515"/>
      <c r="AA168" s="1515"/>
      <c r="AB168" s="1516"/>
      <c r="AC168" s="1651" t="s">
        <v>348</v>
      </c>
      <c r="AD168" s="1905"/>
      <c r="AE168" s="1905"/>
      <c r="AF168" s="1905"/>
      <c r="AG168" s="1905"/>
      <c r="AH168" s="1905"/>
      <c r="AI168" s="1652" t="s">
        <v>349</v>
      </c>
      <c r="AJ168" s="11"/>
      <c r="AK168" s="1577"/>
      <c r="AL168" s="12"/>
      <c r="AO168" s="1396"/>
      <c r="AP168" s="1410"/>
      <c r="AQ168" s="1467"/>
      <c r="AR168" s="1417" t="s">
        <v>346</v>
      </c>
      <c r="AS168" s="1413"/>
      <c r="AT168" s="1413"/>
      <c r="AU168" s="1413"/>
      <c r="AV168" s="1515"/>
      <c r="AW168" s="1515"/>
      <c r="AX168" s="1515"/>
      <c r="AY168" s="1515"/>
      <c r="AZ168" s="1515"/>
      <c r="BA168" s="1515"/>
      <c r="BB168" s="1515"/>
      <c r="BC168" s="1515"/>
      <c r="BD168" s="1515"/>
      <c r="BE168" s="1515"/>
      <c r="BF168" s="1515"/>
      <c r="BG168" s="1515"/>
      <c r="BH168" s="1515"/>
      <c r="BI168" s="1515"/>
      <c r="BJ168" s="1515"/>
      <c r="BK168" s="1515"/>
      <c r="BL168" s="1515"/>
      <c r="BM168" s="1471" t="s">
        <v>347</v>
      </c>
      <c r="BN168" s="1515"/>
      <c r="BO168" s="1515"/>
      <c r="BP168" s="1516"/>
      <c r="BQ168" s="1472" t="s">
        <v>348</v>
      </c>
      <c r="BR168" s="2021"/>
      <c r="BS168" s="2021"/>
      <c r="BT168" s="2021"/>
      <c r="BU168" s="2021"/>
      <c r="BV168" s="2021"/>
      <c r="BW168" s="1473" t="s">
        <v>349</v>
      </c>
      <c r="BX168" s="11"/>
      <c r="BY168" s="1513"/>
      <c r="BZ168" s="12"/>
      <c r="CA168" s="847" t="s">
        <v>151</v>
      </c>
      <c r="CB168" s="847" t="s">
        <v>449</v>
      </c>
      <c r="CC168" s="36"/>
      <c r="CD168" s="36"/>
      <c r="CE168" s="36"/>
      <c r="CF168" s="36"/>
      <c r="CG168" s="36"/>
      <c r="CH168" s="36"/>
    </row>
    <row r="169" spans="1:86" ht="18.75" customHeight="1">
      <c r="A169" s="1396"/>
      <c r="B169" s="1410"/>
      <c r="C169" s="1467"/>
      <c r="D169" s="1474" t="s">
        <v>351</v>
      </c>
      <c r="E169" s="1475"/>
      <c r="F169" s="1476"/>
      <c r="G169" s="1476"/>
      <c r="H169" s="1517"/>
      <c r="I169" s="1517"/>
      <c r="J169" s="1517"/>
      <c r="K169" s="1517"/>
      <c r="L169" s="1517"/>
      <c r="M169" s="1517"/>
      <c r="N169" s="1517"/>
      <c r="O169" s="1517"/>
      <c r="P169" s="1517"/>
      <c r="Q169" s="1517"/>
      <c r="R169" s="1517"/>
      <c r="S169" s="1517"/>
      <c r="T169" s="1517"/>
      <c r="U169" s="1517"/>
      <c r="V169" s="1517"/>
      <c r="W169" s="1517"/>
      <c r="X169" s="1517"/>
      <c r="Y169" s="1475" t="s">
        <v>352</v>
      </c>
      <c r="Z169" s="1517"/>
      <c r="AA169" s="1476"/>
      <c r="AB169" s="1477"/>
      <c r="AC169" s="1887"/>
      <c r="AD169" s="1888"/>
      <c r="AE169" s="1888"/>
      <c r="AF169" s="1888"/>
      <c r="AG169" s="1888"/>
      <c r="AH169" s="1888"/>
      <c r="AI169" s="1889"/>
      <c r="AJ169" s="11" t="s">
        <v>316</v>
      </c>
      <c r="AK169" s="1577"/>
      <c r="AL169" s="12"/>
      <c r="AO169" s="1396"/>
      <c r="AP169" s="1410"/>
      <c r="AQ169" s="1467"/>
      <c r="AR169" s="1474" t="s">
        <v>351</v>
      </c>
      <c r="AS169" s="1475"/>
      <c r="AT169" s="1476"/>
      <c r="AU169" s="1476"/>
      <c r="AV169" s="1517"/>
      <c r="AW169" s="1517"/>
      <c r="AX169" s="1517"/>
      <c r="AY169" s="1517"/>
      <c r="AZ169" s="1517"/>
      <c r="BA169" s="1517"/>
      <c r="BB169" s="1517"/>
      <c r="BC169" s="1517"/>
      <c r="BD169" s="1517"/>
      <c r="BE169" s="1517"/>
      <c r="BF169" s="1517"/>
      <c r="BG169" s="1517"/>
      <c r="BH169" s="1517"/>
      <c r="BI169" s="1517"/>
      <c r="BJ169" s="1517"/>
      <c r="BK169" s="1517"/>
      <c r="BL169" s="1517"/>
      <c r="BM169" s="1475" t="s">
        <v>352</v>
      </c>
      <c r="BN169" s="1517"/>
      <c r="BO169" s="1476"/>
      <c r="BP169" s="1477"/>
      <c r="BQ169" s="2022"/>
      <c r="BR169" s="2023"/>
      <c r="BS169" s="2023"/>
      <c r="BT169" s="2023"/>
      <c r="BU169" s="2023"/>
      <c r="BV169" s="2023"/>
      <c r="BW169" s="2024"/>
      <c r="BX169" s="11" t="s">
        <v>316</v>
      </c>
      <c r="BY169" s="1513"/>
      <c r="BZ169" s="12"/>
      <c r="CA169" s="36"/>
      <c r="CB169" s="36"/>
      <c r="CC169" s="36"/>
      <c r="CD169" s="36"/>
      <c r="CE169" s="36"/>
      <c r="CF169" s="36"/>
      <c r="CG169" s="36"/>
      <c r="CH169" s="36"/>
    </row>
    <row r="170" spans="1:86" ht="18.75" customHeight="1">
      <c r="A170" s="1396"/>
      <c r="B170" s="1410"/>
      <c r="C170" s="1467"/>
      <c r="D170" s="1395" t="s">
        <v>353</v>
      </c>
      <c r="E170" s="9"/>
      <c r="F170" s="9"/>
      <c r="G170" s="9"/>
      <c r="H170" s="9"/>
      <c r="I170" s="9"/>
      <c r="J170" s="9"/>
      <c r="K170" s="9"/>
      <c r="L170" s="9"/>
      <c r="M170" s="9"/>
      <c r="N170" s="9"/>
      <c r="O170" s="9"/>
      <c r="P170" s="9"/>
      <c r="Q170" s="9"/>
      <c r="R170" s="9"/>
      <c r="S170" s="9"/>
      <c r="T170" s="9"/>
      <c r="U170" s="9"/>
      <c r="V170" s="9"/>
      <c r="W170" s="9"/>
      <c r="X170" s="9"/>
      <c r="Y170" s="9"/>
      <c r="Z170" s="9"/>
      <c r="AA170" s="9"/>
      <c r="AB170" s="1469"/>
      <c r="AC170" s="1913">
        <f>ROUNDDOWN(AC167*2/3,-3)</f>
        <v>0</v>
      </c>
      <c r="AD170" s="1914"/>
      <c r="AE170" s="1914"/>
      <c r="AF170" s="1914"/>
      <c r="AG170" s="1914"/>
      <c r="AH170" s="1914"/>
      <c r="AI170" s="1915"/>
      <c r="AJ170" s="11" t="s">
        <v>316</v>
      </c>
      <c r="AK170" s="1577"/>
      <c r="AL170" s="12"/>
      <c r="AO170" s="1396"/>
      <c r="AP170" s="1410"/>
      <c r="AQ170" s="1467"/>
      <c r="AR170" s="1395" t="s">
        <v>353</v>
      </c>
      <c r="AS170" s="9"/>
      <c r="AT170" s="9"/>
      <c r="AU170" s="9"/>
      <c r="AV170" s="9"/>
      <c r="AW170" s="9"/>
      <c r="AX170" s="9"/>
      <c r="AY170" s="9"/>
      <c r="AZ170" s="9"/>
      <c r="BA170" s="9"/>
      <c r="BB170" s="9"/>
      <c r="BC170" s="9"/>
      <c r="BD170" s="9"/>
      <c r="BE170" s="9"/>
      <c r="BF170" s="9"/>
      <c r="BG170" s="9"/>
      <c r="BH170" s="9"/>
      <c r="BI170" s="9"/>
      <c r="BJ170" s="9"/>
      <c r="BK170" s="9"/>
      <c r="BL170" s="9"/>
      <c r="BM170" s="9"/>
      <c r="BN170" s="9"/>
      <c r="BO170" s="9"/>
      <c r="BP170" s="1469"/>
      <c r="BQ170" s="1913">
        <f>ROUNDDOWN(BQ167*2/3,-3)</f>
        <v>0</v>
      </c>
      <c r="BR170" s="1914"/>
      <c r="BS170" s="1914"/>
      <c r="BT170" s="1914"/>
      <c r="BU170" s="1914"/>
      <c r="BV170" s="1914"/>
      <c r="BW170" s="1915"/>
      <c r="BX170" s="11" t="s">
        <v>316</v>
      </c>
      <c r="BY170" s="1513"/>
      <c r="BZ170" s="12"/>
      <c r="CA170" s="36"/>
      <c r="CB170" s="36"/>
      <c r="CC170" s="36"/>
      <c r="CD170" s="36"/>
      <c r="CE170" s="36"/>
      <c r="CF170" s="36"/>
      <c r="CG170" s="36"/>
      <c r="CH170" s="36"/>
    </row>
    <row r="171" spans="1:86" ht="18.75" customHeight="1">
      <c r="A171" s="1396"/>
      <c r="B171" s="1410"/>
      <c r="C171" s="1467"/>
      <c r="D171" s="1395" t="s">
        <v>354</v>
      </c>
      <c r="E171" s="9"/>
      <c r="F171" s="9"/>
      <c r="G171" s="9"/>
      <c r="H171" s="9"/>
      <c r="I171" s="9"/>
      <c r="J171" s="9"/>
      <c r="K171" s="9"/>
      <c r="L171" s="9"/>
      <c r="M171" s="9"/>
      <c r="N171" s="9"/>
      <c r="O171" s="9"/>
      <c r="P171" s="9"/>
      <c r="Q171" s="9"/>
      <c r="R171" s="9"/>
      <c r="S171" s="9"/>
      <c r="T171" s="9"/>
      <c r="U171" s="9"/>
      <c r="V171" s="9"/>
      <c r="W171" s="9"/>
      <c r="X171" s="9"/>
      <c r="Y171" s="9"/>
      <c r="Z171" s="9"/>
      <c r="AA171" s="9"/>
      <c r="AB171" s="1469"/>
      <c r="AC171" s="1913">
        <f>ROUNDDOWN(AC167-AC169,-3)</f>
        <v>0</v>
      </c>
      <c r="AD171" s="1914"/>
      <c r="AE171" s="1914"/>
      <c r="AF171" s="1914"/>
      <c r="AG171" s="1914"/>
      <c r="AH171" s="1914"/>
      <c r="AI171" s="1915"/>
      <c r="AJ171" s="11" t="s">
        <v>316</v>
      </c>
      <c r="AK171" s="1577"/>
      <c r="AL171" s="12"/>
      <c r="AO171" s="1396"/>
      <c r="AP171" s="1410"/>
      <c r="AQ171" s="1467"/>
      <c r="AR171" s="1395" t="s">
        <v>354</v>
      </c>
      <c r="AS171" s="9"/>
      <c r="AT171" s="9"/>
      <c r="AU171" s="9"/>
      <c r="AV171" s="9"/>
      <c r="AW171" s="9"/>
      <c r="AX171" s="9"/>
      <c r="AY171" s="9"/>
      <c r="AZ171" s="9"/>
      <c r="BA171" s="9"/>
      <c r="BB171" s="9"/>
      <c r="BC171" s="9"/>
      <c r="BD171" s="9"/>
      <c r="BE171" s="9"/>
      <c r="BF171" s="9"/>
      <c r="BG171" s="9"/>
      <c r="BH171" s="9"/>
      <c r="BI171" s="9"/>
      <c r="BJ171" s="9"/>
      <c r="BK171" s="9"/>
      <c r="BL171" s="9"/>
      <c r="BM171" s="9"/>
      <c r="BN171" s="9"/>
      <c r="BO171" s="9"/>
      <c r="BP171" s="1469"/>
      <c r="BQ171" s="2064">
        <f>ROUNDDOWN(BQ167-BQ169,-3)</f>
        <v>0</v>
      </c>
      <c r="BR171" s="2065"/>
      <c r="BS171" s="2065"/>
      <c r="BT171" s="2065"/>
      <c r="BU171" s="2065"/>
      <c r="BV171" s="2065"/>
      <c r="BW171" s="2066"/>
      <c r="BX171" s="11" t="s">
        <v>316</v>
      </c>
      <c r="BY171" s="1513"/>
      <c r="BZ171" s="12"/>
      <c r="CA171" s="36"/>
      <c r="CB171" s="36"/>
      <c r="CC171" s="36"/>
      <c r="CD171" s="36"/>
      <c r="CE171" s="36"/>
      <c r="CF171" s="36"/>
      <c r="CG171" s="36"/>
      <c r="CH171" s="36"/>
    </row>
    <row r="172" spans="1:86" ht="18.75" customHeight="1" thickBot="1">
      <c r="A172" s="1396"/>
      <c r="B172" s="1410"/>
      <c r="C172" s="1467"/>
      <c r="D172" s="1479" t="s">
        <v>450</v>
      </c>
      <c r="E172" s="1511"/>
      <c r="F172" s="1511"/>
      <c r="G172" s="1511"/>
      <c r="H172" s="1511"/>
      <c r="I172" s="1511"/>
      <c r="J172" s="1511"/>
      <c r="K172" s="1511"/>
      <c r="L172" s="1511"/>
      <c r="M172" s="1511"/>
      <c r="N172" s="1511"/>
      <c r="O172" s="1511"/>
      <c r="P172" s="1511"/>
      <c r="Q172" s="1511"/>
      <c r="R172" s="1511"/>
      <c r="S172" s="1511"/>
      <c r="T172" s="1511"/>
      <c r="U172" s="1511"/>
      <c r="V172" s="1511"/>
      <c r="W172" s="1511"/>
      <c r="X172" s="1511"/>
      <c r="Y172" s="1511"/>
      <c r="Z172" s="1511"/>
      <c r="AA172" s="1511"/>
      <c r="AB172" s="1511"/>
      <c r="AC172" s="1941">
        <f>MIN(AC170:AI171)</f>
        <v>0</v>
      </c>
      <c r="AD172" s="1942"/>
      <c r="AE172" s="1942"/>
      <c r="AF172" s="1942"/>
      <c r="AG172" s="1942"/>
      <c r="AH172" s="1942"/>
      <c r="AI172" s="1943"/>
      <c r="AJ172" s="11" t="s">
        <v>316</v>
      </c>
      <c r="AK172" s="1578"/>
      <c r="AL172" s="12"/>
      <c r="AO172" s="1396"/>
      <c r="AP172" s="1410"/>
      <c r="AQ172" s="1467"/>
      <c r="AR172" s="1479" t="s">
        <v>450</v>
      </c>
      <c r="AS172" s="1511"/>
      <c r="AT172" s="1511"/>
      <c r="AU172" s="1511"/>
      <c r="AV172" s="1511"/>
      <c r="AW172" s="1511"/>
      <c r="AX172" s="1511"/>
      <c r="AY172" s="1511"/>
      <c r="AZ172" s="1511"/>
      <c r="BA172" s="1511"/>
      <c r="BB172" s="1511"/>
      <c r="BC172" s="1511"/>
      <c r="BD172" s="1511"/>
      <c r="BE172" s="1511"/>
      <c r="BF172" s="1511"/>
      <c r="BG172" s="1511"/>
      <c r="BH172" s="1511"/>
      <c r="BI172" s="1511"/>
      <c r="BJ172" s="1511"/>
      <c r="BK172" s="1511"/>
      <c r="BL172" s="1511"/>
      <c r="BM172" s="1511"/>
      <c r="BN172" s="1511"/>
      <c r="BO172" s="1511"/>
      <c r="BP172" s="1511"/>
      <c r="BQ172" s="2064">
        <f>MIN(BQ170:BW171)</f>
        <v>0</v>
      </c>
      <c r="BR172" s="2065"/>
      <c r="BS172" s="2065"/>
      <c r="BT172" s="2065"/>
      <c r="BU172" s="2065"/>
      <c r="BV172" s="2065"/>
      <c r="BW172" s="2066"/>
      <c r="BX172" s="11" t="s">
        <v>316</v>
      </c>
      <c r="BY172" s="1416"/>
      <c r="BZ172" s="12"/>
      <c r="CA172" s="36"/>
      <c r="CB172" s="36"/>
      <c r="CC172" s="36"/>
      <c r="CD172" s="36"/>
      <c r="CE172" s="36"/>
      <c r="CF172" s="36"/>
      <c r="CG172" s="36"/>
      <c r="CH172" s="36"/>
    </row>
    <row r="173" spans="1:86" ht="18.75" customHeight="1" thickBot="1">
      <c r="A173" s="1396"/>
      <c r="B173" s="1410"/>
      <c r="C173" s="1391"/>
      <c r="D173" s="1579" t="s">
        <v>451</v>
      </c>
      <c r="E173" s="1580"/>
      <c r="F173" s="1580"/>
      <c r="G173" s="1580"/>
      <c r="H173" s="1580"/>
      <c r="I173" s="1580"/>
      <c r="J173" s="1580"/>
      <c r="K173" s="1580"/>
      <c r="L173" s="1580"/>
      <c r="M173" s="1580"/>
      <c r="N173" s="1580"/>
      <c r="O173" s="1580"/>
      <c r="P173" s="1580"/>
      <c r="Q173" s="1580"/>
      <c r="R173" s="1580"/>
      <c r="S173" s="1580"/>
      <c r="T173" s="1580"/>
      <c r="U173" s="1580"/>
      <c r="V173" s="1580"/>
      <c r="W173" s="1580"/>
      <c r="X173" s="1580"/>
      <c r="Y173" s="1580"/>
      <c r="Z173" s="1580"/>
      <c r="AA173" s="1580"/>
      <c r="AB173" s="1581"/>
      <c r="AC173" s="1938"/>
      <c r="AD173" s="1939"/>
      <c r="AE173" s="1939"/>
      <c r="AF173" s="1939"/>
      <c r="AG173" s="1939"/>
      <c r="AH173" s="1939"/>
      <c r="AI173" s="1940"/>
      <c r="AJ173" s="11" t="s">
        <v>316</v>
      </c>
      <c r="AK173" s="1578"/>
      <c r="AL173" s="12"/>
      <c r="AN173" s="1"/>
      <c r="AO173" s="1396"/>
      <c r="AP173" s="1410"/>
      <c r="AQ173" s="1391"/>
      <c r="AR173" s="1579" t="s">
        <v>451</v>
      </c>
      <c r="AS173" s="1580"/>
      <c r="AT173" s="1580"/>
      <c r="AU173" s="1580"/>
      <c r="AV173" s="1580"/>
      <c r="AW173" s="1580"/>
      <c r="AX173" s="1580"/>
      <c r="AY173" s="1580"/>
      <c r="AZ173" s="1580"/>
      <c r="BA173" s="1580"/>
      <c r="BB173" s="1580"/>
      <c r="BC173" s="1580"/>
      <c r="BD173" s="1580"/>
      <c r="BE173" s="1580"/>
      <c r="BF173" s="1580"/>
      <c r="BG173" s="1580"/>
      <c r="BH173" s="1580"/>
      <c r="BI173" s="1580"/>
      <c r="BJ173" s="1580"/>
      <c r="BK173" s="1580"/>
      <c r="BL173" s="1580"/>
      <c r="BM173" s="1580"/>
      <c r="BN173" s="1580"/>
      <c r="BO173" s="1580"/>
      <c r="BP173" s="1581"/>
      <c r="BQ173" s="2067"/>
      <c r="BR173" s="2068"/>
      <c r="BS173" s="2068"/>
      <c r="BT173" s="2068"/>
      <c r="BU173" s="2068"/>
      <c r="BV173" s="2068"/>
      <c r="BW173" s="2069"/>
      <c r="BX173" s="11" t="s">
        <v>316</v>
      </c>
      <c r="BY173" s="1416"/>
      <c r="BZ173" s="12"/>
      <c r="CA173" s="36"/>
      <c r="CB173" s="36"/>
      <c r="CC173" s="36"/>
      <c r="CD173" s="36"/>
      <c r="CE173" s="36"/>
      <c r="CF173" s="36"/>
      <c r="CG173" s="36"/>
      <c r="CH173" s="36"/>
    </row>
    <row r="174" spans="1:86" ht="18.75" customHeight="1">
      <c r="A174" s="1396"/>
      <c r="B174" s="1410"/>
      <c r="C174" s="1391"/>
      <c r="D174" s="1582"/>
      <c r="E174" s="12" t="s">
        <v>452</v>
      </c>
      <c r="F174" s="1583"/>
      <c r="G174" s="1583"/>
      <c r="H174" s="1583"/>
      <c r="I174" s="1583"/>
      <c r="J174" s="1583"/>
      <c r="K174" s="1583"/>
      <c r="L174" s="1583"/>
      <c r="M174" s="1583"/>
      <c r="N174" s="1583"/>
      <c r="O174" s="1583"/>
      <c r="P174" s="1583"/>
      <c r="Q174" s="1583"/>
      <c r="R174" s="1583"/>
      <c r="S174" s="1583"/>
      <c r="T174" s="1583"/>
      <c r="U174" s="1583"/>
      <c r="V174" s="1583"/>
      <c r="W174" s="1583"/>
      <c r="X174" s="1583"/>
      <c r="Y174" s="1583"/>
      <c r="Z174" s="1583"/>
      <c r="AA174" s="1583"/>
      <c r="AB174" s="1583"/>
      <c r="AC174" s="936"/>
      <c r="AD174" s="937"/>
      <c r="AE174" s="937"/>
      <c r="AF174" s="937"/>
      <c r="AG174" s="937"/>
      <c r="AH174" s="937"/>
      <c r="AI174" s="938"/>
      <c r="AJ174" s="11"/>
      <c r="AK174" s="1578"/>
      <c r="AL174" s="12"/>
      <c r="AO174" s="1396"/>
      <c r="AP174" s="1410"/>
      <c r="AQ174" s="1391"/>
      <c r="AR174" s="1582"/>
      <c r="AS174" s="12" t="s">
        <v>452</v>
      </c>
      <c r="AT174" s="1583"/>
      <c r="AU174" s="1583"/>
      <c r="AV174" s="1583"/>
      <c r="AW174" s="1583"/>
      <c r="AX174" s="1583"/>
      <c r="AY174" s="1583"/>
      <c r="AZ174" s="1583"/>
      <c r="BA174" s="1583"/>
      <c r="BB174" s="1583"/>
      <c r="BC174" s="1583"/>
      <c r="BD174" s="1583"/>
      <c r="BE174" s="1583"/>
      <c r="BF174" s="1583"/>
      <c r="BG174" s="1583"/>
      <c r="BH174" s="1583"/>
      <c r="BI174" s="1583"/>
      <c r="BJ174" s="1583"/>
      <c r="BK174" s="1583"/>
      <c r="BL174" s="1583"/>
      <c r="BM174" s="1583"/>
      <c r="BN174" s="1583"/>
      <c r="BO174" s="1583"/>
      <c r="BP174" s="1583"/>
      <c r="BQ174" s="936"/>
      <c r="BR174" s="937"/>
      <c r="BS174" s="937"/>
      <c r="BT174" s="937"/>
      <c r="BU174" s="937"/>
      <c r="BV174" s="937"/>
      <c r="BW174" s="938"/>
      <c r="BX174" s="1584"/>
      <c r="BY174" s="1578"/>
      <c r="BZ174" s="12"/>
      <c r="CA174" s="36"/>
      <c r="CB174" s="36"/>
      <c r="CC174" s="36"/>
      <c r="CD174" s="36"/>
      <c r="CE174" s="36"/>
      <c r="CF174" s="36"/>
      <c r="CG174" s="36"/>
      <c r="CH174" s="36"/>
    </row>
    <row r="175" spans="1:86" ht="18.75" customHeight="1">
      <c r="A175" s="1396"/>
      <c r="B175" s="1410"/>
      <c r="C175" s="1391"/>
      <c r="D175" s="1582"/>
      <c r="E175" s="12" t="s">
        <v>453</v>
      </c>
      <c r="F175" s="1583"/>
      <c r="G175" s="1583"/>
      <c r="H175" s="1583"/>
      <c r="I175" s="1583"/>
      <c r="J175" s="1583"/>
      <c r="K175" s="1583"/>
      <c r="L175" s="1583"/>
      <c r="M175" s="1583"/>
      <c r="N175" s="1583"/>
      <c r="O175" s="1583"/>
      <c r="P175" s="1583"/>
      <c r="Q175" s="1583"/>
      <c r="R175" s="1583"/>
      <c r="S175" s="1583"/>
      <c r="T175" s="1583"/>
      <c r="U175" s="1583"/>
      <c r="V175" s="1583"/>
      <c r="W175" s="1583"/>
      <c r="X175" s="1583"/>
      <c r="Y175" s="1583"/>
      <c r="Z175" s="1583"/>
      <c r="AA175" s="1583"/>
      <c r="AB175" s="1583"/>
      <c r="AC175" s="937"/>
      <c r="AD175" s="937"/>
      <c r="AE175" s="937"/>
      <c r="AF175" s="937"/>
      <c r="AG175" s="937"/>
      <c r="AH175" s="937"/>
      <c r="AI175" s="940"/>
      <c r="AJ175" s="11"/>
      <c r="AK175" s="1578"/>
      <c r="AL175" s="12"/>
      <c r="AO175" s="1396"/>
      <c r="AP175" s="1410"/>
      <c r="AQ175" s="1391"/>
      <c r="AR175" s="1582"/>
      <c r="AS175" s="12" t="s">
        <v>453</v>
      </c>
      <c r="AT175" s="1583"/>
      <c r="AU175" s="1583"/>
      <c r="AV175" s="1583"/>
      <c r="AW175" s="1583"/>
      <c r="AX175" s="1583"/>
      <c r="AY175" s="1583"/>
      <c r="AZ175" s="1583"/>
      <c r="BA175" s="1583"/>
      <c r="BB175" s="1583"/>
      <c r="BC175" s="1583"/>
      <c r="BD175" s="1583"/>
      <c r="BE175" s="1583"/>
      <c r="BF175" s="1583"/>
      <c r="BG175" s="1583"/>
      <c r="BH175" s="1583"/>
      <c r="BI175" s="1583"/>
      <c r="BJ175" s="1583"/>
      <c r="BK175" s="1583"/>
      <c r="BL175" s="1583"/>
      <c r="BM175" s="1583"/>
      <c r="BN175" s="1583"/>
      <c r="BO175" s="1583"/>
      <c r="BP175" s="1583"/>
      <c r="BQ175" s="937"/>
      <c r="BR175" s="937"/>
      <c r="BS175" s="937"/>
      <c r="BT175" s="937"/>
      <c r="BU175" s="937"/>
      <c r="BV175" s="937"/>
      <c r="BW175" s="940"/>
      <c r="BX175" s="1584"/>
      <c r="BY175" s="1578"/>
      <c r="BZ175" s="12"/>
      <c r="CA175" s="36"/>
      <c r="CB175" s="36"/>
      <c r="CC175" s="36"/>
      <c r="CD175" s="36"/>
      <c r="CE175" s="36"/>
      <c r="CF175" s="36"/>
      <c r="CG175" s="36"/>
      <c r="CH175" s="36"/>
    </row>
    <row r="176" spans="1:86" ht="19.149999999999999" customHeight="1">
      <c r="A176" s="1396"/>
      <c r="B176" s="1410"/>
      <c r="C176" s="1391"/>
      <c r="D176" s="1585"/>
      <c r="E176" s="29" t="s">
        <v>454</v>
      </c>
      <c r="F176" s="1545"/>
      <c r="G176" s="1545"/>
      <c r="H176" s="1545"/>
      <c r="I176" s="1545"/>
      <c r="J176" s="1545"/>
      <c r="K176" s="1545"/>
      <c r="L176" s="1545"/>
      <c r="M176" s="1545"/>
      <c r="N176" s="1545"/>
      <c r="O176" s="1545"/>
      <c r="P176" s="1545"/>
      <c r="Q176" s="1545"/>
      <c r="R176" s="1545"/>
      <c r="S176" s="1545"/>
      <c r="T176" s="1545"/>
      <c r="U176" s="1545"/>
      <c r="V176" s="1545"/>
      <c r="W176" s="1545"/>
      <c r="X176" s="1586"/>
      <c r="Y176" s="1545"/>
      <c r="Z176" s="1545"/>
      <c r="AA176" s="1545"/>
      <c r="AB176" s="1545"/>
      <c r="AC176" s="939"/>
      <c r="AD176" s="939"/>
      <c r="AE176" s="939"/>
      <c r="AF176" s="939"/>
      <c r="AG176" s="939"/>
      <c r="AH176" s="939"/>
      <c r="AI176" s="940"/>
      <c r="AJ176" s="11"/>
      <c r="AK176" s="1587"/>
      <c r="AL176" s="12"/>
      <c r="AO176" s="1396"/>
      <c r="AP176" s="1410"/>
      <c r="AQ176" s="1391"/>
      <c r="AR176" s="1585"/>
      <c r="AS176" s="29" t="s">
        <v>455</v>
      </c>
      <c r="AT176" s="1545"/>
      <c r="AU176" s="1545"/>
      <c r="AV176" s="1545"/>
      <c r="AW176" s="1545"/>
      <c r="AX176" s="1545"/>
      <c r="AY176" s="1545"/>
      <c r="AZ176" s="1545"/>
      <c r="BA176" s="1545"/>
      <c r="BB176" s="1545"/>
      <c r="BC176" s="1545"/>
      <c r="BD176" s="1545"/>
      <c r="BE176" s="1545"/>
      <c r="BF176" s="1545"/>
      <c r="BG176" s="1545"/>
      <c r="BH176" s="1545"/>
      <c r="BI176" s="1545"/>
      <c r="BJ176" s="1545"/>
      <c r="BK176" s="1545"/>
      <c r="BL176" s="1586"/>
      <c r="BM176" s="1545"/>
      <c r="BN176" s="1545"/>
      <c r="BO176" s="1545"/>
      <c r="BP176" s="1545"/>
      <c r="BQ176" s="939"/>
      <c r="BR176" s="939"/>
      <c r="BS176" s="939"/>
      <c r="BT176" s="939"/>
      <c r="BU176" s="939"/>
      <c r="BV176" s="939"/>
      <c r="BW176" s="940"/>
      <c r="BX176" s="1584"/>
      <c r="BY176" s="1587"/>
      <c r="BZ176" s="12"/>
      <c r="CA176" s="36"/>
      <c r="CB176" s="36"/>
      <c r="CC176" s="36"/>
      <c r="CD176" s="36"/>
      <c r="CE176" s="36"/>
      <c r="CF176" s="36"/>
      <c r="CG176" s="36"/>
      <c r="CH176" s="36"/>
    </row>
    <row r="177" spans="1:86" ht="18.75" customHeight="1">
      <c r="A177" s="1396"/>
      <c r="B177" s="1588"/>
      <c r="C177" s="1417" t="s">
        <v>356</v>
      </c>
      <c r="D177" s="1393"/>
      <c r="E177" s="9"/>
      <c r="F177" s="9"/>
      <c r="G177" s="9"/>
      <c r="H177" s="9"/>
      <c r="I177" s="9"/>
      <c r="J177" s="9"/>
      <c r="K177" s="1512"/>
      <c r="L177" s="1512"/>
      <c r="M177" s="1512"/>
      <c r="N177" s="1512"/>
      <c r="O177" s="1512"/>
      <c r="P177" s="1512"/>
      <c r="Q177" s="1512"/>
      <c r="R177" s="1512"/>
      <c r="S177" s="1512"/>
      <c r="T177" s="1512"/>
      <c r="U177" s="1512"/>
      <c r="V177" s="1512"/>
      <c r="W177" s="1512"/>
      <c r="X177" s="1512"/>
      <c r="Y177" s="1512"/>
      <c r="Z177" s="1512"/>
      <c r="AA177" s="1512"/>
      <c r="AB177" s="1512"/>
      <c r="AC177" s="1517"/>
      <c r="AD177" s="1517"/>
      <c r="AE177" s="1517"/>
      <c r="AF177" s="1517"/>
      <c r="AG177" s="1517"/>
      <c r="AH177" s="1517"/>
      <c r="AI177" s="1512"/>
      <c r="AJ177" s="1512"/>
      <c r="AK177" s="1589"/>
      <c r="AL177" s="12"/>
      <c r="AO177" s="1396"/>
      <c r="AP177" s="1588"/>
      <c r="AQ177" s="1417" t="s">
        <v>356</v>
      </c>
      <c r="AR177" s="1393"/>
      <c r="AS177" s="9"/>
      <c r="AT177" s="9"/>
      <c r="AU177" s="9"/>
      <c r="AV177" s="9"/>
      <c r="AW177" s="9"/>
      <c r="AX177" s="9"/>
      <c r="AY177" s="1512"/>
      <c r="AZ177" s="1512"/>
      <c r="BA177" s="1512"/>
      <c r="BB177" s="1512"/>
      <c r="BC177" s="1512"/>
      <c r="BD177" s="1512"/>
      <c r="BE177" s="1512"/>
      <c r="BF177" s="1512"/>
      <c r="BG177" s="1512"/>
      <c r="BH177" s="1512"/>
      <c r="BI177" s="1512"/>
      <c r="BJ177" s="1512"/>
      <c r="BK177" s="1512"/>
      <c r="BL177" s="1512"/>
      <c r="BM177" s="1512"/>
      <c r="BN177" s="1512"/>
      <c r="BO177" s="1512"/>
      <c r="BP177" s="1512"/>
      <c r="BQ177" s="1517"/>
      <c r="BR177" s="1517"/>
      <c r="BS177" s="1517"/>
      <c r="BT177" s="1517"/>
      <c r="BU177" s="1517"/>
      <c r="BV177" s="1517"/>
      <c r="BW177" s="1512"/>
      <c r="BX177" s="1512"/>
      <c r="BY177" s="1589"/>
      <c r="BZ177" s="12"/>
      <c r="CA177" s="36"/>
      <c r="CB177" s="36"/>
      <c r="CC177" s="36"/>
      <c r="CD177" s="36"/>
      <c r="CE177" s="36"/>
      <c r="CF177" s="36"/>
      <c r="CG177" s="36"/>
      <c r="CH177" s="36"/>
    </row>
    <row r="178" spans="1:86" ht="18.75" customHeight="1">
      <c r="A178" s="1396"/>
      <c r="B178" s="1590"/>
      <c r="C178" s="1552"/>
      <c r="D178" s="1482" t="s">
        <v>456</v>
      </c>
      <c r="E178" s="1413"/>
      <c r="F178" s="1413"/>
      <c r="G178" s="1553"/>
      <c r="H178" s="1553"/>
      <c r="I178" s="1515"/>
      <c r="J178" s="1515"/>
      <c r="K178" s="1515"/>
      <c r="L178" s="1515"/>
      <c r="M178" s="1515"/>
      <c r="N178" s="1515"/>
      <c r="O178" s="1515"/>
      <c r="P178" s="1515"/>
      <c r="Q178" s="1515"/>
      <c r="R178" s="1515"/>
      <c r="S178" s="1515"/>
      <c r="T178" s="1515"/>
      <c r="U178" s="1515"/>
      <c r="V178" s="1515"/>
      <c r="W178" s="1515"/>
      <c r="X178" s="1515"/>
      <c r="Y178" s="1515"/>
      <c r="Z178" s="1515"/>
      <c r="AA178" s="1515"/>
      <c r="AB178" s="1515"/>
      <c r="AC178" s="941" t="s">
        <v>204</v>
      </c>
      <c r="AD178" s="1823" t="s">
        <v>287</v>
      </c>
      <c r="AE178" s="1823"/>
      <c r="AF178" s="1823"/>
      <c r="AG178" s="1823"/>
      <c r="AH178" s="1823"/>
      <c r="AI178" s="1824"/>
      <c r="AJ178" s="1515"/>
      <c r="AK178" s="1575"/>
      <c r="AL178" s="12"/>
      <c r="AO178" s="1396"/>
      <c r="AP178" s="1590"/>
      <c r="AQ178" s="1552"/>
      <c r="AR178" s="1482" t="s">
        <v>456</v>
      </c>
      <c r="AS178" s="1413"/>
      <c r="AT178" s="1413"/>
      <c r="AU178" s="1553"/>
      <c r="AV178" s="1553"/>
      <c r="AW178" s="1515"/>
      <c r="AX178" s="1515"/>
      <c r="AY178" s="1515"/>
      <c r="AZ178" s="1515"/>
      <c r="BA178" s="1515"/>
      <c r="BB178" s="1515"/>
      <c r="BC178" s="1515"/>
      <c r="BD178" s="1515"/>
      <c r="BE178" s="1515"/>
      <c r="BF178" s="1515"/>
      <c r="BG178" s="1515"/>
      <c r="BH178" s="1515"/>
      <c r="BI178" s="1515"/>
      <c r="BJ178" s="1515"/>
      <c r="BK178" s="1515"/>
      <c r="BL178" s="1515"/>
      <c r="BM178" s="1515"/>
      <c r="BN178" s="1515"/>
      <c r="BO178" s="1515"/>
      <c r="BP178" s="1515"/>
      <c r="BQ178" s="1551" t="s">
        <v>204</v>
      </c>
      <c r="BR178" s="1823" t="s">
        <v>287</v>
      </c>
      <c r="BS178" s="1823"/>
      <c r="BT178" s="1823"/>
      <c r="BU178" s="1823"/>
      <c r="BV178" s="1823"/>
      <c r="BW178" s="1824"/>
      <c r="BX178" s="1515"/>
      <c r="BY178" s="1575"/>
      <c r="BZ178" s="12"/>
      <c r="CA178" s="847" t="s">
        <v>151</v>
      </c>
      <c r="CB178" s="847" t="s">
        <v>457</v>
      </c>
      <c r="CC178" s="36"/>
      <c r="CD178" s="36"/>
      <c r="CE178" s="36"/>
      <c r="CF178" s="36"/>
      <c r="CG178" s="36"/>
      <c r="CH178" s="36"/>
    </row>
    <row r="179" spans="1:86" ht="18.75" customHeight="1">
      <c r="A179" s="1396"/>
      <c r="B179" s="1590"/>
      <c r="C179" s="1552"/>
      <c r="D179" s="1429"/>
      <c r="E179" s="1423" t="s">
        <v>458</v>
      </c>
      <c r="F179" s="1423"/>
      <c r="G179" s="1591"/>
      <c r="H179" s="1591"/>
      <c r="I179" s="1592"/>
      <c r="J179" s="1592"/>
      <c r="K179" s="1592"/>
      <c r="L179" s="1592"/>
      <c r="M179" s="1592"/>
      <c r="N179" s="1592"/>
      <c r="O179" s="1592"/>
      <c r="P179" s="1592"/>
      <c r="Q179" s="1592"/>
      <c r="R179" s="1592"/>
      <c r="S179" s="1592"/>
      <c r="T179" s="1592"/>
      <c r="U179" s="1592"/>
      <c r="V179" s="1592"/>
      <c r="W179" s="1592"/>
      <c r="X179" s="1592"/>
      <c r="Y179" s="1592"/>
      <c r="Z179" s="1592"/>
      <c r="AA179" s="1592"/>
      <c r="AB179" s="1396"/>
      <c r="AC179" s="941" t="s">
        <v>200</v>
      </c>
      <c r="AD179" s="1823" t="s">
        <v>459</v>
      </c>
      <c r="AE179" s="1823"/>
      <c r="AF179" s="1823"/>
      <c r="AG179" s="1823"/>
      <c r="AH179" s="1823"/>
      <c r="AI179" s="1824"/>
      <c r="AJ179" s="1396"/>
      <c r="AK179" s="1577"/>
      <c r="AL179" s="12"/>
      <c r="AO179" s="1396"/>
      <c r="AP179" s="1590"/>
      <c r="AQ179" s="1552"/>
      <c r="AR179" s="1429"/>
      <c r="AS179" s="1423" t="s">
        <v>458</v>
      </c>
      <c r="AT179" s="11"/>
      <c r="AU179" s="1556"/>
      <c r="AV179" s="1556"/>
      <c r="AW179" s="1396"/>
      <c r="AX179" s="1396"/>
      <c r="AY179" s="1396"/>
      <c r="AZ179" s="1396"/>
      <c r="BA179" s="1396"/>
      <c r="BB179" s="1396"/>
      <c r="BC179" s="1396"/>
      <c r="BD179" s="1396"/>
      <c r="BE179" s="1396"/>
      <c r="BF179" s="1396"/>
      <c r="BG179" s="1396"/>
      <c r="BH179" s="1396"/>
      <c r="BI179" s="1396"/>
      <c r="BJ179" s="1396"/>
      <c r="BK179" s="1396"/>
      <c r="BL179" s="1396"/>
      <c r="BM179" s="1396"/>
      <c r="BN179" s="1396"/>
      <c r="BO179" s="1396"/>
      <c r="BP179" s="1396"/>
      <c r="BQ179" s="1551" t="s">
        <v>200</v>
      </c>
      <c r="BR179" s="1823" t="s">
        <v>459</v>
      </c>
      <c r="BS179" s="1823"/>
      <c r="BT179" s="1823"/>
      <c r="BU179" s="1823"/>
      <c r="BV179" s="1823"/>
      <c r="BW179" s="1824"/>
      <c r="BX179" s="1396"/>
      <c r="BY179" s="1577"/>
      <c r="BZ179" s="12"/>
      <c r="CA179" s="36"/>
      <c r="CB179" s="36"/>
      <c r="CC179" s="36"/>
      <c r="CD179" s="36"/>
      <c r="CE179" s="36"/>
      <c r="CF179" s="36"/>
      <c r="CG179" s="36"/>
      <c r="CH179" s="36"/>
    </row>
    <row r="180" spans="1:86" ht="18.75" customHeight="1">
      <c r="A180" s="1396"/>
      <c r="B180" s="1590"/>
      <c r="C180" s="1552"/>
      <c r="D180" s="1429"/>
      <c r="E180" s="1423" t="s">
        <v>460</v>
      </c>
      <c r="F180" s="1423"/>
      <c r="G180" s="1591"/>
      <c r="H180" s="1591"/>
      <c r="I180" s="1592"/>
      <c r="J180" s="1592"/>
      <c r="K180" s="1592"/>
      <c r="L180" s="1592"/>
      <c r="M180" s="1592"/>
      <c r="N180" s="1592"/>
      <c r="O180" s="1592"/>
      <c r="P180" s="1592"/>
      <c r="Q180" s="1592"/>
      <c r="R180" s="1592"/>
      <c r="S180" s="1592"/>
      <c r="T180" s="1592"/>
      <c r="U180" s="1592"/>
      <c r="V180" s="1592"/>
      <c r="W180" s="1592"/>
      <c r="X180" s="1592"/>
      <c r="Y180" s="1592"/>
      <c r="Z180" s="1592"/>
      <c r="AA180" s="1592"/>
      <c r="AB180" s="1396"/>
      <c r="AC180" s="941" t="s">
        <v>200</v>
      </c>
      <c r="AD180" s="1823" t="s">
        <v>461</v>
      </c>
      <c r="AE180" s="1823"/>
      <c r="AF180" s="1823"/>
      <c r="AG180" s="1823"/>
      <c r="AH180" s="1823"/>
      <c r="AI180" s="1824"/>
      <c r="AJ180" s="1396"/>
      <c r="AK180" s="1577"/>
      <c r="AL180" s="12"/>
      <c r="AO180" s="1396"/>
      <c r="AP180" s="1590"/>
      <c r="AQ180" s="1552"/>
      <c r="AR180" s="1429"/>
      <c r="AS180" s="1423" t="s">
        <v>460</v>
      </c>
      <c r="AT180" s="11"/>
      <c r="AU180" s="1556"/>
      <c r="AV180" s="1556"/>
      <c r="AW180" s="1396"/>
      <c r="AX180" s="1396"/>
      <c r="AY180" s="1396"/>
      <c r="AZ180" s="1396"/>
      <c r="BA180" s="1396"/>
      <c r="BB180" s="1396"/>
      <c r="BC180" s="1396"/>
      <c r="BD180" s="1396"/>
      <c r="BE180" s="1396"/>
      <c r="BF180" s="1396"/>
      <c r="BG180" s="1396"/>
      <c r="BH180" s="1396"/>
      <c r="BI180" s="1396"/>
      <c r="BJ180" s="1396"/>
      <c r="BK180" s="1396"/>
      <c r="BL180" s="1396"/>
      <c r="BM180" s="1396"/>
      <c r="BN180" s="1396"/>
      <c r="BO180" s="1396"/>
      <c r="BP180" s="1396"/>
      <c r="BQ180" s="1551" t="s">
        <v>200</v>
      </c>
      <c r="BR180" s="1823" t="s">
        <v>461</v>
      </c>
      <c r="BS180" s="1823"/>
      <c r="BT180" s="1823"/>
      <c r="BU180" s="1823"/>
      <c r="BV180" s="1823"/>
      <c r="BW180" s="1824"/>
      <c r="BX180" s="1396"/>
      <c r="BY180" s="1577"/>
      <c r="BZ180" s="12"/>
      <c r="CA180" s="36"/>
      <c r="CB180" s="36"/>
      <c r="CC180" s="36"/>
      <c r="CD180" s="36"/>
      <c r="CE180" s="36"/>
      <c r="CF180" s="36"/>
      <c r="CG180" s="36"/>
      <c r="CH180" s="36"/>
    </row>
    <row r="181" spans="1:86" ht="18.75" customHeight="1">
      <c r="A181" s="1396"/>
      <c r="B181" s="1590"/>
      <c r="C181" s="1554"/>
      <c r="D181" s="1429"/>
      <c r="E181" s="1593" t="s">
        <v>462</v>
      </c>
      <c r="F181" s="1594"/>
      <c r="G181" s="1594"/>
      <c r="H181" s="1594"/>
      <c r="I181" s="1594"/>
      <c r="J181" s="1594"/>
      <c r="K181" s="1594"/>
      <c r="L181" s="1594"/>
      <c r="M181" s="1594"/>
      <c r="N181" s="1594"/>
      <c r="O181" s="1594"/>
      <c r="P181" s="1594"/>
      <c r="Q181" s="1594"/>
      <c r="R181" s="1594"/>
      <c r="S181" s="1594"/>
      <c r="T181" s="1594"/>
      <c r="U181" s="1594"/>
      <c r="V181" s="1594"/>
      <c r="W181" s="1594"/>
      <c r="X181" s="1594"/>
      <c r="Y181" s="1594"/>
      <c r="Z181" s="1594"/>
      <c r="AA181" s="1594"/>
      <c r="AB181" s="1594"/>
      <c r="AC181" s="941" t="s">
        <v>204</v>
      </c>
      <c r="AD181" s="1823" t="s">
        <v>463</v>
      </c>
      <c r="AE181" s="1823"/>
      <c r="AF181" s="1823"/>
      <c r="AG181" s="1823"/>
      <c r="AH181" s="1823"/>
      <c r="AI181" s="1824"/>
      <c r="AJ181" s="1396"/>
      <c r="AK181" s="1577"/>
      <c r="AL181" s="12"/>
      <c r="AO181" s="1396"/>
      <c r="AP181" s="1590"/>
      <c r="AQ181" s="1554"/>
      <c r="AR181" s="1429"/>
      <c r="AS181" s="1593" t="s">
        <v>462</v>
      </c>
      <c r="AT181" s="1594"/>
      <c r="AU181" s="1594"/>
      <c r="AV181" s="1594"/>
      <c r="AW181" s="1594"/>
      <c r="AX181" s="1594"/>
      <c r="AY181" s="1594"/>
      <c r="AZ181" s="1594"/>
      <c r="BA181" s="1594"/>
      <c r="BB181" s="1594"/>
      <c r="BC181" s="1594"/>
      <c r="BD181" s="1594"/>
      <c r="BE181" s="1594"/>
      <c r="BF181" s="1594"/>
      <c r="BG181" s="1594"/>
      <c r="BH181" s="1594"/>
      <c r="BI181" s="1594"/>
      <c r="BJ181" s="1594"/>
      <c r="BK181" s="1594"/>
      <c r="BL181" s="1594"/>
      <c r="BM181" s="1594"/>
      <c r="BN181" s="1594"/>
      <c r="BO181" s="1594"/>
      <c r="BP181" s="1594"/>
      <c r="BQ181" s="1551" t="s">
        <v>204</v>
      </c>
      <c r="BR181" s="1823" t="s">
        <v>463</v>
      </c>
      <c r="BS181" s="1823"/>
      <c r="BT181" s="1823"/>
      <c r="BU181" s="1823"/>
      <c r="BV181" s="1823"/>
      <c r="BW181" s="1824"/>
      <c r="BX181" s="1396"/>
      <c r="BY181" s="1577"/>
      <c r="BZ181" s="12"/>
      <c r="CA181" s="36"/>
      <c r="CB181" s="36"/>
      <c r="CC181" s="36"/>
      <c r="CD181" s="36"/>
      <c r="CE181" s="36"/>
      <c r="CF181" s="36"/>
      <c r="CG181" s="36"/>
      <c r="CH181" s="36"/>
    </row>
    <row r="182" spans="1:86" ht="18.75" customHeight="1">
      <c r="A182" s="1396"/>
      <c r="B182" s="1590"/>
      <c r="C182" s="1554"/>
      <c r="D182" s="1429"/>
      <c r="E182" s="1595"/>
      <c r="F182" s="1595"/>
      <c r="G182" s="1595"/>
      <c r="H182" s="1595"/>
      <c r="I182" s="1595"/>
      <c r="J182" s="1595"/>
      <c r="K182" s="1595"/>
      <c r="L182" s="1595"/>
      <c r="M182" s="1595"/>
      <c r="N182" s="1595"/>
      <c r="O182" s="1595"/>
      <c r="P182" s="1595"/>
      <c r="Q182" s="1595"/>
      <c r="R182" s="1595"/>
      <c r="S182" s="1595"/>
      <c r="T182" s="1595"/>
      <c r="U182" s="1595"/>
      <c r="V182" s="1595"/>
      <c r="W182" s="1595"/>
      <c r="X182" s="1595"/>
      <c r="Y182" s="1595"/>
      <c r="Z182" s="1595"/>
      <c r="AA182" s="1595"/>
      <c r="AB182" s="1595"/>
      <c r="AC182" s="1396"/>
      <c r="AD182" s="1396"/>
      <c r="AE182" s="1396"/>
      <c r="AF182" s="1396"/>
      <c r="AG182" s="1396"/>
      <c r="AH182" s="1396"/>
      <c r="AI182" s="1396"/>
      <c r="AJ182" s="1396"/>
      <c r="AK182" s="1577"/>
      <c r="AL182" s="12"/>
      <c r="AO182" s="1396"/>
      <c r="AP182" s="1590"/>
      <c r="AQ182" s="1554"/>
      <c r="AR182" s="1429"/>
      <c r="AS182" s="1595"/>
      <c r="AT182" s="1595"/>
      <c r="AU182" s="1595"/>
      <c r="AV182" s="1595"/>
      <c r="AW182" s="1595"/>
      <c r="AX182" s="1595"/>
      <c r="AY182" s="1595"/>
      <c r="AZ182" s="1595"/>
      <c r="BA182" s="1595"/>
      <c r="BB182" s="1595"/>
      <c r="BC182" s="1595"/>
      <c r="BD182" s="1595"/>
      <c r="BE182" s="1595"/>
      <c r="BF182" s="1595"/>
      <c r="BG182" s="1595"/>
      <c r="BH182" s="1595"/>
      <c r="BI182" s="1595"/>
      <c r="BJ182" s="1595"/>
      <c r="BK182" s="1595"/>
      <c r="BL182" s="1595"/>
      <c r="BM182" s="1595"/>
      <c r="BN182" s="1595"/>
      <c r="BO182" s="1595"/>
      <c r="BP182" s="1595"/>
      <c r="BQ182" s="1396"/>
      <c r="BR182" s="1396"/>
      <c r="BS182" s="1396"/>
      <c r="BT182" s="1396"/>
      <c r="BU182" s="1396"/>
      <c r="BV182" s="1396"/>
      <c r="BW182" s="1396"/>
      <c r="BX182" s="1396"/>
      <c r="BY182" s="1577"/>
      <c r="BZ182" s="12"/>
      <c r="CA182" s="36"/>
      <c r="CB182" s="36"/>
      <c r="CC182" s="36"/>
      <c r="CD182" s="36"/>
      <c r="CE182" s="36"/>
      <c r="CF182" s="36"/>
      <c r="CG182" s="36"/>
      <c r="CH182" s="36"/>
    </row>
    <row r="183" spans="1:86" ht="18.75" customHeight="1">
      <c r="A183" s="1396"/>
      <c r="B183" s="1590"/>
      <c r="C183" s="1596"/>
      <c r="D183" s="1482" t="s">
        <v>427</v>
      </c>
      <c r="E183" s="1413"/>
      <c r="F183" s="1558"/>
      <c r="G183" s="1558"/>
      <c r="H183" s="1558"/>
      <c r="I183" s="1540"/>
      <c r="J183" s="1540"/>
      <c r="K183" s="1515"/>
      <c r="L183" s="1515"/>
      <c r="M183" s="1515"/>
      <c r="N183" s="1515"/>
      <c r="O183" s="1515"/>
      <c r="P183" s="1515"/>
      <c r="Q183" s="1515"/>
      <c r="R183" s="1515"/>
      <c r="S183" s="1515"/>
      <c r="T183" s="1515"/>
      <c r="U183" s="1515"/>
      <c r="V183" s="1515"/>
      <c r="W183" s="1559"/>
      <c r="X183" s="1515"/>
      <c r="Y183" s="1515"/>
      <c r="Z183" s="1515"/>
      <c r="AA183" s="1515"/>
      <c r="AB183" s="1515"/>
      <c r="AC183" s="941" t="s">
        <v>204</v>
      </c>
      <c r="AD183" s="1823" t="s">
        <v>428</v>
      </c>
      <c r="AE183" s="1823"/>
      <c r="AF183" s="1823"/>
      <c r="AG183" s="1823"/>
      <c r="AH183" s="1823"/>
      <c r="AI183" s="1824"/>
      <c r="AJ183" s="1515"/>
      <c r="AK183" s="1575"/>
      <c r="AL183" s="12"/>
      <c r="AO183" s="1396"/>
      <c r="AP183" s="1590"/>
      <c r="AQ183" s="1541"/>
      <c r="AR183" s="1482" t="s">
        <v>427</v>
      </c>
      <c r="AS183" s="1413"/>
      <c r="AT183" s="1558"/>
      <c r="AU183" s="1558"/>
      <c r="AV183" s="1558"/>
      <c r="AW183" s="1540"/>
      <c r="AX183" s="1540"/>
      <c r="AY183" s="1515"/>
      <c r="AZ183" s="1515"/>
      <c r="BA183" s="1515"/>
      <c r="BB183" s="1515"/>
      <c r="BC183" s="1515"/>
      <c r="BD183" s="1515"/>
      <c r="BE183" s="1515"/>
      <c r="BF183" s="1515"/>
      <c r="BG183" s="1515"/>
      <c r="BH183" s="1515"/>
      <c r="BI183" s="1515"/>
      <c r="BJ183" s="1515"/>
      <c r="BK183" s="1559"/>
      <c r="BL183" s="1515"/>
      <c r="BM183" s="1515"/>
      <c r="BN183" s="1515"/>
      <c r="BO183" s="1515"/>
      <c r="BP183" s="1515"/>
      <c r="BQ183" s="1551" t="s">
        <v>204</v>
      </c>
      <c r="BR183" s="1949" t="s">
        <v>428</v>
      </c>
      <c r="BS183" s="1949"/>
      <c r="BT183" s="1949"/>
      <c r="BU183" s="1949"/>
      <c r="BV183" s="1949"/>
      <c r="BW183" s="1950"/>
      <c r="BX183" s="1515"/>
      <c r="BY183" s="1575"/>
      <c r="BZ183" s="12"/>
      <c r="CA183" s="1837" t="s">
        <v>464</v>
      </c>
      <c r="CB183" s="1837"/>
      <c r="CC183" s="36"/>
      <c r="CD183" s="36"/>
      <c r="CE183" s="36"/>
      <c r="CF183" s="36"/>
      <c r="CG183" s="36"/>
      <c r="CH183" s="36"/>
    </row>
    <row r="184" spans="1:86" ht="18.75" customHeight="1">
      <c r="A184" s="1396"/>
      <c r="B184" s="1590"/>
      <c r="C184" s="1596"/>
      <c r="D184" s="1422"/>
      <c r="E184" s="1427"/>
      <c r="F184" s="1476"/>
      <c r="G184" s="1476"/>
      <c r="H184" s="1476"/>
      <c r="I184" s="1476"/>
      <c r="J184" s="1476"/>
      <c r="K184" s="1476"/>
      <c r="L184" s="1476"/>
      <c r="M184" s="1476"/>
      <c r="N184" s="1476"/>
      <c r="O184" s="1476"/>
      <c r="P184" s="1476"/>
      <c r="Q184" s="1476"/>
      <c r="R184" s="1476"/>
      <c r="S184" s="1476"/>
      <c r="T184" s="1476"/>
      <c r="U184" s="1476"/>
      <c r="V184" s="1476"/>
      <c r="W184" s="1476"/>
      <c r="X184" s="1476"/>
      <c r="Y184" s="1476"/>
      <c r="Z184" s="1476"/>
      <c r="AA184" s="1476"/>
      <c r="AB184" s="1476"/>
      <c r="AC184" s="941" t="s">
        <v>204</v>
      </c>
      <c r="AD184" s="1823" t="s">
        <v>430</v>
      </c>
      <c r="AE184" s="1823"/>
      <c r="AF184" s="1823"/>
      <c r="AG184" s="1823"/>
      <c r="AH184" s="1823"/>
      <c r="AI184" s="1824"/>
      <c r="AJ184" s="1517"/>
      <c r="AK184" s="1597"/>
      <c r="AL184" s="12"/>
      <c r="AO184" s="1396"/>
      <c r="AP184" s="1590"/>
      <c r="AQ184" s="1541"/>
      <c r="AR184" s="1422"/>
      <c r="AS184" s="1427"/>
      <c r="AT184" s="1476"/>
      <c r="AU184" s="1476"/>
      <c r="AV184" s="1476"/>
      <c r="AW184" s="1476"/>
      <c r="AX184" s="1476"/>
      <c r="AY184" s="1476"/>
      <c r="AZ184" s="1476"/>
      <c r="BA184" s="1476"/>
      <c r="BB184" s="1476"/>
      <c r="BC184" s="1476"/>
      <c r="BD184" s="1476"/>
      <c r="BE184" s="1476"/>
      <c r="BF184" s="1476"/>
      <c r="BG184" s="1476"/>
      <c r="BH184" s="1476"/>
      <c r="BI184" s="1476"/>
      <c r="BJ184" s="1476"/>
      <c r="BK184" s="1476"/>
      <c r="BL184" s="1476"/>
      <c r="BM184" s="1476"/>
      <c r="BN184" s="1476"/>
      <c r="BO184" s="1476"/>
      <c r="BP184" s="1476"/>
      <c r="BQ184" s="1551" t="s">
        <v>204</v>
      </c>
      <c r="BR184" s="1823" t="s">
        <v>430</v>
      </c>
      <c r="BS184" s="1823"/>
      <c r="BT184" s="1823"/>
      <c r="BU184" s="1823"/>
      <c r="BV184" s="1823"/>
      <c r="BW184" s="1824"/>
      <c r="BX184" s="1517"/>
      <c r="BY184" s="1597"/>
      <c r="BZ184" s="12"/>
      <c r="CA184" s="1837"/>
      <c r="CB184" s="1837"/>
      <c r="CC184" s="36"/>
      <c r="CD184" s="36"/>
      <c r="CE184" s="36"/>
      <c r="CF184" s="36"/>
      <c r="CG184" s="36"/>
      <c r="CH184" s="36"/>
    </row>
    <row r="185" spans="1:86" ht="18.75" customHeight="1">
      <c r="A185" s="1396"/>
      <c r="B185" s="1590"/>
      <c r="C185" s="1596"/>
      <c r="D185" s="1422"/>
      <c r="E185" s="1482" t="s">
        <v>431</v>
      </c>
      <c r="F185" s="1484"/>
      <c r="G185" s="1413"/>
      <c r="H185" s="1413"/>
      <c r="I185" s="1413"/>
      <c r="J185" s="1413"/>
      <c r="K185" s="1413"/>
      <c r="L185" s="1413"/>
      <c r="M185" s="1413"/>
      <c r="N185" s="1413"/>
      <c r="O185" s="1413"/>
      <c r="P185" s="1413"/>
      <c r="Q185" s="1413"/>
      <c r="R185" s="1413"/>
      <c r="S185" s="1413"/>
      <c r="T185" s="1413"/>
      <c r="U185" s="1413"/>
      <c r="V185" s="1413"/>
      <c r="W185" s="1413"/>
      <c r="X185" s="1413"/>
      <c r="Y185" s="1413"/>
      <c r="Z185" s="1413"/>
      <c r="AA185" s="1413"/>
      <c r="AB185" s="1413"/>
      <c r="AC185" s="941" t="s">
        <v>204</v>
      </c>
      <c r="AD185" s="1823" t="s">
        <v>432</v>
      </c>
      <c r="AE185" s="1823"/>
      <c r="AF185" s="1823"/>
      <c r="AG185" s="1823"/>
      <c r="AH185" s="1823"/>
      <c r="AI185" s="1824"/>
      <c r="AJ185" s="1515"/>
      <c r="AK185" s="1575"/>
      <c r="AL185" s="12"/>
      <c r="AO185" s="1396"/>
      <c r="AP185" s="1590"/>
      <c r="AQ185" s="1541"/>
      <c r="AR185" s="1422"/>
      <c r="AS185" s="1482" t="s">
        <v>431</v>
      </c>
      <c r="AT185" s="1484"/>
      <c r="AU185" s="1413"/>
      <c r="AV185" s="1413"/>
      <c r="AW185" s="1413"/>
      <c r="AX185" s="1413"/>
      <c r="AY185" s="1413"/>
      <c r="AZ185" s="1413"/>
      <c r="BA185" s="1413"/>
      <c r="BB185" s="1413"/>
      <c r="BC185" s="1413"/>
      <c r="BD185" s="1413"/>
      <c r="BE185" s="1413"/>
      <c r="BF185" s="1413"/>
      <c r="BG185" s="1413"/>
      <c r="BH185" s="1413"/>
      <c r="BI185" s="1413"/>
      <c r="BJ185" s="1413"/>
      <c r="BK185" s="1413"/>
      <c r="BL185" s="1413"/>
      <c r="BM185" s="1413"/>
      <c r="BN185" s="1413"/>
      <c r="BO185" s="1413"/>
      <c r="BP185" s="1413"/>
      <c r="BQ185" s="1551" t="s">
        <v>204</v>
      </c>
      <c r="BR185" s="1949" t="s">
        <v>432</v>
      </c>
      <c r="BS185" s="1949"/>
      <c r="BT185" s="1949"/>
      <c r="BU185" s="1949"/>
      <c r="BV185" s="1949"/>
      <c r="BW185" s="1950"/>
      <c r="BX185" s="1515"/>
      <c r="BY185" s="1575"/>
      <c r="BZ185" s="12"/>
      <c r="CA185" s="1837"/>
      <c r="CB185" s="1837"/>
      <c r="CC185" s="36"/>
      <c r="CD185" s="36"/>
      <c r="CE185" s="36"/>
      <c r="CF185" s="36"/>
      <c r="CG185" s="36"/>
      <c r="CH185" s="36"/>
    </row>
    <row r="186" spans="1:86" ht="18.75" customHeight="1">
      <c r="A186" s="1396"/>
      <c r="B186" s="1590"/>
      <c r="C186" s="1596"/>
      <c r="D186" s="1485"/>
      <c r="E186" s="1560"/>
      <c r="F186" s="1598" t="s">
        <v>465</v>
      </c>
      <c r="G186" s="1423"/>
      <c r="H186" s="1423"/>
      <c r="I186" s="1423"/>
      <c r="J186" s="1423"/>
      <c r="K186" s="1423"/>
      <c r="L186" s="1423"/>
      <c r="M186" s="1423"/>
      <c r="N186" s="1423"/>
      <c r="O186" s="1423"/>
      <c r="P186" s="1423"/>
      <c r="Q186" s="1423"/>
      <c r="R186" s="1423"/>
      <c r="S186" s="1423"/>
      <c r="T186" s="1423"/>
      <c r="U186" s="1423"/>
      <c r="V186" s="1423"/>
      <c r="W186" s="1423"/>
      <c r="X186" s="1423"/>
      <c r="Y186" s="1423"/>
      <c r="Z186" s="1423"/>
      <c r="AA186" s="1423"/>
      <c r="AB186" s="1599"/>
      <c r="AC186" s="941" t="s">
        <v>200</v>
      </c>
      <c r="AD186" s="1823" t="s">
        <v>434</v>
      </c>
      <c r="AE186" s="1823"/>
      <c r="AF186" s="1823"/>
      <c r="AG186" s="1823"/>
      <c r="AH186" s="1823"/>
      <c r="AI186" s="1824"/>
      <c r="AJ186" s="1396"/>
      <c r="AK186" s="1577"/>
      <c r="AL186" s="12"/>
      <c r="AO186" s="1396"/>
      <c r="AP186" s="1590"/>
      <c r="AQ186" s="1541"/>
      <c r="AR186" s="1485"/>
      <c r="AS186" s="1560"/>
      <c r="AT186" s="1598" t="s">
        <v>465</v>
      </c>
      <c r="AU186" s="1423"/>
      <c r="AV186" s="1423"/>
      <c r="AW186" s="1423"/>
      <c r="AX186" s="1423"/>
      <c r="AY186" s="1423"/>
      <c r="AZ186" s="1423"/>
      <c r="BA186" s="1423"/>
      <c r="BB186" s="1423"/>
      <c r="BC186" s="1423"/>
      <c r="BD186" s="1423"/>
      <c r="BE186" s="1423"/>
      <c r="BF186" s="1423"/>
      <c r="BG186" s="1423"/>
      <c r="BH186" s="1423"/>
      <c r="BI186" s="1423"/>
      <c r="BJ186" s="1423"/>
      <c r="BK186" s="1423"/>
      <c r="BL186" s="1423"/>
      <c r="BM186" s="1423"/>
      <c r="BN186" s="1423"/>
      <c r="BO186" s="1423"/>
      <c r="BP186" s="1599"/>
      <c r="BQ186" s="1551" t="s">
        <v>200</v>
      </c>
      <c r="BR186" s="1949" t="s">
        <v>434</v>
      </c>
      <c r="BS186" s="1949"/>
      <c r="BT186" s="1949"/>
      <c r="BU186" s="1949"/>
      <c r="BV186" s="1949"/>
      <c r="BW186" s="1950"/>
      <c r="BX186" s="1396"/>
      <c r="BY186" s="1577"/>
      <c r="BZ186" s="12"/>
      <c r="CA186" s="1837"/>
      <c r="CB186" s="1837"/>
      <c r="CC186" s="36"/>
      <c r="CD186" s="36"/>
      <c r="CE186" s="36"/>
      <c r="CF186" s="36"/>
      <c r="CG186" s="36"/>
      <c r="CH186" s="36"/>
    </row>
    <row r="187" spans="1:86" ht="18.75" customHeight="1">
      <c r="A187" s="1396"/>
      <c r="B187" s="1590"/>
      <c r="C187" s="1596"/>
      <c r="D187" s="1485"/>
      <c r="E187" s="1560"/>
      <c r="F187" s="1425" t="s">
        <v>466</v>
      </c>
      <c r="G187" s="1423"/>
      <c r="H187" s="1423"/>
      <c r="I187" s="1423"/>
      <c r="J187" s="1423"/>
      <c r="K187" s="1423"/>
      <c r="L187" s="1423"/>
      <c r="M187" s="1423"/>
      <c r="N187" s="1423"/>
      <c r="O187" s="1423"/>
      <c r="P187" s="1423"/>
      <c r="Q187" s="1423"/>
      <c r="R187" s="1423"/>
      <c r="S187" s="1423"/>
      <c r="T187" s="1423"/>
      <c r="U187" s="1423"/>
      <c r="V187" s="1423"/>
      <c r="W187" s="1423"/>
      <c r="X187" s="1423"/>
      <c r="Y187" s="1423"/>
      <c r="Z187" s="1423"/>
      <c r="AA187" s="1423"/>
      <c r="AB187" s="1599"/>
      <c r="AC187" s="941" t="s">
        <v>204</v>
      </c>
      <c r="AD187" s="1823" t="s">
        <v>435</v>
      </c>
      <c r="AE187" s="1823"/>
      <c r="AF187" s="1823"/>
      <c r="AG187" s="1823"/>
      <c r="AH187" s="1823"/>
      <c r="AI187" s="1824"/>
      <c r="AJ187" s="1396"/>
      <c r="AK187" s="1577"/>
      <c r="AL187" s="12"/>
      <c r="AO187" s="1396"/>
      <c r="AP187" s="1590"/>
      <c r="AQ187" s="1541"/>
      <c r="AR187" s="1485"/>
      <c r="AS187" s="1560"/>
      <c r="AT187" s="1425" t="s">
        <v>466</v>
      </c>
      <c r="AU187" s="1423"/>
      <c r="AV187" s="1423"/>
      <c r="AW187" s="1423"/>
      <c r="AX187" s="1423"/>
      <c r="AY187" s="1423"/>
      <c r="AZ187" s="1423"/>
      <c r="BA187" s="1423"/>
      <c r="BB187" s="1423"/>
      <c r="BC187" s="1423"/>
      <c r="BD187" s="1423"/>
      <c r="BE187" s="1423"/>
      <c r="BF187" s="1423"/>
      <c r="BG187" s="1423"/>
      <c r="BH187" s="1423"/>
      <c r="BI187" s="1423"/>
      <c r="BJ187" s="1423"/>
      <c r="BK187" s="1423"/>
      <c r="BL187" s="1423"/>
      <c r="BM187" s="1423"/>
      <c r="BN187" s="1423"/>
      <c r="BO187" s="1423"/>
      <c r="BP187" s="1599"/>
      <c r="BQ187" s="1551" t="s">
        <v>204</v>
      </c>
      <c r="BR187" s="1949" t="s">
        <v>435</v>
      </c>
      <c r="BS187" s="1949"/>
      <c r="BT187" s="1949"/>
      <c r="BU187" s="1949"/>
      <c r="BV187" s="1949"/>
      <c r="BW187" s="1950"/>
      <c r="BX187" s="1396"/>
      <c r="BY187" s="1577"/>
      <c r="BZ187" s="12"/>
      <c r="CA187" s="1837"/>
      <c r="CB187" s="1837"/>
      <c r="CC187" s="36"/>
      <c r="CD187" s="36"/>
      <c r="CE187" s="36"/>
      <c r="CF187" s="36"/>
      <c r="CG187" s="36"/>
      <c r="CH187" s="36"/>
    </row>
    <row r="188" spans="1:86" ht="18.75" customHeight="1">
      <c r="A188" s="1396"/>
      <c r="B188" s="1590"/>
      <c r="C188" s="1600"/>
      <c r="D188" s="1485"/>
      <c r="E188" s="1562"/>
      <c r="F188" s="1427" t="s">
        <v>436</v>
      </c>
      <c r="G188" s="1427"/>
      <c r="H188" s="1427"/>
      <c r="I188" s="1476"/>
      <c r="J188" s="1476"/>
      <c r="K188" s="1476"/>
      <c r="L188" s="1476"/>
      <c r="M188" s="1476"/>
      <c r="N188" s="1476"/>
      <c r="O188" s="1476"/>
      <c r="P188" s="1476"/>
      <c r="Q188" s="1476"/>
      <c r="R188" s="1476"/>
      <c r="S188" s="1476"/>
      <c r="T188" s="1476"/>
      <c r="U188" s="1476"/>
      <c r="V188" s="1476"/>
      <c r="W188" s="1476"/>
      <c r="X188" s="1476"/>
      <c r="Y188" s="1476"/>
      <c r="Z188" s="1476"/>
      <c r="AA188" s="1476"/>
      <c r="AB188" s="1476"/>
      <c r="AC188" s="1511"/>
      <c r="AD188" s="1563"/>
      <c r="AE188" s="1512"/>
      <c r="AF188" s="1512"/>
      <c r="AG188" s="1512"/>
      <c r="AH188" s="1512"/>
      <c r="AI188" s="1512"/>
      <c r="AJ188" s="1517"/>
      <c r="AK188" s="1597"/>
      <c r="AL188" s="12"/>
      <c r="AO188" s="1396"/>
      <c r="AP188" s="1590"/>
      <c r="AQ188" s="1561"/>
      <c r="AR188" s="1485"/>
      <c r="AS188" s="1562"/>
      <c r="AT188" s="1427" t="s">
        <v>436</v>
      </c>
      <c r="AU188" s="1427"/>
      <c r="AV188" s="1427"/>
      <c r="AW188" s="1476"/>
      <c r="AX188" s="1476"/>
      <c r="AY188" s="1476"/>
      <c r="AZ188" s="1476"/>
      <c r="BA188" s="1476"/>
      <c r="BB188" s="1476"/>
      <c r="BC188" s="1476"/>
      <c r="BD188" s="1476"/>
      <c r="BE188" s="1476"/>
      <c r="BF188" s="1476"/>
      <c r="BG188" s="1476"/>
      <c r="BH188" s="1476"/>
      <c r="BI188" s="1476"/>
      <c r="BJ188" s="1476"/>
      <c r="BK188" s="1476"/>
      <c r="BL188" s="1476"/>
      <c r="BM188" s="1476"/>
      <c r="BN188" s="1476"/>
      <c r="BO188" s="1476"/>
      <c r="BP188" s="1476"/>
      <c r="BQ188" s="1511"/>
      <c r="BR188" s="1563"/>
      <c r="BS188" s="1512"/>
      <c r="BT188" s="1512"/>
      <c r="BU188" s="1512"/>
      <c r="BV188" s="1512"/>
      <c r="BW188" s="1512"/>
      <c r="BX188" s="1517"/>
      <c r="BY188" s="1597"/>
      <c r="BZ188" s="12"/>
      <c r="CA188" s="36"/>
      <c r="CB188" s="36"/>
      <c r="CC188" s="36"/>
      <c r="CD188" s="36"/>
      <c r="CE188" s="36"/>
      <c r="CF188" s="36"/>
      <c r="CG188" s="36"/>
      <c r="CH188" s="36"/>
    </row>
    <row r="189" spans="1:86" ht="18.75" customHeight="1">
      <c r="A189" s="1396"/>
      <c r="B189" s="1590"/>
      <c r="C189" s="1600"/>
      <c r="D189" s="1601"/>
      <c r="E189" s="1479" t="s">
        <v>437</v>
      </c>
      <c r="F189" s="1564"/>
      <c r="G189" s="1564"/>
      <c r="H189" s="1564"/>
      <c r="I189" s="9"/>
      <c r="J189" s="9"/>
      <c r="K189" s="9"/>
      <c r="L189" s="9"/>
      <c r="M189" s="9"/>
      <c r="N189" s="9"/>
      <c r="O189" s="9"/>
      <c r="P189" s="9"/>
      <c r="Q189" s="9"/>
      <c r="R189" s="9"/>
      <c r="S189" s="9"/>
      <c r="T189" s="9"/>
      <c r="U189" s="9"/>
      <c r="V189" s="9"/>
      <c r="W189" s="9"/>
      <c r="X189" s="9"/>
      <c r="Y189" s="9"/>
      <c r="Z189" s="9"/>
      <c r="AA189" s="9"/>
      <c r="AB189" s="9"/>
      <c r="AC189" s="1825"/>
      <c r="AD189" s="1826"/>
      <c r="AE189" s="1826"/>
      <c r="AF189" s="1826"/>
      <c r="AG189" s="1826"/>
      <c r="AH189" s="1826"/>
      <c r="AI189" s="1827"/>
      <c r="AJ189" s="1512"/>
      <c r="AK189" s="1547"/>
      <c r="AL189" s="12"/>
      <c r="AO189" s="1396"/>
      <c r="AP189" s="1590"/>
      <c r="AQ189" s="1600"/>
      <c r="AR189" s="1601"/>
      <c r="AS189" s="1479" t="s">
        <v>437</v>
      </c>
      <c r="AT189" s="1564"/>
      <c r="AU189" s="1564"/>
      <c r="AV189" s="1564"/>
      <c r="AW189" s="9"/>
      <c r="AX189" s="9"/>
      <c r="AY189" s="9"/>
      <c r="AZ189" s="9"/>
      <c r="BA189" s="9"/>
      <c r="BB189" s="9"/>
      <c r="BC189" s="9"/>
      <c r="BD189" s="9"/>
      <c r="BE189" s="9"/>
      <c r="BF189" s="9"/>
      <c r="BG189" s="9"/>
      <c r="BH189" s="9"/>
      <c r="BI189" s="9"/>
      <c r="BJ189" s="9"/>
      <c r="BK189" s="9"/>
      <c r="BL189" s="9"/>
      <c r="BM189" s="9"/>
      <c r="BN189" s="9"/>
      <c r="BO189" s="9"/>
      <c r="BP189" s="9"/>
      <c r="BQ189" s="2062"/>
      <c r="BR189" s="2001"/>
      <c r="BS189" s="2001"/>
      <c r="BT189" s="2001"/>
      <c r="BU189" s="2001"/>
      <c r="BV189" s="2001"/>
      <c r="BW189" s="2063"/>
      <c r="BX189" s="1512"/>
      <c r="BY189" s="1547"/>
      <c r="BZ189" s="12"/>
      <c r="CA189" s="36"/>
      <c r="CB189" s="36"/>
      <c r="CC189" s="36"/>
      <c r="CD189" s="36"/>
      <c r="CE189" s="36"/>
      <c r="CF189" s="36"/>
      <c r="CG189" s="36"/>
      <c r="CH189" s="36"/>
    </row>
    <row r="190" spans="1:86" ht="18.75" customHeight="1">
      <c r="A190" s="1396"/>
      <c r="B190" s="1590"/>
      <c r="C190" s="1600"/>
      <c r="D190" s="1601"/>
      <c r="E190" s="1482" t="s">
        <v>438</v>
      </c>
      <c r="F190" s="1484"/>
      <c r="G190" s="1484"/>
      <c r="H190" s="1484"/>
      <c r="I190" s="1413"/>
      <c r="J190" s="1413"/>
      <c r="K190" s="1413"/>
      <c r="L190" s="1413"/>
      <c r="M190" s="1413"/>
      <c r="N190" s="1413"/>
      <c r="O190" s="1413"/>
      <c r="P190" s="1413"/>
      <c r="Q190" s="1413"/>
      <c r="R190" s="1413"/>
      <c r="S190" s="1413"/>
      <c r="T190" s="1413"/>
      <c r="U190" s="1413"/>
      <c r="V190" s="1413"/>
      <c r="W190" s="1413"/>
      <c r="X190" s="1413"/>
      <c r="Y190" s="1413"/>
      <c r="Z190" s="1413"/>
      <c r="AA190" s="1413"/>
      <c r="AB190" s="1413"/>
      <c r="AC190" s="1828"/>
      <c r="AD190" s="1829"/>
      <c r="AE190" s="1829"/>
      <c r="AF190" s="1829"/>
      <c r="AG190" s="1829"/>
      <c r="AH190" s="1829"/>
      <c r="AI190" s="1830"/>
      <c r="AJ190" s="1413" t="s">
        <v>439</v>
      </c>
      <c r="AK190" s="1519"/>
      <c r="AL190" s="12"/>
      <c r="AO190" s="1396"/>
      <c r="AP190" s="1590"/>
      <c r="AQ190" s="1600"/>
      <c r="AR190" s="1601"/>
      <c r="AS190" s="1482" t="s">
        <v>438</v>
      </c>
      <c r="AT190" s="1484"/>
      <c r="AU190" s="1484"/>
      <c r="AV190" s="1484"/>
      <c r="AW190" s="1413"/>
      <c r="AX190" s="1413"/>
      <c r="AY190" s="1413"/>
      <c r="AZ190" s="1413"/>
      <c r="BA190" s="1413"/>
      <c r="BB190" s="1413"/>
      <c r="BC190" s="1413"/>
      <c r="BD190" s="1413"/>
      <c r="BE190" s="1413"/>
      <c r="BF190" s="1413"/>
      <c r="BG190" s="1413"/>
      <c r="BH190" s="1413"/>
      <c r="BI190" s="1413"/>
      <c r="BJ190" s="1413"/>
      <c r="BK190" s="1413"/>
      <c r="BL190" s="1413"/>
      <c r="BM190" s="1413"/>
      <c r="BN190" s="1413"/>
      <c r="BO190" s="1413"/>
      <c r="BP190" s="1413"/>
      <c r="BQ190" s="2056"/>
      <c r="BR190" s="2057"/>
      <c r="BS190" s="2057"/>
      <c r="BT190" s="2057"/>
      <c r="BU190" s="2057"/>
      <c r="BV190" s="2057"/>
      <c r="BW190" s="2058"/>
      <c r="BX190" s="1413" t="s">
        <v>439</v>
      </c>
      <c r="BY190" s="1519"/>
      <c r="BZ190" s="12"/>
      <c r="CA190" s="847" t="s">
        <v>151</v>
      </c>
      <c r="CB190" s="847" t="s">
        <v>440</v>
      </c>
      <c r="CC190" s="36"/>
      <c r="CD190" s="36"/>
      <c r="CE190" s="36"/>
      <c r="CF190" s="36"/>
      <c r="CG190" s="36"/>
      <c r="CH190" s="36"/>
    </row>
    <row r="191" spans="1:86" ht="18.75" customHeight="1">
      <c r="A191" s="1396"/>
      <c r="B191" s="1590"/>
      <c r="C191" s="1600"/>
      <c r="D191" s="1601"/>
      <c r="E191" s="1429" t="s">
        <v>441</v>
      </c>
      <c r="F191" s="1423"/>
      <c r="G191" s="1423"/>
      <c r="H191" s="1423"/>
      <c r="I191" s="11"/>
      <c r="J191" s="11"/>
      <c r="K191" s="11"/>
      <c r="L191" s="11"/>
      <c r="M191" s="11"/>
      <c r="N191" s="11"/>
      <c r="O191" s="11"/>
      <c r="P191" s="11"/>
      <c r="Q191" s="11"/>
      <c r="R191" s="11"/>
      <c r="S191" s="11"/>
      <c r="T191" s="11"/>
      <c r="U191" s="11"/>
      <c r="V191" s="11"/>
      <c r="W191" s="11"/>
      <c r="X191" s="11"/>
      <c r="Y191" s="11"/>
      <c r="Z191" s="11"/>
      <c r="AA191" s="11"/>
      <c r="AB191" s="11"/>
      <c r="AC191" s="1828"/>
      <c r="AD191" s="1829"/>
      <c r="AE191" s="1829"/>
      <c r="AF191" s="1829"/>
      <c r="AG191" s="1829"/>
      <c r="AH191" s="1829"/>
      <c r="AI191" s="1830"/>
      <c r="AJ191" s="1398" t="s">
        <v>442</v>
      </c>
      <c r="AK191" s="1513"/>
      <c r="AL191" s="12"/>
      <c r="AO191" s="1396"/>
      <c r="AP191" s="1590"/>
      <c r="AQ191" s="1600"/>
      <c r="AR191" s="1601"/>
      <c r="AS191" s="1429" t="s">
        <v>441</v>
      </c>
      <c r="AT191" s="1423"/>
      <c r="AU191" s="1423"/>
      <c r="AV191" s="1423"/>
      <c r="AW191" s="11"/>
      <c r="AX191" s="11"/>
      <c r="AY191" s="11"/>
      <c r="AZ191" s="11"/>
      <c r="BA191" s="11"/>
      <c r="BB191" s="11"/>
      <c r="BC191" s="11"/>
      <c r="BD191" s="11"/>
      <c r="BE191" s="11"/>
      <c r="BF191" s="11"/>
      <c r="BG191" s="11"/>
      <c r="BH191" s="11"/>
      <c r="BI191" s="11"/>
      <c r="BJ191" s="11"/>
      <c r="BK191" s="11"/>
      <c r="BL191" s="11"/>
      <c r="BM191" s="11"/>
      <c r="BN191" s="11"/>
      <c r="BO191" s="11"/>
      <c r="BP191" s="11"/>
      <c r="BQ191" s="2056"/>
      <c r="BR191" s="2057"/>
      <c r="BS191" s="2057"/>
      <c r="BT191" s="2057"/>
      <c r="BU191" s="2057"/>
      <c r="BV191" s="2057"/>
      <c r="BW191" s="2058"/>
      <c r="BX191" s="1398" t="s">
        <v>442</v>
      </c>
      <c r="BY191" s="1513"/>
      <c r="BZ191" s="12"/>
      <c r="CA191" s="36"/>
      <c r="CB191" s="36"/>
      <c r="CC191" s="36"/>
      <c r="CD191" s="36"/>
      <c r="CE191" s="36"/>
      <c r="CF191" s="36"/>
      <c r="CG191" s="36"/>
      <c r="CH191" s="36"/>
    </row>
    <row r="192" spans="1:86" ht="18.75" customHeight="1">
      <c r="A192" s="1396"/>
      <c r="B192" s="1590"/>
      <c r="C192" s="1600"/>
      <c r="D192" s="1601"/>
      <c r="E192" s="1485"/>
      <c r="F192" s="1598" t="s">
        <v>467</v>
      </c>
      <c r="G192" s="1423"/>
      <c r="H192" s="1423"/>
      <c r="I192" s="1423"/>
      <c r="J192" s="1423"/>
      <c r="K192" s="1423"/>
      <c r="L192" s="1423"/>
      <c r="M192" s="1423"/>
      <c r="N192" s="1423"/>
      <c r="O192" s="1423"/>
      <c r="P192" s="1423"/>
      <c r="Q192" s="1423"/>
      <c r="R192" s="1423"/>
      <c r="S192" s="1423"/>
      <c r="T192" s="1423"/>
      <c r="U192" s="1423"/>
      <c r="V192" s="1423"/>
      <c r="W192" s="1423"/>
      <c r="X192" s="1423"/>
      <c r="Y192" s="1423"/>
      <c r="Z192" s="1423"/>
      <c r="AA192" s="1423"/>
      <c r="AB192" s="1423"/>
      <c r="AC192" s="1396"/>
      <c r="AD192" s="1396"/>
      <c r="AE192" s="1396"/>
      <c r="AF192" s="1396"/>
      <c r="AG192" s="1396"/>
      <c r="AH192" s="1396"/>
      <c r="AI192" s="1396"/>
      <c r="AJ192" s="1396"/>
      <c r="AK192" s="1513"/>
      <c r="AL192" s="12"/>
      <c r="AO192" s="1396"/>
      <c r="AP192" s="1590"/>
      <c r="AQ192" s="1600"/>
      <c r="AR192" s="1601"/>
      <c r="AS192" s="1485"/>
      <c r="AT192" s="1598" t="s">
        <v>467</v>
      </c>
      <c r="AU192" s="1423"/>
      <c r="AV192" s="1423"/>
      <c r="AW192" s="1423"/>
      <c r="AX192" s="1423"/>
      <c r="AY192" s="1423"/>
      <c r="AZ192" s="1423"/>
      <c r="BA192" s="1423"/>
      <c r="BB192" s="1423"/>
      <c r="BC192" s="1423"/>
      <c r="BD192" s="1423"/>
      <c r="BE192" s="1423"/>
      <c r="BF192" s="1423"/>
      <c r="BG192" s="1423"/>
      <c r="BH192" s="1423"/>
      <c r="BI192" s="1423"/>
      <c r="BJ192" s="1423"/>
      <c r="BK192" s="1423"/>
      <c r="BL192" s="1423"/>
      <c r="BM192" s="1423"/>
      <c r="BN192" s="1423"/>
      <c r="BO192" s="1423"/>
      <c r="BP192" s="1423"/>
      <c r="BQ192" s="1396"/>
      <c r="BR192" s="1396"/>
      <c r="BS192" s="1396"/>
      <c r="BT192" s="1396"/>
      <c r="BU192" s="1396"/>
      <c r="BV192" s="1396"/>
      <c r="BW192" s="1396"/>
      <c r="BX192" s="1396"/>
      <c r="BY192" s="1513"/>
      <c r="BZ192" s="12"/>
      <c r="CA192" s="36"/>
      <c r="CB192" s="36"/>
      <c r="CC192" s="36"/>
      <c r="CD192" s="36"/>
      <c r="CE192" s="36"/>
      <c r="CF192" s="36"/>
      <c r="CG192" s="36"/>
      <c r="CH192" s="36"/>
    </row>
    <row r="193" spans="1:86" ht="18.75" customHeight="1">
      <c r="A193" s="1396"/>
      <c r="B193" s="1590"/>
      <c r="C193" s="1602"/>
      <c r="D193" s="1601"/>
      <c r="E193" s="1562"/>
      <c r="F193" s="1603" t="s">
        <v>468</v>
      </c>
      <c r="G193" s="1427"/>
      <c r="H193" s="1427"/>
      <c r="I193" s="1427"/>
      <c r="J193" s="1427"/>
      <c r="K193" s="1427"/>
      <c r="L193" s="1427"/>
      <c r="M193" s="1427"/>
      <c r="N193" s="1427"/>
      <c r="O193" s="1427"/>
      <c r="P193" s="1427"/>
      <c r="Q193" s="1427"/>
      <c r="R193" s="1427"/>
      <c r="S193" s="1427"/>
      <c r="T193" s="1427"/>
      <c r="U193" s="1427"/>
      <c r="V193" s="1427"/>
      <c r="W193" s="1427"/>
      <c r="X193" s="1427"/>
      <c r="Y193" s="1427"/>
      <c r="Z193" s="1427"/>
      <c r="AA193" s="1427"/>
      <c r="AB193" s="1427"/>
      <c r="AC193" s="1517"/>
      <c r="AD193" s="1517"/>
      <c r="AE193" s="1517"/>
      <c r="AF193" s="1517"/>
      <c r="AG193" s="1517"/>
      <c r="AH193" s="1517"/>
      <c r="AI193" s="1517"/>
      <c r="AJ193" s="1517"/>
      <c r="AK193" s="1546"/>
      <c r="AL193" s="12"/>
      <c r="AO193" s="1396"/>
      <c r="AP193" s="1590"/>
      <c r="AQ193" s="1602"/>
      <c r="AR193" s="1601"/>
      <c r="AS193" s="1562"/>
      <c r="AT193" s="1603" t="s">
        <v>468</v>
      </c>
      <c r="AU193" s="1427"/>
      <c r="AV193" s="1427"/>
      <c r="AW193" s="1427"/>
      <c r="AX193" s="1427"/>
      <c r="AY193" s="1427"/>
      <c r="AZ193" s="1427"/>
      <c r="BA193" s="1427"/>
      <c r="BB193" s="1427"/>
      <c r="BC193" s="1427"/>
      <c r="BD193" s="1427"/>
      <c r="BE193" s="1427"/>
      <c r="BF193" s="1427"/>
      <c r="BG193" s="1427"/>
      <c r="BH193" s="1427"/>
      <c r="BI193" s="1427"/>
      <c r="BJ193" s="1427"/>
      <c r="BK193" s="1427"/>
      <c r="BL193" s="1427"/>
      <c r="BM193" s="1427"/>
      <c r="BN193" s="1427"/>
      <c r="BO193" s="1427"/>
      <c r="BP193" s="1427"/>
      <c r="BQ193" s="1517"/>
      <c r="BR193" s="1517"/>
      <c r="BS193" s="1517"/>
      <c r="BT193" s="1517"/>
      <c r="BU193" s="1517"/>
      <c r="BV193" s="1517"/>
      <c r="BW193" s="1517"/>
      <c r="BX193" s="1517"/>
      <c r="BY193" s="1546"/>
      <c r="BZ193" s="12"/>
      <c r="CA193" s="36"/>
      <c r="CB193" s="36"/>
      <c r="CC193" s="36"/>
      <c r="CD193" s="36"/>
      <c r="CE193" s="36"/>
      <c r="CF193" s="36"/>
      <c r="CG193" s="36"/>
      <c r="CH193" s="36"/>
    </row>
    <row r="194" spans="1:86" ht="18.75" customHeight="1">
      <c r="A194" s="1396"/>
      <c r="B194" s="1590"/>
      <c r="C194" s="1604"/>
      <c r="D194" s="1413" t="s">
        <v>377</v>
      </c>
      <c r="E194" s="1413"/>
      <c r="F194" s="1413"/>
      <c r="G194" s="1413"/>
      <c r="H194" s="1413"/>
      <c r="I194" s="1413"/>
      <c r="J194" s="1413"/>
      <c r="K194" s="1413"/>
      <c r="L194" s="1413"/>
      <c r="M194" s="1413"/>
      <c r="N194" s="1413"/>
      <c r="O194" s="1413"/>
      <c r="P194" s="1413"/>
      <c r="Q194" s="1413"/>
      <c r="R194" s="1413"/>
      <c r="S194" s="1413"/>
      <c r="T194" s="1413"/>
      <c r="U194" s="1413"/>
      <c r="V194" s="1413"/>
      <c r="W194" s="1413"/>
      <c r="X194" s="1413"/>
      <c r="Y194" s="1413"/>
      <c r="Z194" s="1413"/>
      <c r="AA194" s="1413"/>
      <c r="AB194" s="1413"/>
      <c r="AC194" s="1838" t="str">
        <f>IF(AC195+AC196=0,"",AC195+AC196)</f>
        <v/>
      </c>
      <c r="AD194" s="1839"/>
      <c r="AE194" s="1839"/>
      <c r="AF194" s="1839"/>
      <c r="AG194" s="1839"/>
      <c r="AH194" s="1840"/>
      <c r="AI194" s="1841" t="s">
        <v>378</v>
      </c>
      <c r="AJ194" s="1842"/>
      <c r="AK194" s="1843"/>
      <c r="AL194" s="12"/>
      <c r="AN194" s="1421" t="s">
        <v>469</v>
      </c>
      <c r="AO194" s="1396"/>
      <c r="AP194" s="1590"/>
      <c r="AQ194" s="1604"/>
      <c r="AR194" s="1413" t="s">
        <v>377</v>
      </c>
      <c r="AS194" s="1413"/>
      <c r="AT194" s="1413"/>
      <c r="AU194" s="1413"/>
      <c r="AV194" s="1413"/>
      <c r="AW194" s="1413"/>
      <c r="AX194" s="1413"/>
      <c r="AY194" s="1413"/>
      <c r="AZ194" s="1413"/>
      <c r="BA194" s="1413"/>
      <c r="BB194" s="1413"/>
      <c r="BC194" s="1413"/>
      <c r="BD194" s="1413"/>
      <c r="BE194" s="1413"/>
      <c r="BF194" s="1413"/>
      <c r="BG194" s="1413"/>
      <c r="BH194" s="1413"/>
      <c r="BI194" s="1413"/>
      <c r="BJ194" s="1413"/>
      <c r="BK194" s="1413"/>
      <c r="BL194" s="1413"/>
      <c r="BM194" s="1413"/>
      <c r="BN194" s="1413"/>
      <c r="BO194" s="1413"/>
      <c r="BP194" s="1413"/>
      <c r="BQ194" s="1838" t="str">
        <f>IF(BQ195+BQ196=0,"",BQ195+BQ196)</f>
        <v/>
      </c>
      <c r="BR194" s="1839"/>
      <c r="BS194" s="1839"/>
      <c r="BT194" s="1839"/>
      <c r="BU194" s="1839"/>
      <c r="BV194" s="1840"/>
      <c r="BW194" s="1841" t="s">
        <v>378</v>
      </c>
      <c r="BX194" s="1842"/>
      <c r="BY194" s="1843"/>
      <c r="BZ194" s="12"/>
      <c r="CA194" s="36"/>
      <c r="CB194" s="36"/>
      <c r="CC194" s="36"/>
      <c r="CD194" s="36"/>
      <c r="CE194" s="36"/>
      <c r="CF194" s="36"/>
      <c r="CG194" s="36"/>
      <c r="CH194" s="36"/>
    </row>
    <row r="195" spans="1:86" ht="18.75" customHeight="1">
      <c r="A195" s="1396"/>
      <c r="B195" s="1590"/>
      <c r="C195" s="1604"/>
      <c r="D195" s="1398"/>
      <c r="E195" s="11" t="s">
        <v>397</v>
      </c>
      <c r="F195" s="23"/>
      <c r="G195" s="23"/>
      <c r="H195" s="23"/>
      <c r="I195" s="11"/>
      <c r="J195" s="11"/>
      <c r="K195" s="11"/>
      <c r="L195" s="11"/>
      <c r="M195" s="11"/>
      <c r="N195" s="11"/>
      <c r="O195" s="11"/>
      <c r="P195" s="11"/>
      <c r="Q195" s="11"/>
      <c r="R195" s="11"/>
      <c r="S195" s="11"/>
      <c r="T195" s="11"/>
      <c r="U195" s="11"/>
      <c r="V195" s="11"/>
      <c r="W195" s="11"/>
      <c r="X195" s="11"/>
      <c r="Y195" s="11"/>
      <c r="Z195" s="11"/>
      <c r="AA195" s="11"/>
      <c r="AB195" s="11"/>
      <c r="AC195" s="1834">
        <f>'ZEH-M'!D21</f>
        <v>0</v>
      </c>
      <c r="AD195" s="1835"/>
      <c r="AE195" s="1835"/>
      <c r="AF195" s="1835"/>
      <c r="AG195" s="1835"/>
      <c r="AH195" s="1836"/>
      <c r="AI195" s="1935" t="s">
        <v>378</v>
      </c>
      <c r="AJ195" s="1936"/>
      <c r="AK195" s="1937"/>
      <c r="AL195" s="12"/>
      <c r="AN195" s="1421"/>
      <c r="AO195" s="1396"/>
      <c r="AP195" s="1590"/>
      <c r="AQ195" s="1604"/>
      <c r="AR195" s="1398"/>
      <c r="AS195" s="11" t="s">
        <v>397</v>
      </c>
      <c r="AT195" s="23"/>
      <c r="AU195" s="23"/>
      <c r="AV195" s="23"/>
      <c r="AW195" s="11"/>
      <c r="AX195" s="11"/>
      <c r="AY195" s="11"/>
      <c r="AZ195" s="11"/>
      <c r="BA195" s="11"/>
      <c r="BB195" s="11"/>
      <c r="BC195" s="11"/>
      <c r="BD195" s="11"/>
      <c r="BE195" s="11"/>
      <c r="BF195" s="11"/>
      <c r="BG195" s="11"/>
      <c r="BH195" s="11"/>
      <c r="BI195" s="11"/>
      <c r="BJ195" s="11"/>
      <c r="BK195" s="11"/>
      <c r="BL195" s="11"/>
      <c r="BM195" s="11"/>
      <c r="BN195" s="11"/>
      <c r="BO195" s="11"/>
      <c r="BP195" s="11"/>
      <c r="BQ195" s="2056">
        <f>'ZEH-M'!D21</f>
        <v>0</v>
      </c>
      <c r="BR195" s="2057"/>
      <c r="BS195" s="2057"/>
      <c r="BT195" s="2057"/>
      <c r="BU195" s="2057"/>
      <c r="BV195" s="2058"/>
      <c r="BW195" s="1935" t="s">
        <v>378</v>
      </c>
      <c r="BX195" s="1936"/>
      <c r="BY195" s="1937"/>
      <c r="BZ195" s="12"/>
      <c r="CA195" s="847" t="s">
        <v>151</v>
      </c>
      <c r="CB195" s="847" t="s">
        <v>1252</v>
      </c>
      <c r="CC195" s="36"/>
      <c r="CD195" s="36"/>
      <c r="CE195" s="36"/>
      <c r="CF195" s="36"/>
      <c r="CG195" s="36"/>
      <c r="CH195" s="36"/>
    </row>
    <row r="196" spans="1:86" ht="18.75" customHeight="1">
      <c r="A196" s="1396"/>
      <c r="B196" s="1590"/>
      <c r="C196" s="1604"/>
      <c r="D196" s="1423"/>
      <c r="E196" s="11" t="s">
        <v>398</v>
      </c>
      <c r="F196" s="1423"/>
      <c r="G196" s="1423"/>
      <c r="H196" s="1423"/>
      <c r="I196" s="11"/>
      <c r="J196" s="11"/>
      <c r="K196" s="11"/>
      <c r="L196" s="1396"/>
      <c r="M196" s="11"/>
      <c r="N196" s="11"/>
      <c r="O196" s="11"/>
      <c r="P196" s="11"/>
      <c r="Q196" s="11"/>
      <c r="R196" s="11"/>
      <c r="S196" s="11"/>
      <c r="T196" s="11"/>
      <c r="U196" s="11"/>
      <c r="V196" s="11"/>
      <c r="W196" s="11"/>
      <c r="X196" s="11"/>
      <c r="Y196" s="11"/>
      <c r="Z196" s="11"/>
      <c r="AA196" s="11"/>
      <c r="AB196" s="11"/>
      <c r="AC196" s="1834">
        <f>'ZEH-M'!D22</f>
        <v>0</v>
      </c>
      <c r="AD196" s="1835"/>
      <c r="AE196" s="1835"/>
      <c r="AF196" s="1835"/>
      <c r="AG196" s="1835"/>
      <c r="AH196" s="1836"/>
      <c r="AI196" s="1935" t="s">
        <v>378</v>
      </c>
      <c r="AJ196" s="1936"/>
      <c r="AK196" s="1937"/>
      <c r="AL196" s="12"/>
      <c r="AN196" s="1421"/>
      <c r="AO196" s="1396"/>
      <c r="AP196" s="1590"/>
      <c r="AQ196" s="1604"/>
      <c r="AR196" s="1423"/>
      <c r="AS196" s="11" t="s">
        <v>398</v>
      </c>
      <c r="AT196" s="1423"/>
      <c r="AU196" s="1423"/>
      <c r="AV196" s="1423"/>
      <c r="AW196" s="11"/>
      <c r="AX196" s="11"/>
      <c r="AY196" s="11"/>
      <c r="AZ196" s="1396"/>
      <c r="BA196" s="11"/>
      <c r="BB196" s="11"/>
      <c r="BC196" s="11"/>
      <c r="BD196" s="11"/>
      <c r="BE196" s="11"/>
      <c r="BF196" s="11"/>
      <c r="BG196" s="11"/>
      <c r="BH196" s="11"/>
      <c r="BI196" s="11"/>
      <c r="BJ196" s="11"/>
      <c r="BK196" s="11"/>
      <c r="BL196" s="11"/>
      <c r="BM196" s="11"/>
      <c r="BN196" s="11"/>
      <c r="BO196" s="11"/>
      <c r="BP196" s="11"/>
      <c r="BQ196" s="2056">
        <f>'ZEH-M'!D22</f>
        <v>0</v>
      </c>
      <c r="BR196" s="2057"/>
      <c r="BS196" s="2057"/>
      <c r="BT196" s="2057"/>
      <c r="BU196" s="2057"/>
      <c r="BV196" s="2058"/>
      <c r="BW196" s="1935" t="s">
        <v>378</v>
      </c>
      <c r="BX196" s="1936"/>
      <c r="BY196" s="1937"/>
      <c r="BZ196" s="12"/>
      <c r="CA196" s="847"/>
      <c r="CB196" s="847"/>
      <c r="CC196" s="36"/>
      <c r="CD196" s="36"/>
      <c r="CE196" s="36"/>
      <c r="CF196" s="36"/>
      <c r="CG196" s="36"/>
      <c r="CH196" s="36"/>
    </row>
    <row r="197" spans="1:86" ht="18.75" customHeight="1">
      <c r="A197" s="1396"/>
      <c r="B197" s="1590"/>
      <c r="C197" s="1568"/>
      <c r="D197" s="1475" t="s">
        <v>470</v>
      </c>
      <c r="E197" s="1476"/>
      <c r="F197" s="1427"/>
      <c r="G197" s="1427"/>
      <c r="H197" s="1427"/>
      <c r="I197" s="1476"/>
      <c r="J197" s="1476"/>
      <c r="K197" s="1476"/>
      <c r="L197" s="11"/>
      <c r="M197" s="1476"/>
      <c r="N197" s="1476"/>
      <c r="O197" s="1476"/>
      <c r="P197" s="1476"/>
      <c r="Q197" s="1476"/>
      <c r="R197" s="1476"/>
      <c r="S197" s="1476"/>
      <c r="T197" s="1476"/>
      <c r="U197" s="1476"/>
      <c r="V197" s="1476"/>
      <c r="W197" s="1476"/>
      <c r="X197" s="1476"/>
      <c r="Y197" s="1476"/>
      <c r="Z197" s="1476"/>
      <c r="AA197" s="1476"/>
      <c r="AB197" s="1476"/>
      <c r="AC197" s="1476"/>
      <c r="AD197" s="1476"/>
      <c r="AE197" s="1476"/>
      <c r="AF197" s="1476"/>
      <c r="AG197" s="1476"/>
      <c r="AH197" s="1476"/>
      <c r="AI197" s="1476"/>
      <c r="AJ197" s="1517"/>
      <c r="AK197" s="1546"/>
      <c r="AL197" s="12"/>
      <c r="AO197" s="1396"/>
      <c r="AP197" s="1590"/>
      <c r="AQ197" s="1568"/>
      <c r="AR197" s="1475" t="s">
        <v>470</v>
      </c>
      <c r="AS197" s="1476"/>
      <c r="AT197" s="1427"/>
      <c r="AU197" s="1427"/>
      <c r="AV197" s="1427"/>
      <c r="AW197" s="1476"/>
      <c r="AX197" s="1476"/>
      <c r="AY197" s="1476"/>
      <c r="AZ197" s="11"/>
      <c r="BA197" s="1476"/>
      <c r="BB197" s="1476"/>
      <c r="BC197" s="1476"/>
      <c r="BD197" s="1476"/>
      <c r="BE197" s="1476"/>
      <c r="BF197" s="1476"/>
      <c r="BG197" s="1476"/>
      <c r="BH197" s="1476"/>
      <c r="BI197" s="1476"/>
      <c r="BJ197" s="1476"/>
      <c r="BK197" s="1476"/>
      <c r="BL197" s="1476"/>
      <c r="BM197" s="1476"/>
      <c r="BN197" s="1476"/>
      <c r="BO197" s="1476"/>
      <c r="BP197" s="1476"/>
      <c r="BQ197" s="1476"/>
      <c r="BR197" s="1476"/>
      <c r="BS197" s="1476"/>
      <c r="BT197" s="1476"/>
      <c r="BU197" s="1476"/>
      <c r="BV197" s="1476"/>
      <c r="BW197" s="1476"/>
      <c r="BX197" s="1517"/>
      <c r="BY197" s="1546"/>
      <c r="BZ197" s="12"/>
      <c r="CA197" s="36"/>
      <c r="CB197" s="36"/>
      <c r="CC197" s="36"/>
      <c r="CD197" s="36"/>
      <c r="CE197" s="36"/>
      <c r="CF197" s="36"/>
      <c r="CG197" s="36"/>
      <c r="CH197" s="36"/>
    </row>
    <row r="198" spans="1:86" ht="18.75" customHeight="1">
      <c r="A198" s="1396"/>
      <c r="B198" s="1605"/>
      <c r="C198" s="1482" t="s">
        <v>327</v>
      </c>
      <c r="D198" s="1413"/>
      <c r="E198" s="1492"/>
      <c r="F198" s="1492"/>
      <c r="G198" s="1492"/>
      <c r="H198" s="1492"/>
      <c r="I198" s="1413"/>
      <c r="J198" s="1413"/>
      <c r="K198" s="1413"/>
      <c r="L198" s="1413"/>
      <c r="M198" s="1413"/>
      <c r="N198" s="1413"/>
      <c r="O198" s="1413"/>
      <c r="P198" s="1413"/>
      <c r="Q198" s="1413"/>
      <c r="R198" s="1413"/>
      <c r="S198" s="1413"/>
      <c r="T198" s="1413"/>
      <c r="U198" s="1413"/>
      <c r="V198" s="1413"/>
      <c r="W198" s="1413"/>
      <c r="X198" s="1413"/>
      <c r="Y198" s="1413"/>
      <c r="Z198" s="1413"/>
      <c r="AA198" s="1413"/>
      <c r="AB198" s="1413"/>
      <c r="AC198" s="1413"/>
      <c r="AD198" s="1413"/>
      <c r="AE198" s="1526"/>
      <c r="AF198" s="1526"/>
      <c r="AG198" s="1526"/>
      <c r="AH198" s="1526"/>
      <c r="AI198" s="1526"/>
      <c r="AJ198" s="1526"/>
      <c r="AK198" s="1606"/>
      <c r="AL198" s="12"/>
      <c r="AO198" s="1396"/>
      <c r="AP198" s="1605"/>
      <c r="AQ198" s="1482" t="s">
        <v>327</v>
      </c>
      <c r="AR198" s="1413"/>
      <c r="AS198" s="1492"/>
      <c r="AT198" s="1492"/>
      <c r="AU198" s="1492"/>
      <c r="AV198" s="1492"/>
      <c r="AW198" s="1413"/>
      <c r="AX198" s="1413"/>
      <c r="AY198" s="1413"/>
      <c r="AZ198" s="1413"/>
      <c r="BA198" s="1413"/>
      <c r="BB198" s="1413"/>
      <c r="BC198" s="1413"/>
      <c r="BD198" s="1413"/>
      <c r="BE198" s="1413"/>
      <c r="BF198" s="1413"/>
      <c r="BG198" s="1413"/>
      <c r="BH198" s="1413"/>
      <c r="BI198" s="1413"/>
      <c r="BJ198" s="1413"/>
      <c r="BK198" s="1413"/>
      <c r="BL198" s="1413"/>
      <c r="BM198" s="1413"/>
      <c r="BN198" s="1413"/>
      <c r="BO198" s="1413"/>
      <c r="BP198" s="1413"/>
      <c r="BQ198" s="1413"/>
      <c r="BR198" s="1413"/>
      <c r="BS198" s="1413"/>
      <c r="BT198" s="1413"/>
      <c r="BU198" s="1413"/>
      <c r="BV198" s="1413"/>
      <c r="BW198" s="1413"/>
      <c r="BX198" s="1413"/>
      <c r="BY198" s="1414"/>
      <c r="BZ198" s="12"/>
      <c r="CA198" s="36"/>
      <c r="CB198" s="36"/>
      <c r="CC198" s="36"/>
      <c r="CD198" s="36"/>
      <c r="CE198" s="36"/>
      <c r="CF198" s="36"/>
      <c r="CG198" s="36"/>
      <c r="CH198" s="36"/>
    </row>
    <row r="199" spans="1:86" ht="18.75" customHeight="1">
      <c r="A199" s="1396"/>
      <c r="B199" s="1607"/>
      <c r="C199" s="1422"/>
      <c r="D199" s="1603" t="s">
        <v>380</v>
      </c>
      <c r="E199" s="1608"/>
      <c r="F199" s="1608"/>
      <c r="G199" s="1608"/>
      <c r="H199" s="1608"/>
      <c r="I199" s="1608"/>
      <c r="J199" s="1608"/>
      <c r="K199" s="1608"/>
      <c r="L199" s="1608"/>
      <c r="M199" s="1608"/>
      <c r="N199" s="1608"/>
      <c r="O199" s="1608"/>
      <c r="P199" s="1608"/>
      <c r="Q199" s="1608"/>
      <c r="R199" s="1608"/>
      <c r="S199" s="1608"/>
      <c r="T199" s="1608"/>
      <c r="U199" s="1608"/>
      <c r="V199" s="1608"/>
      <c r="W199" s="1608"/>
      <c r="X199" s="1608"/>
      <c r="Y199" s="1608"/>
      <c r="Z199" s="1608"/>
      <c r="AA199" s="1608"/>
      <c r="AB199" s="1608"/>
      <c r="AC199" s="1608"/>
      <c r="AD199" s="1608"/>
      <c r="AE199" s="1609"/>
      <c r="AF199" s="1609"/>
      <c r="AG199" s="1609"/>
      <c r="AH199" s="1609"/>
      <c r="AI199" s="1609"/>
      <c r="AJ199" s="1609"/>
      <c r="AK199" s="1610"/>
      <c r="AL199" s="12"/>
      <c r="AO199" s="1396"/>
      <c r="AP199" s="1607"/>
      <c r="AQ199" s="1422"/>
      <c r="AR199" s="1603" t="s">
        <v>380</v>
      </c>
      <c r="AS199" s="1608"/>
      <c r="AT199" s="1608"/>
      <c r="AU199" s="1608"/>
      <c r="AV199" s="1608"/>
      <c r="AW199" s="1608"/>
      <c r="AX199" s="1608"/>
      <c r="AY199" s="1608"/>
      <c r="AZ199" s="1608"/>
      <c r="BA199" s="1608"/>
      <c r="BB199" s="1608"/>
      <c r="BC199" s="1608"/>
      <c r="BD199" s="1608"/>
      <c r="BE199" s="1608"/>
      <c r="BF199" s="1608"/>
      <c r="BG199" s="1608"/>
      <c r="BH199" s="1608"/>
      <c r="BI199" s="1608"/>
      <c r="BJ199" s="1608"/>
      <c r="BK199" s="1608"/>
      <c r="BL199" s="1608"/>
      <c r="BM199" s="1608"/>
      <c r="BN199" s="1608"/>
      <c r="BO199" s="1608"/>
      <c r="BP199" s="1608"/>
      <c r="BQ199" s="1608"/>
      <c r="BR199" s="1608"/>
      <c r="BS199" s="1608"/>
      <c r="BT199" s="1608"/>
      <c r="BU199" s="1608"/>
      <c r="BV199" s="1608"/>
      <c r="BW199" s="1608"/>
      <c r="BX199" s="1608"/>
      <c r="BY199" s="1611"/>
      <c r="BZ199" s="12"/>
      <c r="CA199" s="36"/>
      <c r="CB199" s="36"/>
      <c r="CC199" s="36"/>
      <c r="CD199" s="36"/>
      <c r="CE199" s="36"/>
      <c r="CF199" s="36"/>
      <c r="CG199" s="36"/>
      <c r="CH199" s="36"/>
    </row>
    <row r="200" spans="1:86" ht="18.75" customHeight="1">
      <c r="A200" s="1396"/>
      <c r="B200" s="1590"/>
      <c r="C200" s="1612"/>
      <c r="D200" s="942" t="s">
        <v>204</v>
      </c>
      <c r="E200" s="1922" t="s">
        <v>471</v>
      </c>
      <c r="F200" s="1922"/>
      <c r="G200" s="1922"/>
      <c r="H200" s="1922"/>
      <c r="I200" s="1922"/>
      <c r="J200" s="1922"/>
      <c r="K200" s="1922"/>
      <c r="L200" s="1922"/>
      <c r="M200" s="1922"/>
      <c r="N200" s="1922"/>
      <c r="O200" s="1922"/>
      <c r="P200" s="1922"/>
      <c r="Q200" s="1922"/>
      <c r="R200" s="1922"/>
      <c r="S200" s="1922"/>
      <c r="T200" s="1922"/>
      <c r="U200" s="1922"/>
      <c r="V200" s="1922"/>
      <c r="W200" s="1922"/>
      <c r="X200" s="1922"/>
      <c r="Y200" s="1922"/>
      <c r="Z200" s="1922"/>
      <c r="AA200" s="1922"/>
      <c r="AB200" s="1922"/>
      <c r="AC200" s="1922"/>
      <c r="AD200" s="1922"/>
      <c r="AE200" s="1922"/>
      <c r="AF200" s="1922"/>
      <c r="AG200" s="1922"/>
      <c r="AH200" s="1922"/>
      <c r="AI200" s="1922"/>
      <c r="AJ200" s="1922"/>
      <c r="AK200" s="1923"/>
      <c r="AL200" s="12"/>
      <c r="AO200" s="1396"/>
      <c r="AP200" s="1590"/>
      <c r="AQ200" s="1430"/>
      <c r="AR200" s="1431" t="s">
        <v>204</v>
      </c>
      <c r="AS200" s="1922" t="s">
        <v>471</v>
      </c>
      <c r="AT200" s="1922"/>
      <c r="AU200" s="1922"/>
      <c r="AV200" s="1922"/>
      <c r="AW200" s="1922"/>
      <c r="AX200" s="1922"/>
      <c r="AY200" s="1922"/>
      <c r="AZ200" s="1922"/>
      <c r="BA200" s="1922"/>
      <c r="BB200" s="1922"/>
      <c r="BC200" s="1922"/>
      <c r="BD200" s="1922"/>
      <c r="BE200" s="1922"/>
      <c r="BF200" s="1922"/>
      <c r="BG200" s="1922"/>
      <c r="BH200" s="1922"/>
      <c r="BI200" s="1922"/>
      <c r="BJ200" s="1922"/>
      <c r="BK200" s="1922"/>
      <c r="BL200" s="1922"/>
      <c r="BM200" s="1922"/>
      <c r="BN200" s="1922"/>
      <c r="BO200" s="1922"/>
      <c r="BP200" s="1922"/>
      <c r="BQ200" s="1922"/>
      <c r="BR200" s="1922"/>
      <c r="BS200" s="1922"/>
      <c r="BT200" s="1922"/>
      <c r="BU200" s="1922"/>
      <c r="BV200" s="1922"/>
      <c r="BW200" s="1922"/>
      <c r="BX200" s="1922"/>
      <c r="BY200" s="1923"/>
      <c r="BZ200" s="12"/>
      <c r="CA200" s="847" t="s">
        <v>151</v>
      </c>
      <c r="CB200" s="847" t="s">
        <v>382</v>
      </c>
      <c r="CC200" s="36"/>
      <c r="CD200" s="36"/>
      <c r="CE200" s="36"/>
      <c r="CF200" s="36"/>
      <c r="CG200" s="36"/>
      <c r="CH200" s="36"/>
    </row>
    <row r="201" spans="1:86" ht="18.75" customHeight="1">
      <c r="A201" s="1396"/>
      <c r="B201" s="1590"/>
      <c r="C201" s="1613"/>
      <c r="D201" s="1489"/>
      <c r="E201" s="1924"/>
      <c r="F201" s="1924"/>
      <c r="G201" s="1924"/>
      <c r="H201" s="1924"/>
      <c r="I201" s="1924"/>
      <c r="J201" s="1924"/>
      <c r="K201" s="1924"/>
      <c r="L201" s="1924"/>
      <c r="M201" s="1924"/>
      <c r="N201" s="1924"/>
      <c r="O201" s="1924"/>
      <c r="P201" s="1924"/>
      <c r="Q201" s="1924"/>
      <c r="R201" s="1924"/>
      <c r="S201" s="1924"/>
      <c r="T201" s="1924"/>
      <c r="U201" s="1924"/>
      <c r="V201" s="1924"/>
      <c r="W201" s="1924"/>
      <c r="X201" s="1924"/>
      <c r="Y201" s="1924"/>
      <c r="Z201" s="1924"/>
      <c r="AA201" s="1924"/>
      <c r="AB201" s="1924"/>
      <c r="AC201" s="1924"/>
      <c r="AD201" s="1924"/>
      <c r="AE201" s="1924"/>
      <c r="AF201" s="1924"/>
      <c r="AG201" s="1924"/>
      <c r="AH201" s="1924"/>
      <c r="AI201" s="1924"/>
      <c r="AJ201" s="1924"/>
      <c r="AK201" s="1925"/>
      <c r="AL201" s="12"/>
      <c r="AO201" s="1396"/>
      <c r="AP201" s="1590"/>
      <c r="AQ201" s="1429"/>
      <c r="AR201" s="1489"/>
      <c r="AS201" s="1924"/>
      <c r="AT201" s="1924"/>
      <c r="AU201" s="1924"/>
      <c r="AV201" s="1924"/>
      <c r="AW201" s="1924"/>
      <c r="AX201" s="1924"/>
      <c r="AY201" s="1924"/>
      <c r="AZ201" s="1924"/>
      <c r="BA201" s="1924"/>
      <c r="BB201" s="1924"/>
      <c r="BC201" s="1924"/>
      <c r="BD201" s="1924"/>
      <c r="BE201" s="1924"/>
      <c r="BF201" s="1924"/>
      <c r="BG201" s="1924"/>
      <c r="BH201" s="1924"/>
      <c r="BI201" s="1924"/>
      <c r="BJ201" s="1924"/>
      <c r="BK201" s="1924"/>
      <c r="BL201" s="1924"/>
      <c r="BM201" s="1924"/>
      <c r="BN201" s="1924"/>
      <c r="BO201" s="1924"/>
      <c r="BP201" s="1924"/>
      <c r="BQ201" s="1924"/>
      <c r="BR201" s="1924"/>
      <c r="BS201" s="1924"/>
      <c r="BT201" s="1924"/>
      <c r="BU201" s="1924"/>
      <c r="BV201" s="1924"/>
      <c r="BW201" s="1924"/>
      <c r="BX201" s="1924"/>
      <c r="BY201" s="1925"/>
      <c r="BZ201" s="12"/>
      <c r="CA201" s="36"/>
      <c r="CB201" s="36"/>
      <c r="CC201" s="36"/>
      <c r="CD201" s="36"/>
      <c r="CE201" s="36"/>
      <c r="CF201" s="36"/>
      <c r="CG201" s="36"/>
      <c r="CH201" s="36"/>
    </row>
    <row r="202" spans="1:86" ht="18.75" customHeight="1">
      <c r="A202" s="1396"/>
      <c r="B202" s="1614"/>
      <c r="C202" s="1615"/>
      <c r="D202" s="942" t="s">
        <v>204</v>
      </c>
      <c r="E202" s="1953" t="s">
        <v>472</v>
      </c>
      <c r="F202" s="1953"/>
      <c r="G202" s="1953"/>
      <c r="H202" s="1953"/>
      <c r="I202" s="1953"/>
      <c r="J202" s="1953"/>
      <c r="K202" s="1953"/>
      <c r="L202" s="1953"/>
      <c r="M202" s="1953"/>
      <c r="N202" s="1953"/>
      <c r="O202" s="1953"/>
      <c r="P202" s="1953"/>
      <c r="Q202" s="1953"/>
      <c r="R202" s="1953"/>
      <c r="S202" s="1953"/>
      <c r="T202" s="1953"/>
      <c r="U202" s="1953"/>
      <c r="V202" s="1953"/>
      <c r="W202" s="1953"/>
      <c r="X202" s="1953"/>
      <c r="Y202" s="1953"/>
      <c r="Z202" s="1953"/>
      <c r="AA202" s="1953"/>
      <c r="AB202" s="1953"/>
      <c r="AC202" s="1953"/>
      <c r="AD202" s="1953"/>
      <c r="AE202" s="1953"/>
      <c r="AF202" s="1953"/>
      <c r="AG202" s="1953"/>
      <c r="AH202" s="1953"/>
      <c r="AI202" s="1953"/>
      <c r="AJ202" s="1953"/>
      <c r="AK202" s="1954"/>
      <c r="AL202" s="12"/>
      <c r="AO202" s="1396"/>
      <c r="AP202" s="1614"/>
      <c r="AQ202" s="1591"/>
      <c r="AR202" s="1431" t="s">
        <v>204</v>
      </c>
      <c r="AS202" s="1953" t="s">
        <v>472</v>
      </c>
      <c r="AT202" s="1953"/>
      <c r="AU202" s="1953"/>
      <c r="AV202" s="1953"/>
      <c r="AW202" s="1953"/>
      <c r="AX202" s="1953"/>
      <c r="AY202" s="1953"/>
      <c r="AZ202" s="1953"/>
      <c r="BA202" s="1953"/>
      <c r="BB202" s="1953"/>
      <c r="BC202" s="1953"/>
      <c r="BD202" s="1953"/>
      <c r="BE202" s="1953"/>
      <c r="BF202" s="1953"/>
      <c r="BG202" s="1953"/>
      <c r="BH202" s="1953"/>
      <c r="BI202" s="1953"/>
      <c r="BJ202" s="1953"/>
      <c r="BK202" s="1953"/>
      <c r="BL202" s="1953"/>
      <c r="BM202" s="1953"/>
      <c r="BN202" s="1953"/>
      <c r="BO202" s="1953"/>
      <c r="BP202" s="1953"/>
      <c r="BQ202" s="1953"/>
      <c r="BR202" s="1953"/>
      <c r="BS202" s="1953"/>
      <c r="BT202" s="1953"/>
      <c r="BU202" s="1953"/>
      <c r="BV202" s="1953"/>
      <c r="BW202" s="1953"/>
      <c r="BX202" s="1953"/>
      <c r="BY202" s="1954"/>
      <c r="BZ202" s="12"/>
      <c r="CA202" s="36"/>
      <c r="CB202" s="36"/>
      <c r="CC202" s="36"/>
      <c r="CD202" s="36"/>
      <c r="CE202" s="36"/>
      <c r="CF202" s="36"/>
      <c r="CG202" s="36"/>
      <c r="CH202" s="36"/>
    </row>
    <row r="203" spans="1:86" ht="18.75" customHeight="1">
      <c r="A203" s="1396"/>
      <c r="B203" s="1614"/>
      <c r="C203" s="1615"/>
      <c r="D203" s="1616"/>
      <c r="E203" s="1955"/>
      <c r="F203" s="1955"/>
      <c r="G203" s="1955"/>
      <c r="H203" s="1955"/>
      <c r="I203" s="1955"/>
      <c r="J203" s="1955"/>
      <c r="K203" s="1955"/>
      <c r="L203" s="1955"/>
      <c r="M203" s="1955"/>
      <c r="N203" s="1955"/>
      <c r="O203" s="1955"/>
      <c r="P203" s="1955"/>
      <c r="Q203" s="1955"/>
      <c r="R203" s="1955"/>
      <c r="S203" s="1955"/>
      <c r="T203" s="1955"/>
      <c r="U203" s="1955"/>
      <c r="V203" s="1955"/>
      <c r="W203" s="1955"/>
      <c r="X203" s="1955"/>
      <c r="Y203" s="1955"/>
      <c r="Z203" s="1955"/>
      <c r="AA203" s="1955"/>
      <c r="AB203" s="1955"/>
      <c r="AC203" s="1955"/>
      <c r="AD203" s="1955"/>
      <c r="AE203" s="1955"/>
      <c r="AF203" s="1955"/>
      <c r="AG203" s="1955"/>
      <c r="AH203" s="1955"/>
      <c r="AI203" s="1955"/>
      <c r="AJ203" s="1955"/>
      <c r="AK203" s="1956"/>
      <c r="AL203" s="12"/>
      <c r="AO203" s="1396"/>
      <c r="AP203" s="1614"/>
      <c r="AQ203" s="1591"/>
      <c r="AR203" s="1616"/>
      <c r="AS203" s="1955"/>
      <c r="AT203" s="1955"/>
      <c r="AU203" s="1955"/>
      <c r="AV203" s="1955"/>
      <c r="AW203" s="1955"/>
      <c r="AX203" s="1955"/>
      <c r="AY203" s="1955"/>
      <c r="AZ203" s="1955"/>
      <c r="BA203" s="1955"/>
      <c r="BB203" s="1955"/>
      <c r="BC203" s="1955"/>
      <c r="BD203" s="1955"/>
      <c r="BE203" s="1955"/>
      <c r="BF203" s="1955"/>
      <c r="BG203" s="1955"/>
      <c r="BH203" s="1955"/>
      <c r="BI203" s="1955"/>
      <c r="BJ203" s="1955"/>
      <c r="BK203" s="1955"/>
      <c r="BL203" s="1955"/>
      <c r="BM203" s="1955"/>
      <c r="BN203" s="1955"/>
      <c r="BO203" s="1955"/>
      <c r="BP203" s="1955"/>
      <c r="BQ203" s="1955"/>
      <c r="BR203" s="1955"/>
      <c r="BS203" s="1955"/>
      <c r="BT203" s="1955"/>
      <c r="BU203" s="1955"/>
      <c r="BV203" s="1955"/>
      <c r="BW203" s="1955"/>
      <c r="BX203" s="1955"/>
      <c r="BY203" s="1956"/>
      <c r="BZ203" s="12"/>
      <c r="CA203" s="36"/>
      <c r="CB203" s="36"/>
      <c r="CC203" s="36"/>
      <c r="CD203" s="36"/>
      <c r="CE203" s="36"/>
      <c r="CF203" s="36"/>
      <c r="CG203" s="36"/>
      <c r="CH203" s="36"/>
    </row>
    <row r="204" spans="1:86" ht="18.75" customHeight="1">
      <c r="A204" s="1396"/>
      <c r="B204" s="1614"/>
      <c r="C204" s="1615"/>
      <c r="D204" s="1430"/>
      <c r="E204" s="1957"/>
      <c r="F204" s="1957"/>
      <c r="G204" s="1957"/>
      <c r="H204" s="1957"/>
      <c r="I204" s="1957"/>
      <c r="J204" s="1957"/>
      <c r="K204" s="1957"/>
      <c r="L204" s="1957"/>
      <c r="M204" s="1957"/>
      <c r="N204" s="1957"/>
      <c r="O204" s="1957"/>
      <c r="P204" s="1957"/>
      <c r="Q204" s="1957"/>
      <c r="R204" s="1957"/>
      <c r="S204" s="1957"/>
      <c r="T204" s="1957"/>
      <c r="U204" s="1957"/>
      <c r="V204" s="1957"/>
      <c r="W204" s="1957"/>
      <c r="X204" s="1957"/>
      <c r="Y204" s="1957"/>
      <c r="Z204" s="1957"/>
      <c r="AA204" s="1957"/>
      <c r="AB204" s="1957"/>
      <c r="AC204" s="1957"/>
      <c r="AD204" s="1957"/>
      <c r="AE204" s="1957"/>
      <c r="AF204" s="1957"/>
      <c r="AG204" s="1957"/>
      <c r="AH204" s="1957"/>
      <c r="AI204" s="1957"/>
      <c r="AJ204" s="1957"/>
      <c r="AK204" s="1958"/>
      <c r="AL204" s="12"/>
      <c r="AO204" s="1396"/>
      <c r="AP204" s="1614"/>
      <c r="AQ204" s="1591"/>
      <c r="AR204" s="1430"/>
      <c r="AS204" s="1957"/>
      <c r="AT204" s="1957"/>
      <c r="AU204" s="1957"/>
      <c r="AV204" s="1957"/>
      <c r="AW204" s="1957"/>
      <c r="AX204" s="1957"/>
      <c r="AY204" s="1957"/>
      <c r="AZ204" s="1957"/>
      <c r="BA204" s="1957"/>
      <c r="BB204" s="1957"/>
      <c r="BC204" s="1957"/>
      <c r="BD204" s="1957"/>
      <c r="BE204" s="1957"/>
      <c r="BF204" s="1957"/>
      <c r="BG204" s="1957"/>
      <c r="BH204" s="1957"/>
      <c r="BI204" s="1957"/>
      <c r="BJ204" s="1957"/>
      <c r="BK204" s="1957"/>
      <c r="BL204" s="1957"/>
      <c r="BM204" s="1957"/>
      <c r="BN204" s="1957"/>
      <c r="BO204" s="1957"/>
      <c r="BP204" s="1957"/>
      <c r="BQ204" s="1957"/>
      <c r="BR204" s="1957"/>
      <c r="BS204" s="1957"/>
      <c r="BT204" s="1957"/>
      <c r="BU204" s="1957"/>
      <c r="BV204" s="1957"/>
      <c r="BW204" s="1957"/>
      <c r="BX204" s="1957"/>
      <c r="BY204" s="1958"/>
      <c r="BZ204" s="12"/>
      <c r="CA204" s="36"/>
      <c r="CB204" s="36"/>
      <c r="CC204" s="36"/>
      <c r="CD204" s="36"/>
      <c r="CE204" s="36"/>
      <c r="CF204" s="36"/>
      <c r="CG204" s="36"/>
      <c r="CH204" s="36"/>
    </row>
    <row r="205" spans="1:86" ht="18.75" customHeight="1">
      <c r="A205" s="1396"/>
      <c r="B205" s="1614"/>
      <c r="C205" s="1615"/>
      <c r="D205" s="942" t="s">
        <v>204</v>
      </c>
      <c r="E205" s="1617" t="s">
        <v>447</v>
      </c>
      <c r="F205" s="1461"/>
      <c r="G205" s="1461"/>
      <c r="H205" s="1461"/>
      <c r="I205" s="1461"/>
      <c r="J205" s="1461"/>
      <c r="K205" s="1461"/>
      <c r="L205" s="1461"/>
      <c r="M205" s="1461"/>
      <c r="N205" s="1461"/>
      <c r="O205" s="1461"/>
      <c r="P205" s="1461"/>
      <c r="Q205" s="1461"/>
      <c r="R205" s="1461"/>
      <c r="S205" s="1461"/>
      <c r="T205" s="1461"/>
      <c r="U205" s="1461"/>
      <c r="V205" s="1461"/>
      <c r="W205" s="1461"/>
      <c r="X205" s="1461"/>
      <c r="Y205" s="1461"/>
      <c r="Z205" s="1461"/>
      <c r="AA205" s="1461"/>
      <c r="AB205" s="1461"/>
      <c r="AC205" s="1461"/>
      <c r="AD205" s="1461"/>
      <c r="AE205" s="1461"/>
      <c r="AF205" s="1461"/>
      <c r="AG205" s="1461"/>
      <c r="AH205" s="1461"/>
      <c r="AI205" s="1461"/>
      <c r="AJ205" s="1461"/>
      <c r="AK205" s="1618"/>
      <c r="AL205" s="12"/>
      <c r="AO205" s="1396"/>
      <c r="AP205" s="1614"/>
      <c r="AQ205" s="1591"/>
      <c r="AR205" s="1431" t="s">
        <v>204</v>
      </c>
      <c r="AS205" s="1617" t="s">
        <v>447</v>
      </c>
      <c r="AT205" s="1461"/>
      <c r="AU205" s="1461"/>
      <c r="AV205" s="1461"/>
      <c r="AW205" s="1461"/>
      <c r="AX205" s="1461"/>
      <c r="AY205" s="1461"/>
      <c r="AZ205" s="1461"/>
      <c r="BA205" s="1461"/>
      <c r="BB205" s="1461"/>
      <c r="BC205" s="1461"/>
      <c r="BD205" s="1461"/>
      <c r="BE205" s="1461"/>
      <c r="BF205" s="1461"/>
      <c r="BG205" s="1461"/>
      <c r="BH205" s="1461"/>
      <c r="BI205" s="1461"/>
      <c r="BJ205" s="1461"/>
      <c r="BK205" s="1461"/>
      <c r="BL205" s="1461"/>
      <c r="BM205" s="1461"/>
      <c r="BN205" s="1461"/>
      <c r="BO205" s="1461"/>
      <c r="BP205" s="1461"/>
      <c r="BQ205" s="1461"/>
      <c r="BR205" s="1461"/>
      <c r="BS205" s="1461"/>
      <c r="BT205" s="1461"/>
      <c r="BU205" s="1461"/>
      <c r="BV205" s="1461"/>
      <c r="BW205" s="1461"/>
      <c r="BX205" s="1461"/>
      <c r="BY205" s="1618"/>
      <c r="BZ205" s="12"/>
      <c r="CA205" s="36"/>
      <c r="CB205" s="36"/>
      <c r="CC205" s="36"/>
      <c r="CD205" s="36"/>
      <c r="CE205" s="36"/>
      <c r="CF205" s="36"/>
      <c r="CG205" s="36"/>
      <c r="CH205" s="36"/>
    </row>
    <row r="206" spans="1:86" ht="18.75" customHeight="1">
      <c r="A206" s="1396"/>
      <c r="B206" s="1614"/>
      <c r="C206" s="1615"/>
      <c r="D206" s="942" t="s">
        <v>204</v>
      </c>
      <c r="E206" s="1413" t="s">
        <v>473</v>
      </c>
      <c r="F206" s="1413"/>
      <c r="G206" s="1413"/>
      <c r="H206" s="1413"/>
      <c r="I206" s="1413"/>
      <c r="J206" s="1413"/>
      <c r="K206" s="1413"/>
      <c r="L206" s="1413"/>
      <c r="M206" s="1413"/>
      <c r="N206" s="1413"/>
      <c r="O206" s="1413"/>
      <c r="P206" s="1413"/>
      <c r="Q206" s="1413"/>
      <c r="R206" s="1413"/>
      <c r="S206" s="1413"/>
      <c r="T206" s="1413"/>
      <c r="U206" s="1413"/>
      <c r="V206" s="1413"/>
      <c r="W206" s="1413"/>
      <c r="X206" s="1413"/>
      <c r="Y206" s="1413"/>
      <c r="Z206" s="1413"/>
      <c r="AA206" s="1413"/>
      <c r="AB206" s="1413"/>
      <c r="AC206" s="1413"/>
      <c r="AD206" s="1413"/>
      <c r="AE206" s="1413"/>
      <c r="AF206" s="1413"/>
      <c r="AG206" s="1413"/>
      <c r="AH206" s="1413"/>
      <c r="AI206" s="1413"/>
      <c r="AJ206" s="1413"/>
      <c r="AK206" s="1414"/>
      <c r="AL206" s="12"/>
      <c r="AO206" s="1396"/>
      <c r="AP206" s="1614"/>
      <c r="AQ206" s="1591"/>
      <c r="AR206" s="1431" t="s">
        <v>204</v>
      </c>
      <c r="AS206" s="1413" t="s">
        <v>473</v>
      </c>
      <c r="AT206" s="1413"/>
      <c r="AU206" s="1413"/>
      <c r="AV206" s="1413"/>
      <c r="AW206" s="1413"/>
      <c r="AX206" s="1413"/>
      <c r="AY206" s="1413"/>
      <c r="AZ206" s="1413"/>
      <c r="BA206" s="1413"/>
      <c r="BB206" s="1413"/>
      <c r="BC206" s="1413"/>
      <c r="BD206" s="1413"/>
      <c r="BE206" s="1413"/>
      <c r="BF206" s="1413"/>
      <c r="BG206" s="1413"/>
      <c r="BH206" s="1413"/>
      <c r="BI206" s="1413"/>
      <c r="BJ206" s="1413"/>
      <c r="BK206" s="1413"/>
      <c r="BL206" s="1413"/>
      <c r="BM206" s="1413"/>
      <c r="BN206" s="1413"/>
      <c r="BO206" s="1413"/>
      <c r="BP206" s="1413"/>
      <c r="BQ206" s="1413"/>
      <c r="BR206" s="1413"/>
      <c r="BS206" s="1413"/>
      <c r="BT206" s="1413"/>
      <c r="BU206" s="1413"/>
      <c r="BV206" s="1413"/>
      <c r="BW206" s="1413"/>
      <c r="BX206" s="1413"/>
      <c r="BY206" s="1414"/>
      <c r="BZ206" s="12"/>
      <c r="CA206" s="36"/>
      <c r="CB206" s="36"/>
      <c r="CC206" s="36"/>
      <c r="CD206" s="36"/>
      <c r="CE206" s="36"/>
      <c r="CF206" s="36"/>
      <c r="CG206" s="36"/>
      <c r="CH206" s="36"/>
    </row>
    <row r="207" spans="1:86" ht="18.75" customHeight="1">
      <c r="A207" s="1396"/>
      <c r="B207" s="1614"/>
      <c r="C207" s="1615"/>
      <c r="D207" s="119"/>
      <c r="E207" s="1475" t="s">
        <v>474</v>
      </c>
      <c r="F207" s="1475"/>
      <c r="G207" s="1475"/>
      <c r="H207" s="1475"/>
      <c r="I207" s="1475"/>
      <c r="J207" s="1475"/>
      <c r="K207" s="1475"/>
      <c r="L207" s="1475"/>
      <c r="M207" s="1475"/>
      <c r="N207" s="1475"/>
      <c r="O207" s="1475"/>
      <c r="P207" s="1475"/>
      <c r="Q207" s="1475"/>
      <c r="R207" s="1475"/>
      <c r="S207" s="1475"/>
      <c r="T207" s="1475"/>
      <c r="U207" s="1475"/>
      <c r="V207" s="1475"/>
      <c r="W207" s="1475"/>
      <c r="X207" s="1475"/>
      <c r="Y207" s="1475"/>
      <c r="Z207" s="1475"/>
      <c r="AA207" s="1475"/>
      <c r="AB207" s="1475"/>
      <c r="AC207" s="1475"/>
      <c r="AD207" s="1475"/>
      <c r="AE207" s="1475"/>
      <c r="AF207" s="1475"/>
      <c r="AG207" s="1475"/>
      <c r="AH207" s="1475"/>
      <c r="AI207" s="1475"/>
      <c r="AJ207" s="1475"/>
      <c r="AK207" s="1619"/>
      <c r="AL207" s="12"/>
      <c r="AO207" s="1396"/>
      <c r="AP207" s="1614"/>
      <c r="AQ207" s="1591"/>
      <c r="AR207" s="1620"/>
      <c r="AS207" s="1475" t="s">
        <v>474</v>
      </c>
      <c r="AT207" s="1475"/>
      <c r="AU207" s="1475"/>
      <c r="AV207" s="1475"/>
      <c r="AW207" s="1475"/>
      <c r="AX207" s="1475"/>
      <c r="AY207" s="1475"/>
      <c r="AZ207" s="1475"/>
      <c r="BA207" s="1475"/>
      <c r="BB207" s="1475"/>
      <c r="BC207" s="1475"/>
      <c r="BD207" s="1475"/>
      <c r="BE207" s="1475"/>
      <c r="BF207" s="1475"/>
      <c r="BG207" s="1475"/>
      <c r="BH207" s="1475"/>
      <c r="BI207" s="1475"/>
      <c r="BJ207" s="1475"/>
      <c r="BK207" s="1475"/>
      <c r="BL207" s="1475"/>
      <c r="BM207" s="1475"/>
      <c r="BN207" s="1475"/>
      <c r="BO207" s="1475"/>
      <c r="BP207" s="1475"/>
      <c r="BQ207" s="1475"/>
      <c r="BR207" s="1475"/>
      <c r="BS207" s="1475"/>
      <c r="BT207" s="1475"/>
      <c r="BU207" s="1475"/>
      <c r="BV207" s="1475"/>
      <c r="BW207" s="1475"/>
      <c r="BX207" s="1475"/>
      <c r="BY207" s="1619"/>
      <c r="BZ207" s="12"/>
      <c r="CA207" s="36"/>
      <c r="CB207" s="36"/>
      <c r="CC207" s="36"/>
      <c r="CD207" s="36"/>
      <c r="CE207" s="36"/>
      <c r="CF207" s="36"/>
      <c r="CG207" s="36"/>
      <c r="CH207" s="36"/>
    </row>
    <row r="208" spans="1:86" ht="18.75" customHeight="1">
      <c r="A208" s="1396"/>
      <c r="B208" s="1567"/>
      <c r="C208" s="1621"/>
      <c r="D208" s="1389" t="s">
        <v>204</v>
      </c>
      <c r="E208" s="9" t="s">
        <v>448</v>
      </c>
      <c r="F208" s="9"/>
      <c r="G208" s="9"/>
      <c r="H208" s="9"/>
      <c r="I208" s="9"/>
      <c r="J208" s="9"/>
      <c r="K208" s="9"/>
      <c r="L208" s="9"/>
      <c r="M208" s="9"/>
      <c r="N208" s="9"/>
      <c r="O208" s="9"/>
      <c r="P208" s="9"/>
      <c r="Q208" s="9"/>
      <c r="R208" s="9"/>
      <c r="S208" s="9"/>
      <c r="T208" s="9"/>
      <c r="U208" s="9"/>
      <c r="V208" s="9"/>
      <c r="W208" s="9"/>
      <c r="X208" s="9"/>
      <c r="Y208" s="9"/>
      <c r="Z208" s="9"/>
      <c r="AA208" s="9"/>
      <c r="AB208" s="9"/>
      <c r="AC208" s="9"/>
      <c r="AD208" s="9"/>
      <c r="AE208" s="9"/>
      <c r="AF208" s="9"/>
      <c r="AG208" s="9"/>
      <c r="AH208" s="9"/>
      <c r="AI208" s="9"/>
      <c r="AJ208" s="9"/>
      <c r="AK208" s="1469"/>
      <c r="AL208" s="12"/>
      <c r="AO208" s="1396"/>
      <c r="AP208" s="1567"/>
      <c r="AQ208" s="1622"/>
      <c r="AR208" s="1401" t="s">
        <v>204</v>
      </c>
      <c r="AS208" s="9" t="s">
        <v>448</v>
      </c>
      <c r="AT208" s="9"/>
      <c r="AU208" s="9"/>
      <c r="AV208" s="9"/>
      <c r="AW208" s="9"/>
      <c r="AX208" s="9"/>
      <c r="AY208" s="9"/>
      <c r="AZ208" s="9"/>
      <c r="BA208" s="9"/>
      <c r="BB208" s="9"/>
      <c r="BC208" s="9"/>
      <c r="BD208" s="9"/>
      <c r="BE208" s="9"/>
      <c r="BF208" s="9"/>
      <c r="BG208" s="9"/>
      <c r="BH208" s="9"/>
      <c r="BI208" s="9"/>
      <c r="BJ208" s="9"/>
      <c r="BK208" s="9"/>
      <c r="BL208" s="9"/>
      <c r="BM208" s="9"/>
      <c r="BN208" s="9"/>
      <c r="BO208" s="9"/>
      <c r="BP208" s="9"/>
      <c r="BQ208" s="9"/>
      <c r="BR208" s="9"/>
      <c r="BS208" s="9"/>
      <c r="BT208" s="9"/>
      <c r="BU208" s="9"/>
      <c r="BV208" s="9"/>
      <c r="BW208" s="9"/>
      <c r="BX208" s="9"/>
      <c r="BY208" s="1469"/>
      <c r="BZ208" s="12"/>
      <c r="CA208" s="36"/>
      <c r="CB208" s="36"/>
      <c r="CC208" s="36"/>
      <c r="CD208" s="36"/>
      <c r="CE208" s="36"/>
      <c r="CF208" s="36"/>
      <c r="CG208" s="36"/>
      <c r="CH208" s="36"/>
    </row>
    <row r="209" spans="1:86" ht="12.75" customHeight="1">
      <c r="A209" s="1396"/>
      <c r="B209" s="1623"/>
      <c r="C209" s="1584"/>
      <c r="D209" s="1624"/>
      <c r="E209" s="1625"/>
      <c r="F209" s="1625"/>
      <c r="G209" s="1625"/>
      <c r="H209" s="1625"/>
      <c r="I209" s="1625"/>
      <c r="J209" s="1625"/>
      <c r="K209" s="1625"/>
      <c r="L209" s="1625"/>
      <c r="M209" s="1625"/>
      <c r="N209" s="1625"/>
      <c r="O209" s="1625"/>
      <c r="P209" s="1625"/>
      <c r="Q209" s="1625"/>
      <c r="R209" s="1625"/>
      <c r="S209" s="1625"/>
      <c r="T209" s="1625"/>
      <c r="U209" s="1625"/>
      <c r="V209" s="1625"/>
      <c r="W209" s="1625"/>
      <c r="X209" s="1625"/>
      <c r="Y209" s="1625"/>
      <c r="Z209" s="1625"/>
      <c r="AA209" s="1625"/>
      <c r="AB209" s="1625"/>
      <c r="AC209" s="1625"/>
      <c r="AD209" s="1625"/>
      <c r="AE209" s="1625"/>
      <c r="AF209" s="1625"/>
      <c r="AG209" s="1625"/>
      <c r="AH209" s="1625"/>
      <c r="AI209" s="1625"/>
      <c r="AJ209" s="1625"/>
      <c r="AK209" s="1625"/>
      <c r="AL209" s="12"/>
      <c r="AO209" s="1396"/>
      <c r="AP209" s="1623"/>
      <c r="AQ209" s="1584"/>
      <c r="AR209" s="1624"/>
      <c r="AS209" s="1625"/>
      <c r="AT209" s="1625"/>
      <c r="AU209" s="1625"/>
      <c r="AV209" s="1625"/>
      <c r="AW209" s="1625"/>
      <c r="AX209" s="1625"/>
      <c r="AY209" s="1625"/>
      <c r="AZ209" s="1625"/>
      <c r="BA209" s="1625"/>
      <c r="BB209" s="1625"/>
      <c r="BC209" s="1625"/>
      <c r="BD209" s="1625"/>
      <c r="BE209" s="1625"/>
      <c r="BF209" s="1625"/>
      <c r="BG209" s="1625"/>
      <c r="BH209" s="1625"/>
      <c r="BI209" s="1625"/>
      <c r="BJ209" s="1625"/>
      <c r="BK209" s="1625"/>
      <c r="BL209" s="1625"/>
      <c r="BM209" s="1625"/>
      <c r="BN209" s="1625"/>
      <c r="BO209" s="1625"/>
      <c r="BP209" s="1625"/>
      <c r="BQ209" s="1625"/>
      <c r="BR209" s="1625"/>
      <c r="BS209" s="1625"/>
      <c r="BT209" s="1625"/>
      <c r="BU209" s="1625"/>
      <c r="BV209" s="1625"/>
      <c r="BW209" s="1625"/>
      <c r="BX209" s="1625"/>
      <c r="BY209" s="1625"/>
      <c r="BZ209" s="12"/>
      <c r="CA209" s="36"/>
      <c r="CB209" s="36"/>
      <c r="CC209" s="36"/>
      <c r="CD209" s="36"/>
      <c r="CE209" s="36"/>
      <c r="CF209" s="36"/>
      <c r="CG209" s="36"/>
      <c r="CH209" s="36"/>
    </row>
    <row r="210" spans="1:86" ht="7.5" customHeight="1">
      <c r="A210" s="1396"/>
      <c r="B210" s="29"/>
      <c r="C210" s="1626"/>
      <c r="D210" s="1627"/>
      <c r="E210" s="1535"/>
      <c r="F210" s="1535"/>
      <c r="G210" s="1535"/>
      <c r="H210" s="1535"/>
      <c r="I210" s="1535"/>
      <c r="J210" s="1535"/>
      <c r="K210" s="1535"/>
      <c r="L210" s="1535"/>
      <c r="M210" s="1535"/>
      <c r="N210" s="1535"/>
      <c r="O210" s="1535"/>
      <c r="P210" s="1535"/>
      <c r="Q210" s="1535"/>
      <c r="R210" s="1535"/>
      <c r="S210" s="1535"/>
      <c r="T210" s="1535"/>
      <c r="U210" s="1535"/>
      <c r="V210" s="1535"/>
      <c r="W210" s="1535"/>
      <c r="X210" s="1535"/>
      <c r="Y210" s="1535"/>
      <c r="Z210" s="1535"/>
      <c r="AA210" s="1535"/>
      <c r="AB210" s="1535"/>
      <c r="AC210" s="1535"/>
      <c r="AD210" s="1535"/>
      <c r="AE210" s="1535"/>
      <c r="AF210" s="1535"/>
      <c r="AG210" s="1535"/>
      <c r="AH210" s="1535"/>
      <c r="AI210" s="1535"/>
      <c r="AJ210" s="1535"/>
      <c r="AK210" s="1535"/>
      <c r="AL210" s="12"/>
      <c r="AO210" s="1396"/>
      <c r="AP210" s="29"/>
      <c r="AQ210" s="1626"/>
      <c r="AR210" s="1627"/>
      <c r="AS210" s="1535"/>
      <c r="AT210" s="1535"/>
      <c r="AU210" s="1535"/>
      <c r="AV210" s="1535"/>
      <c r="AW210" s="1535"/>
      <c r="AX210" s="1535"/>
      <c r="AY210" s="1535"/>
      <c r="AZ210" s="1535"/>
      <c r="BA210" s="1535"/>
      <c r="BB210" s="1535"/>
      <c r="BC210" s="1535"/>
      <c r="BD210" s="1535"/>
      <c r="BE210" s="1535"/>
      <c r="BF210" s="1535"/>
      <c r="BG210" s="1535"/>
      <c r="BH210" s="1535"/>
      <c r="BI210" s="1535"/>
      <c r="BJ210" s="1535"/>
      <c r="BK210" s="1535"/>
      <c r="BL210" s="1535"/>
      <c r="BM210" s="1535"/>
      <c r="BN210" s="1535"/>
      <c r="BO210" s="1535"/>
      <c r="BP210" s="1535"/>
      <c r="BQ210" s="1535"/>
      <c r="BR210" s="1535"/>
      <c r="BS210" s="1535"/>
      <c r="BT210" s="1535"/>
      <c r="BU210" s="1535"/>
      <c r="BV210" s="1535"/>
      <c r="BW210" s="1535"/>
      <c r="BX210" s="1535"/>
      <c r="BY210" s="1535"/>
      <c r="BZ210" s="12"/>
      <c r="CA210" s="36"/>
      <c r="CB210" s="36"/>
      <c r="CC210" s="36"/>
      <c r="CD210" s="36"/>
      <c r="CE210" s="36"/>
      <c r="CF210" s="36"/>
      <c r="CG210" s="36"/>
      <c r="CH210" s="36"/>
    </row>
    <row r="211" spans="1:86">
      <c r="A211" s="1396"/>
      <c r="B211" s="1628" t="s">
        <v>475</v>
      </c>
      <c r="C211" s="1536"/>
      <c r="D211" s="1629"/>
      <c r="E211" s="1629"/>
      <c r="F211" s="1630"/>
      <c r="G211" s="1630"/>
      <c r="H211" s="1630"/>
      <c r="I211" s="1536"/>
      <c r="J211" s="1536"/>
      <c r="K211" s="1537"/>
      <c r="L211" s="1537"/>
      <c r="M211" s="1537"/>
      <c r="N211" s="1537"/>
      <c r="O211" s="1537"/>
      <c r="P211" s="1537"/>
      <c r="Q211" s="1537"/>
      <c r="R211" s="1537"/>
      <c r="S211" s="1537"/>
      <c r="T211" s="1537"/>
      <c r="U211" s="1537"/>
      <c r="V211" s="1537"/>
      <c r="W211" s="1537"/>
      <c r="X211" s="1537"/>
      <c r="Y211" s="1537"/>
      <c r="Z211" s="1537"/>
      <c r="AA211" s="1537"/>
      <c r="AB211" s="1537"/>
      <c r="AC211" s="1537"/>
      <c r="AD211" s="1537"/>
      <c r="AE211" s="1537"/>
      <c r="AF211" s="1537"/>
      <c r="AG211" s="1537"/>
      <c r="AH211" s="1537"/>
      <c r="AI211" s="1537"/>
      <c r="AJ211" s="1537"/>
      <c r="AK211" s="1538"/>
      <c r="AL211" s="12"/>
      <c r="AO211" s="1396"/>
      <c r="AP211" s="1628" t="s">
        <v>475</v>
      </c>
      <c r="AQ211" s="1536"/>
      <c r="AR211" s="1629"/>
      <c r="AS211" s="1629"/>
      <c r="AT211" s="1630"/>
      <c r="AU211" s="1630"/>
      <c r="AV211" s="1630"/>
      <c r="AW211" s="1536"/>
      <c r="AX211" s="1536"/>
      <c r="AY211" s="1537"/>
      <c r="AZ211" s="1537"/>
      <c r="BA211" s="1537"/>
      <c r="BB211" s="1537"/>
      <c r="BC211" s="1537"/>
      <c r="BD211" s="1537"/>
      <c r="BE211" s="1537"/>
      <c r="BF211" s="1537"/>
      <c r="BG211" s="1537"/>
      <c r="BH211" s="1537"/>
      <c r="BI211" s="1537"/>
      <c r="BJ211" s="1537"/>
      <c r="BK211" s="1537"/>
      <c r="BL211" s="1537"/>
      <c r="BM211" s="1537"/>
      <c r="BN211" s="1537"/>
      <c r="BO211" s="1537"/>
      <c r="BP211" s="1537"/>
      <c r="BQ211" s="1537"/>
      <c r="BR211" s="1537"/>
      <c r="BS211" s="1537"/>
      <c r="BT211" s="1537"/>
      <c r="BU211" s="1537"/>
      <c r="BV211" s="1537"/>
      <c r="BW211" s="1537"/>
      <c r="BX211" s="1537"/>
      <c r="BY211" s="1538"/>
      <c r="BZ211" s="12"/>
      <c r="CA211" s="36"/>
      <c r="CB211" s="36"/>
      <c r="CC211" s="36"/>
      <c r="CD211" s="36"/>
      <c r="CE211" s="36"/>
      <c r="CF211" s="36"/>
      <c r="CG211" s="36"/>
      <c r="CH211" s="36"/>
    </row>
    <row r="212" spans="1:86">
      <c r="A212" s="1396"/>
      <c r="B212" s="1520"/>
      <c r="C212" s="1491" t="s">
        <v>343</v>
      </c>
      <c r="D212" s="1484"/>
      <c r="E212" s="1484"/>
      <c r="F212" s="1558"/>
      <c r="G212" s="1558"/>
      <c r="H212" s="1558"/>
      <c r="I212" s="1540"/>
      <c r="J212" s="1540"/>
      <c r="K212" s="1515"/>
      <c r="L212" s="1515"/>
      <c r="M212" s="1515"/>
      <c r="N212" s="1515"/>
      <c r="O212" s="1515"/>
      <c r="P212" s="1515"/>
      <c r="Q212" s="1515"/>
      <c r="R212" s="1515"/>
      <c r="S212" s="1515"/>
      <c r="T212" s="1515"/>
      <c r="U212" s="1515"/>
      <c r="V212" s="1515"/>
      <c r="W212" s="1515"/>
      <c r="X212" s="1515"/>
      <c r="Y212" s="1515"/>
      <c r="Z212" s="1515"/>
      <c r="AA212" s="1515"/>
      <c r="AB212" s="1515"/>
      <c r="AC212" s="1515"/>
      <c r="AD212" s="1515"/>
      <c r="AE212" s="1515"/>
      <c r="AF212" s="1515"/>
      <c r="AG212" s="1515"/>
      <c r="AH212" s="1515"/>
      <c r="AI212" s="1515"/>
      <c r="AJ212" s="1515"/>
      <c r="AK212" s="1519"/>
      <c r="AL212" s="12"/>
      <c r="AO212" s="1396"/>
      <c r="AP212" s="1520"/>
      <c r="AQ212" s="1491" t="s">
        <v>343</v>
      </c>
      <c r="AR212" s="1484"/>
      <c r="AS212" s="1484"/>
      <c r="AT212" s="1558"/>
      <c r="AU212" s="1558"/>
      <c r="AV212" s="1558"/>
      <c r="AW212" s="1540"/>
      <c r="AX212" s="1540"/>
      <c r="AY212" s="1515"/>
      <c r="AZ212" s="1515"/>
      <c r="BA212" s="1515"/>
      <c r="BB212" s="1515"/>
      <c r="BC212" s="1515"/>
      <c r="BD212" s="1515"/>
      <c r="BE212" s="1515"/>
      <c r="BF212" s="1515"/>
      <c r="BG212" s="1515"/>
      <c r="BH212" s="1515"/>
      <c r="BI212" s="1515"/>
      <c r="BJ212" s="1515"/>
      <c r="BK212" s="1515"/>
      <c r="BL212" s="1515"/>
      <c r="BM212" s="1515"/>
      <c r="BN212" s="1515"/>
      <c r="BO212" s="1515"/>
      <c r="BP212" s="1515"/>
      <c r="BQ212" s="1515"/>
      <c r="BR212" s="1515"/>
      <c r="BS212" s="1515"/>
      <c r="BT212" s="1515"/>
      <c r="BU212" s="1515"/>
      <c r="BV212" s="1515"/>
      <c r="BW212" s="1515"/>
      <c r="BX212" s="1515"/>
      <c r="BY212" s="1519"/>
      <c r="BZ212" s="12"/>
      <c r="CA212" s="36"/>
      <c r="CB212" s="36"/>
      <c r="CC212" s="36"/>
      <c r="CD212" s="36"/>
      <c r="CE212" s="36"/>
      <c r="CF212" s="36"/>
      <c r="CG212" s="36"/>
      <c r="CH212" s="36"/>
    </row>
    <row r="213" spans="1:86">
      <c r="A213" s="1396"/>
      <c r="B213" s="1410"/>
      <c r="C213" s="1467"/>
      <c r="D213" s="1417" t="s">
        <v>344</v>
      </c>
      <c r="E213" s="1413"/>
      <c r="F213" s="1413"/>
      <c r="G213" s="1413"/>
      <c r="H213" s="1413"/>
      <c r="I213" s="1515"/>
      <c r="J213" s="1515"/>
      <c r="K213" s="1515"/>
      <c r="L213" s="1515"/>
      <c r="M213" s="1515"/>
      <c r="N213" s="1515"/>
      <c r="O213" s="1515"/>
      <c r="P213" s="1515"/>
      <c r="Q213" s="1515"/>
      <c r="R213" s="1515"/>
      <c r="S213" s="1515"/>
      <c r="T213" s="1515"/>
      <c r="U213" s="1515"/>
      <c r="V213" s="1515"/>
      <c r="W213" s="1515"/>
      <c r="X213" s="1515"/>
      <c r="Y213" s="1515"/>
      <c r="Z213" s="1515"/>
      <c r="AA213" s="1515"/>
      <c r="AB213" s="1516"/>
      <c r="AC213" s="1890">
        <f>IF(別紙3!U28="",0,別紙3!U28)</f>
        <v>0</v>
      </c>
      <c r="AD213" s="1891"/>
      <c r="AE213" s="1891"/>
      <c r="AF213" s="1891"/>
      <c r="AG213" s="1891"/>
      <c r="AH213" s="1891"/>
      <c r="AI213" s="1892"/>
      <c r="AJ213" s="1429" t="s">
        <v>316</v>
      </c>
      <c r="AK213" s="1513"/>
      <c r="AL213" s="12"/>
      <c r="AN213" s="1421" t="str">
        <f>HYPERLINK("#'別紙3'!U28 ","別紙3はこちら")</f>
        <v>別紙3はこちら</v>
      </c>
      <c r="AO213" s="1396"/>
      <c r="AP213" s="1410"/>
      <c r="AQ213" s="1467"/>
      <c r="AR213" s="1417" t="s">
        <v>344</v>
      </c>
      <c r="AS213" s="1413"/>
      <c r="AT213" s="1413"/>
      <c r="AU213" s="1413"/>
      <c r="AV213" s="1413"/>
      <c r="AW213" s="1515"/>
      <c r="AX213" s="1515"/>
      <c r="AY213" s="1515"/>
      <c r="AZ213" s="1515"/>
      <c r="BA213" s="1515"/>
      <c r="BB213" s="1515"/>
      <c r="BC213" s="1515"/>
      <c r="BD213" s="1515"/>
      <c r="BE213" s="1515"/>
      <c r="BF213" s="1515"/>
      <c r="BG213" s="1515"/>
      <c r="BH213" s="1515"/>
      <c r="BI213" s="1515"/>
      <c r="BJ213" s="1515"/>
      <c r="BK213" s="1515"/>
      <c r="BL213" s="1515"/>
      <c r="BM213" s="1515"/>
      <c r="BN213" s="1515"/>
      <c r="BO213" s="1515"/>
      <c r="BP213" s="1516"/>
      <c r="BQ213" s="1890">
        <f>IF(別紙3!U28="",0,別紙3!U28)</f>
        <v>0</v>
      </c>
      <c r="BR213" s="1891"/>
      <c r="BS213" s="1891"/>
      <c r="BT213" s="1891"/>
      <c r="BU213" s="1891"/>
      <c r="BV213" s="1891"/>
      <c r="BW213" s="1892"/>
      <c r="BX213" s="1429" t="s">
        <v>316</v>
      </c>
      <c r="BY213" s="1513"/>
      <c r="BZ213" s="12"/>
      <c r="CA213" s="847" t="s">
        <v>151</v>
      </c>
      <c r="CB213" s="847" t="s">
        <v>476</v>
      </c>
      <c r="CC213" s="36"/>
      <c r="CD213" s="36"/>
      <c r="CE213" s="36"/>
      <c r="CF213" s="36"/>
      <c r="CG213" s="36"/>
      <c r="CH213" s="36"/>
    </row>
    <row r="214" spans="1:86">
      <c r="A214" s="1396"/>
      <c r="B214" s="1410"/>
      <c r="C214" s="1467"/>
      <c r="D214" s="1417" t="s">
        <v>346</v>
      </c>
      <c r="E214" s="1413"/>
      <c r="F214" s="1413"/>
      <c r="G214" s="1413"/>
      <c r="H214" s="1515"/>
      <c r="I214" s="1515"/>
      <c r="J214" s="1515"/>
      <c r="K214" s="1515"/>
      <c r="L214" s="1515"/>
      <c r="M214" s="1515"/>
      <c r="N214" s="1515"/>
      <c r="O214" s="1515"/>
      <c r="P214" s="1515"/>
      <c r="Q214" s="1515"/>
      <c r="R214" s="1515"/>
      <c r="S214" s="1515"/>
      <c r="T214" s="1515"/>
      <c r="U214" s="1515"/>
      <c r="V214" s="1515"/>
      <c r="W214" s="1515"/>
      <c r="X214" s="1515"/>
      <c r="Y214" s="1471" t="s">
        <v>347</v>
      </c>
      <c r="Z214" s="1515"/>
      <c r="AA214" s="1515"/>
      <c r="AB214" s="1516"/>
      <c r="AC214" s="1653" t="s">
        <v>348</v>
      </c>
      <c r="AD214" s="1886"/>
      <c r="AE214" s="1886"/>
      <c r="AF214" s="1886"/>
      <c r="AG214" s="1886"/>
      <c r="AH214" s="1886"/>
      <c r="AI214" s="1652" t="s">
        <v>349</v>
      </c>
      <c r="AJ214" s="11"/>
      <c r="AK214" s="1513"/>
      <c r="AL214" s="12"/>
      <c r="AO214" s="1396"/>
      <c r="AP214" s="1410"/>
      <c r="AQ214" s="1467"/>
      <c r="AR214" s="1417" t="s">
        <v>346</v>
      </c>
      <c r="AS214" s="1413"/>
      <c r="AT214" s="1413"/>
      <c r="AU214" s="1413"/>
      <c r="AV214" s="1515"/>
      <c r="AW214" s="1515"/>
      <c r="AX214" s="1515"/>
      <c r="AY214" s="1515"/>
      <c r="AZ214" s="1515"/>
      <c r="BA214" s="1515"/>
      <c r="BB214" s="1515"/>
      <c r="BC214" s="1515"/>
      <c r="BD214" s="1515"/>
      <c r="BE214" s="1515"/>
      <c r="BF214" s="1515"/>
      <c r="BG214" s="1515"/>
      <c r="BH214" s="1515"/>
      <c r="BI214" s="1515"/>
      <c r="BJ214" s="1515"/>
      <c r="BK214" s="1515"/>
      <c r="BL214" s="1515"/>
      <c r="BM214" s="1471" t="s">
        <v>347</v>
      </c>
      <c r="BN214" s="1515"/>
      <c r="BO214" s="1515"/>
      <c r="BP214" s="1516"/>
      <c r="BQ214" s="1631" t="s">
        <v>348</v>
      </c>
      <c r="BR214" s="2070"/>
      <c r="BS214" s="2070"/>
      <c r="BT214" s="2070"/>
      <c r="BU214" s="2070"/>
      <c r="BV214" s="2070"/>
      <c r="BW214" s="1473" t="s">
        <v>349</v>
      </c>
      <c r="BX214" s="11"/>
      <c r="BY214" s="1513"/>
      <c r="BZ214" s="12"/>
      <c r="CA214" s="847" t="s">
        <v>151</v>
      </c>
      <c r="CB214" s="847" t="s">
        <v>449</v>
      </c>
      <c r="CC214" s="36"/>
      <c r="CD214" s="36"/>
      <c r="CE214" s="36"/>
      <c r="CF214" s="36"/>
      <c r="CG214" s="36"/>
      <c r="CH214" s="36"/>
    </row>
    <row r="215" spans="1:86">
      <c r="A215" s="1396"/>
      <c r="B215" s="1410"/>
      <c r="C215" s="1467"/>
      <c r="D215" s="1474" t="s">
        <v>351</v>
      </c>
      <c r="E215" s="1475"/>
      <c r="F215" s="1476"/>
      <c r="G215" s="1476"/>
      <c r="H215" s="1517"/>
      <c r="I215" s="1517"/>
      <c r="J215" s="1517"/>
      <c r="K215" s="1517"/>
      <c r="L215" s="1517"/>
      <c r="M215" s="1517"/>
      <c r="N215" s="1517"/>
      <c r="O215" s="1517"/>
      <c r="P215" s="1517"/>
      <c r="Q215" s="1517"/>
      <c r="R215" s="1517"/>
      <c r="S215" s="1517"/>
      <c r="T215" s="1517"/>
      <c r="U215" s="1517"/>
      <c r="V215" s="1517"/>
      <c r="W215" s="1517"/>
      <c r="X215" s="1517"/>
      <c r="Y215" s="1475" t="s">
        <v>352</v>
      </c>
      <c r="Z215" s="1517"/>
      <c r="AA215" s="1476"/>
      <c r="AB215" s="1477"/>
      <c r="AC215" s="1887"/>
      <c r="AD215" s="1888"/>
      <c r="AE215" s="1888"/>
      <c r="AF215" s="1888"/>
      <c r="AG215" s="1888"/>
      <c r="AH215" s="1888"/>
      <c r="AI215" s="1889"/>
      <c r="AJ215" s="11" t="s">
        <v>316</v>
      </c>
      <c r="AK215" s="1513"/>
      <c r="AL215" s="12"/>
      <c r="AO215" s="1396"/>
      <c r="AP215" s="1410"/>
      <c r="AQ215" s="1467"/>
      <c r="AR215" s="1474" t="s">
        <v>351</v>
      </c>
      <c r="AS215" s="1475"/>
      <c r="AT215" s="1476"/>
      <c r="AU215" s="1476"/>
      <c r="AV215" s="1517"/>
      <c r="AW215" s="1517"/>
      <c r="AX215" s="1517"/>
      <c r="AY215" s="1517"/>
      <c r="AZ215" s="1517"/>
      <c r="BA215" s="1517"/>
      <c r="BB215" s="1517"/>
      <c r="BC215" s="1517"/>
      <c r="BD215" s="1517"/>
      <c r="BE215" s="1517"/>
      <c r="BF215" s="1517"/>
      <c r="BG215" s="1517"/>
      <c r="BH215" s="1517"/>
      <c r="BI215" s="1517"/>
      <c r="BJ215" s="1517"/>
      <c r="BK215" s="1517"/>
      <c r="BL215" s="1517"/>
      <c r="BM215" s="1475" t="s">
        <v>352</v>
      </c>
      <c r="BN215" s="1517"/>
      <c r="BO215" s="1476"/>
      <c r="BP215" s="1477"/>
      <c r="BQ215" s="2022"/>
      <c r="BR215" s="2023"/>
      <c r="BS215" s="2023"/>
      <c r="BT215" s="2023"/>
      <c r="BU215" s="2023"/>
      <c r="BV215" s="2023"/>
      <c r="BW215" s="2024"/>
      <c r="BX215" s="11" t="s">
        <v>316</v>
      </c>
      <c r="BY215" s="1513"/>
      <c r="BZ215" s="12"/>
      <c r="CA215" s="36"/>
      <c r="CB215" s="36"/>
      <c r="CC215" s="36"/>
      <c r="CD215" s="36"/>
      <c r="CE215" s="36"/>
      <c r="CF215" s="36"/>
      <c r="CG215" s="36"/>
      <c r="CH215" s="36"/>
    </row>
    <row r="216" spans="1:86">
      <c r="A216" s="1396"/>
      <c r="B216" s="1410"/>
      <c r="C216" s="1467"/>
      <c r="D216" s="1417" t="s">
        <v>353</v>
      </c>
      <c r="E216" s="1413"/>
      <c r="F216" s="1413"/>
      <c r="G216" s="1413"/>
      <c r="H216" s="1413"/>
      <c r="I216" s="1413"/>
      <c r="J216" s="1413"/>
      <c r="K216" s="1413"/>
      <c r="L216" s="1413"/>
      <c r="M216" s="1413"/>
      <c r="N216" s="1413"/>
      <c r="O216" s="1413"/>
      <c r="P216" s="1413"/>
      <c r="Q216" s="1413"/>
      <c r="R216" s="1413"/>
      <c r="S216" s="1413"/>
      <c r="T216" s="1413"/>
      <c r="U216" s="1413"/>
      <c r="V216" s="1413"/>
      <c r="W216" s="1413"/>
      <c r="X216" s="1413"/>
      <c r="Y216" s="1413"/>
      <c r="Z216" s="1413"/>
      <c r="AA216" s="1413"/>
      <c r="AB216" s="1414"/>
      <c r="AC216" s="1890">
        <f>IFERROR(ROUNDDOWN(AC213*2/3,-3),"")</f>
        <v>0</v>
      </c>
      <c r="AD216" s="1891"/>
      <c r="AE216" s="1891"/>
      <c r="AF216" s="1891"/>
      <c r="AG216" s="1891"/>
      <c r="AH216" s="1891"/>
      <c r="AI216" s="1892"/>
      <c r="AJ216" s="11" t="s">
        <v>316</v>
      </c>
      <c r="AK216" s="1513"/>
      <c r="AL216" s="12"/>
      <c r="AO216" s="1396"/>
      <c r="AP216" s="1410"/>
      <c r="AQ216" s="1467"/>
      <c r="AR216" s="1417" t="s">
        <v>353</v>
      </c>
      <c r="AS216" s="1413"/>
      <c r="AT216" s="1413"/>
      <c r="AU216" s="1413"/>
      <c r="AV216" s="1413"/>
      <c r="AW216" s="1413"/>
      <c r="AX216" s="1413"/>
      <c r="AY216" s="1413"/>
      <c r="AZ216" s="1413"/>
      <c r="BA216" s="1413"/>
      <c r="BB216" s="1413"/>
      <c r="BC216" s="1413"/>
      <c r="BD216" s="1413"/>
      <c r="BE216" s="1413"/>
      <c r="BF216" s="1413"/>
      <c r="BG216" s="1413"/>
      <c r="BH216" s="1413"/>
      <c r="BI216" s="1413"/>
      <c r="BJ216" s="1413"/>
      <c r="BK216" s="1413"/>
      <c r="BL216" s="1413"/>
      <c r="BM216" s="1413"/>
      <c r="BN216" s="1413"/>
      <c r="BO216" s="1413"/>
      <c r="BP216" s="1414"/>
      <c r="BQ216" s="1890">
        <f>IFERROR(ROUNDDOWN(BQ213*2/3,-3),"")</f>
        <v>0</v>
      </c>
      <c r="BR216" s="1891"/>
      <c r="BS216" s="1891"/>
      <c r="BT216" s="1891"/>
      <c r="BU216" s="1891"/>
      <c r="BV216" s="1891"/>
      <c r="BW216" s="1892"/>
      <c r="BX216" s="11" t="s">
        <v>316</v>
      </c>
      <c r="BY216" s="1513"/>
      <c r="BZ216" s="12"/>
      <c r="CA216" s="36"/>
      <c r="CB216" s="36"/>
      <c r="CC216" s="36"/>
      <c r="CD216" s="36"/>
      <c r="CE216" s="36"/>
      <c r="CF216" s="36"/>
      <c r="CG216" s="36"/>
      <c r="CH216" s="36"/>
    </row>
    <row r="217" spans="1:86">
      <c r="A217" s="1396"/>
      <c r="B217" s="1410"/>
      <c r="C217" s="1541"/>
      <c r="D217" s="1632"/>
      <c r="E217" s="1427" t="s">
        <v>477</v>
      </c>
      <c r="F217" s="29"/>
      <c r="G217" s="29"/>
      <c r="H217" s="29"/>
      <c r="I217" s="29"/>
      <c r="J217" s="29"/>
      <c r="K217" s="1517"/>
      <c r="L217" s="1517"/>
      <c r="M217" s="1517"/>
      <c r="N217" s="1517"/>
      <c r="O217" s="1517"/>
      <c r="P217" s="1517"/>
      <c r="Q217" s="1517"/>
      <c r="R217" s="1517"/>
      <c r="S217" s="1517"/>
      <c r="T217" s="1517"/>
      <c r="U217" s="1517"/>
      <c r="V217" s="1517"/>
      <c r="W217" s="1517"/>
      <c r="X217" s="1517"/>
      <c r="Y217" s="1517"/>
      <c r="Z217" s="1517"/>
      <c r="AA217" s="1517"/>
      <c r="AB217" s="1517"/>
      <c r="AC217" s="1396"/>
      <c r="AD217" s="1396"/>
      <c r="AE217" s="1396"/>
      <c r="AF217" s="1396"/>
      <c r="AG217" s="1396"/>
      <c r="AH217" s="1396"/>
      <c r="AI217" s="1396"/>
      <c r="AJ217" s="1396"/>
      <c r="AK217" s="1513"/>
      <c r="AL217" s="12"/>
      <c r="AO217" s="1396"/>
      <c r="AP217" s="1410"/>
      <c r="AQ217" s="1541"/>
      <c r="AR217" s="1632"/>
      <c r="AS217" s="1427" t="s">
        <v>477</v>
      </c>
      <c r="AT217" s="29"/>
      <c r="AU217" s="29"/>
      <c r="AV217" s="29"/>
      <c r="AW217" s="29"/>
      <c r="AX217" s="29"/>
      <c r="AY217" s="1517"/>
      <c r="AZ217" s="1517"/>
      <c r="BA217" s="1517"/>
      <c r="BB217" s="1517"/>
      <c r="BC217" s="1517"/>
      <c r="BD217" s="1517"/>
      <c r="BE217" s="1517"/>
      <c r="BF217" s="1517"/>
      <c r="BG217" s="1517"/>
      <c r="BH217" s="1517"/>
      <c r="BI217" s="1517"/>
      <c r="BJ217" s="1517"/>
      <c r="BK217" s="1517"/>
      <c r="BL217" s="1517"/>
      <c r="BM217" s="1517"/>
      <c r="BN217" s="1517"/>
      <c r="BO217" s="1517"/>
      <c r="BP217" s="1517"/>
      <c r="BQ217" s="1396"/>
      <c r="BR217" s="1396"/>
      <c r="BS217" s="1396"/>
      <c r="BT217" s="1396"/>
      <c r="BU217" s="1396"/>
      <c r="BV217" s="1396"/>
      <c r="BW217" s="1396"/>
      <c r="BX217" s="1396"/>
      <c r="BY217" s="1513"/>
      <c r="BZ217" s="12"/>
      <c r="CA217" s="36"/>
      <c r="CB217" s="36"/>
      <c r="CC217" s="36"/>
      <c r="CD217" s="36"/>
      <c r="CE217" s="36"/>
      <c r="CF217" s="36"/>
      <c r="CG217" s="36"/>
      <c r="CH217" s="36"/>
    </row>
    <row r="218" spans="1:86" ht="19.5" thickBot="1">
      <c r="A218" s="1396"/>
      <c r="B218" s="1410"/>
      <c r="C218" s="1467"/>
      <c r="D218" s="1395" t="s">
        <v>354</v>
      </c>
      <c r="E218" s="9"/>
      <c r="F218" s="9"/>
      <c r="G218" s="9"/>
      <c r="H218" s="9"/>
      <c r="I218" s="9"/>
      <c r="J218" s="9"/>
      <c r="K218" s="9"/>
      <c r="L218" s="9"/>
      <c r="M218" s="9"/>
      <c r="N218" s="9"/>
      <c r="O218" s="9"/>
      <c r="P218" s="9"/>
      <c r="Q218" s="9"/>
      <c r="R218" s="9"/>
      <c r="S218" s="9"/>
      <c r="T218" s="9"/>
      <c r="U218" s="9"/>
      <c r="V218" s="9"/>
      <c r="W218" s="9"/>
      <c r="X218" s="9"/>
      <c r="Y218" s="9"/>
      <c r="Z218" s="9"/>
      <c r="AA218" s="9"/>
      <c r="AB218" s="1469"/>
      <c r="AC218" s="1820">
        <f>IFERROR(ROUNDDOWN(AC213-AC215,-3),"")</f>
        <v>0</v>
      </c>
      <c r="AD218" s="1821"/>
      <c r="AE218" s="1821"/>
      <c r="AF218" s="1821"/>
      <c r="AG218" s="1821"/>
      <c r="AH218" s="1821"/>
      <c r="AI218" s="1822"/>
      <c r="AJ218" s="11" t="s">
        <v>316</v>
      </c>
      <c r="AK218" s="1513"/>
      <c r="AL218" s="12"/>
      <c r="AO218" s="1396"/>
      <c r="AP218" s="1410"/>
      <c r="AQ218" s="1467"/>
      <c r="AR218" s="1395" t="s">
        <v>354</v>
      </c>
      <c r="AS218" s="9"/>
      <c r="AT218" s="9"/>
      <c r="AU218" s="9"/>
      <c r="AV218" s="9"/>
      <c r="AW218" s="9"/>
      <c r="AX218" s="9"/>
      <c r="AY218" s="9"/>
      <c r="AZ218" s="9"/>
      <c r="BA218" s="9"/>
      <c r="BB218" s="9"/>
      <c r="BC218" s="9"/>
      <c r="BD218" s="9"/>
      <c r="BE218" s="9"/>
      <c r="BF218" s="9"/>
      <c r="BG218" s="9"/>
      <c r="BH218" s="9"/>
      <c r="BI218" s="9"/>
      <c r="BJ218" s="9"/>
      <c r="BK218" s="9"/>
      <c r="BL218" s="9"/>
      <c r="BM218" s="9"/>
      <c r="BN218" s="9"/>
      <c r="BO218" s="9"/>
      <c r="BP218" s="1469"/>
      <c r="BQ218" s="2071">
        <f>IFERROR(ROUNDDOWN(BQ213-BQ215,-3),"")</f>
        <v>0</v>
      </c>
      <c r="BR218" s="2072"/>
      <c r="BS218" s="2072"/>
      <c r="BT218" s="2072"/>
      <c r="BU218" s="2072"/>
      <c r="BV218" s="2072"/>
      <c r="BW218" s="2073"/>
      <c r="BX218" s="11" t="s">
        <v>316</v>
      </c>
      <c r="BY218" s="1513"/>
      <c r="BZ218" s="12"/>
      <c r="CA218" s="36"/>
      <c r="CB218" s="36"/>
      <c r="CC218" s="36"/>
      <c r="CD218" s="36"/>
      <c r="CE218" s="36"/>
      <c r="CF218" s="36"/>
      <c r="CG218" s="36"/>
      <c r="CH218" s="36"/>
    </row>
    <row r="219" spans="1:86" ht="20.25" thickTop="1" thickBot="1">
      <c r="A219" s="1396"/>
      <c r="B219" s="1410"/>
      <c r="C219" s="1467"/>
      <c r="D219" s="1479" t="s">
        <v>355</v>
      </c>
      <c r="E219" s="1511"/>
      <c r="F219" s="1511"/>
      <c r="G219" s="1511"/>
      <c r="H219" s="1511"/>
      <c r="I219" s="1511"/>
      <c r="J219" s="1511"/>
      <c r="K219" s="1511"/>
      <c r="L219" s="1511"/>
      <c r="M219" s="1511"/>
      <c r="N219" s="1511"/>
      <c r="O219" s="1511"/>
      <c r="P219" s="1511"/>
      <c r="Q219" s="1511"/>
      <c r="R219" s="1511"/>
      <c r="S219" s="1511"/>
      <c r="T219" s="1511"/>
      <c r="U219" s="1511"/>
      <c r="V219" s="1511"/>
      <c r="W219" s="1511"/>
      <c r="X219" s="1511"/>
      <c r="Y219" s="1511"/>
      <c r="Z219" s="1511"/>
      <c r="AA219" s="1511"/>
      <c r="AB219" s="1511"/>
      <c r="AC219" s="1893">
        <f>MIN(AC216,AC218)</f>
        <v>0</v>
      </c>
      <c r="AD219" s="1894"/>
      <c r="AE219" s="1894"/>
      <c r="AF219" s="1894"/>
      <c r="AG219" s="1894"/>
      <c r="AH219" s="1894"/>
      <c r="AI219" s="1895"/>
      <c r="AJ219" s="1476" t="s">
        <v>316</v>
      </c>
      <c r="AK219" s="1477"/>
      <c r="AL219" s="12"/>
      <c r="AO219" s="1396"/>
      <c r="AP219" s="1410"/>
      <c r="AQ219" s="1467"/>
      <c r="AR219" s="1479" t="s">
        <v>355</v>
      </c>
      <c r="AS219" s="1511"/>
      <c r="AT219" s="1511"/>
      <c r="AU219" s="1511"/>
      <c r="AV219" s="1511"/>
      <c r="AW219" s="1511"/>
      <c r="AX219" s="1511"/>
      <c r="AY219" s="1511"/>
      <c r="AZ219" s="1511"/>
      <c r="BA219" s="1511"/>
      <c r="BB219" s="1511"/>
      <c r="BC219" s="1511"/>
      <c r="BD219" s="1511"/>
      <c r="BE219" s="1511"/>
      <c r="BF219" s="1511"/>
      <c r="BG219" s="1511"/>
      <c r="BH219" s="1511"/>
      <c r="BI219" s="1511"/>
      <c r="BJ219" s="1511"/>
      <c r="BK219" s="1511"/>
      <c r="BL219" s="1511"/>
      <c r="BM219" s="1511"/>
      <c r="BN219" s="1511"/>
      <c r="BO219" s="1511"/>
      <c r="BP219" s="1511"/>
      <c r="BQ219" s="1893">
        <f>MIN(BQ216,BQ218)</f>
        <v>0</v>
      </c>
      <c r="BR219" s="1894"/>
      <c r="BS219" s="1894"/>
      <c r="BT219" s="1894"/>
      <c r="BU219" s="1894"/>
      <c r="BV219" s="1894"/>
      <c r="BW219" s="1895"/>
      <c r="BX219" s="1476" t="s">
        <v>316</v>
      </c>
      <c r="BY219" s="1477"/>
      <c r="BZ219" s="12"/>
      <c r="CA219" s="36"/>
      <c r="CB219" s="36"/>
      <c r="CC219" s="36"/>
      <c r="CD219" s="36"/>
      <c r="CE219" s="36"/>
      <c r="CF219" s="36"/>
      <c r="CG219" s="36"/>
      <c r="CH219" s="36"/>
    </row>
    <row r="220" spans="1:86" ht="19.5" thickTop="1">
      <c r="A220" s="1396"/>
      <c r="B220" s="1410"/>
      <c r="C220" s="1411" t="s">
        <v>356</v>
      </c>
      <c r="D220" s="1393"/>
      <c r="E220" s="9"/>
      <c r="F220" s="9"/>
      <c r="G220" s="9"/>
      <c r="H220" s="9"/>
      <c r="I220" s="9"/>
      <c r="J220" s="9"/>
      <c r="K220" s="1512"/>
      <c r="L220" s="1512"/>
      <c r="M220" s="1512"/>
      <c r="N220" s="1512"/>
      <c r="O220" s="1512"/>
      <c r="P220" s="1512"/>
      <c r="Q220" s="1512"/>
      <c r="R220" s="1512"/>
      <c r="S220" s="1512"/>
      <c r="T220" s="1512"/>
      <c r="U220" s="1512"/>
      <c r="V220" s="1512"/>
      <c r="W220" s="1512"/>
      <c r="X220" s="1512"/>
      <c r="Y220" s="1512"/>
      <c r="Z220" s="1512"/>
      <c r="AA220" s="1512"/>
      <c r="AB220" s="1512"/>
      <c r="AC220" s="1517"/>
      <c r="AD220" s="1517"/>
      <c r="AE220" s="1517"/>
      <c r="AF220" s="1517"/>
      <c r="AG220" s="1517"/>
      <c r="AH220" s="1517"/>
      <c r="AI220" s="1517"/>
      <c r="AJ220" s="1512"/>
      <c r="AK220" s="1547"/>
      <c r="AL220" s="12"/>
      <c r="AO220" s="1396"/>
      <c r="AP220" s="1410"/>
      <c r="AQ220" s="1411" t="s">
        <v>356</v>
      </c>
      <c r="AR220" s="1393"/>
      <c r="AS220" s="9"/>
      <c r="AT220" s="9"/>
      <c r="AU220" s="9"/>
      <c r="AV220" s="9"/>
      <c r="AW220" s="9"/>
      <c r="AX220" s="9"/>
      <c r="AY220" s="1512"/>
      <c r="AZ220" s="1512"/>
      <c r="BA220" s="1512"/>
      <c r="BB220" s="1512"/>
      <c r="BC220" s="1512"/>
      <c r="BD220" s="1512"/>
      <c r="BE220" s="1512"/>
      <c r="BF220" s="1512"/>
      <c r="BG220" s="1512"/>
      <c r="BH220" s="1512"/>
      <c r="BI220" s="1512"/>
      <c r="BJ220" s="1512"/>
      <c r="BK220" s="1512"/>
      <c r="BL220" s="1512"/>
      <c r="BM220" s="1512"/>
      <c r="BN220" s="1512"/>
      <c r="BO220" s="1512"/>
      <c r="BP220" s="1512"/>
      <c r="BQ220" s="1517"/>
      <c r="BR220" s="1517"/>
      <c r="BS220" s="1517"/>
      <c r="BT220" s="1517"/>
      <c r="BU220" s="1517"/>
      <c r="BV220" s="1517"/>
      <c r="BW220" s="1517"/>
      <c r="BX220" s="1512"/>
      <c r="BY220" s="1547"/>
      <c r="BZ220" s="12"/>
      <c r="CA220" s="36"/>
      <c r="CB220" s="36"/>
      <c r="CC220" s="36"/>
      <c r="CD220" s="36"/>
      <c r="CE220" s="36"/>
      <c r="CF220" s="36"/>
      <c r="CG220" s="36"/>
      <c r="CH220" s="36"/>
    </row>
    <row r="221" spans="1:86">
      <c r="A221" s="1396"/>
      <c r="B221" s="1520"/>
      <c r="C221" s="1561"/>
      <c r="D221" s="1429" t="s">
        <v>405</v>
      </c>
      <c r="E221" s="11"/>
      <c r="F221" s="12"/>
      <c r="G221" s="12"/>
      <c r="H221" s="1396"/>
      <c r="I221" s="12"/>
      <c r="J221" s="1513"/>
      <c r="K221" s="1396"/>
      <c r="L221" s="1396"/>
      <c r="M221" s="1396"/>
      <c r="N221" s="1396"/>
      <c r="O221" s="1396"/>
      <c r="P221" s="1396"/>
      <c r="Q221" s="1396"/>
      <c r="R221" s="1396"/>
      <c r="S221" s="1396"/>
      <c r="T221" s="1396"/>
      <c r="U221" s="1396"/>
      <c r="V221" s="1396"/>
      <c r="W221" s="1396"/>
      <c r="X221" s="1396"/>
      <c r="Y221" s="941" t="s">
        <v>204</v>
      </c>
      <c r="Z221" s="1947" t="s">
        <v>478</v>
      </c>
      <c r="AA221" s="1947"/>
      <c r="AB221" s="1947"/>
      <c r="AC221" s="1947"/>
      <c r="AD221" s="1947"/>
      <c r="AE221" s="1947"/>
      <c r="AF221" s="1947"/>
      <c r="AG221" s="1947"/>
      <c r="AH221" s="1947"/>
      <c r="AI221" s="1947"/>
      <c r="AJ221" s="1948"/>
      <c r="AK221" s="1550"/>
      <c r="AL221" s="12"/>
      <c r="AO221" s="1396"/>
      <c r="AP221" s="1520"/>
      <c r="AQ221" s="1561"/>
      <c r="AR221" s="1429" t="s">
        <v>405</v>
      </c>
      <c r="AS221" s="11"/>
      <c r="AT221" s="12"/>
      <c r="AU221" s="12"/>
      <c r="AV221" s="1396"/>
      <c r="AW221" s="12"/>
      <c r="AX221" s="1513"/>
      <c r="AY221" s="1396"/>
      <c r="AZ221" s="1396"/>
      <c r="BA221" s="1396"/>
      <c r="BB221" s="1396"/>
      <c r="BC221" s="1396"/>
      <c r="BD221" s="1396"/>
      <c r="BE221" s="1396"/>
      <c r="BF221" s="1396"/>
      <c r="BG221" s="1396"/>
      <c r="BH221" s="1396"/>
      <c r="BI221" s="1396"/>
      <c r="BJ221" s="1396"/>
      <c r="BK221" s="1396"/>
      <c r="BL221" s="1396"/>
      <c r="BM221" s="1551" t="s">
        <v>200</v>
      </c>
      <c r="BN221" s="2074" t="s">
        <v>478</v>
      </c>
      <c r="BO221" s="2074"/>
      <c r="BP221" s="2074"/>
      <c r="BQ221" s="2074"/>
      <c r="BR221" s="2074"/>
      <c r="BS221" s="2074"/>
      <c r="BT221" s="2074"/>
      <c r="BU221" s="2074"/>
      <c r="BV221" s="2074"/>
      <c r="BW221" s="2074"/>
      <c r="BX221" s="2075"/>
      <c r="BY221" s="1550"/>
      <c r="BZ221" s="12"/>
      <c r="CA221" s="847" t="s">
        <v>151</v>
      </c>
      <c r="CB221" s="847" t="s">
        <v>457</v>
      </c>
      <c r="CC221" s="36"/>
      <c r="CD221" s="36"/>
      <c r="CE221" s="36"/>
      <c r="CF221" s="36"/>
      <c r="CG221" s="36"/>
      <c r="CH221" s="36"/>
    </row>
    <row r="222" spans="1:86">
      <c r="A222" s="1396"/>
      <c r="B222" s="1520"/>
      <c r="C222" s="1561"/>
      <c r="D222" s="1489" t="s">
        <v>410</v>
      </c>
      <c r="E222" s="1427"/>
      <c r="F222" s="1633"/>
      <c r="G222" s="29"/>
      <c r="H222" s="1517"/>
      <c r="I222" s="29"/>
      <c r="J222" s="29"/>
      <c r="K222" s="1517"/>
      <c r="L222" s="1517"/>
      <c r="M222" s="1517"/>
      <c r="N222" s="1517"/>
      <c r="O222" s="1517"/>
      <c r="P222" s="1517"/>
      <c r="Q222" s="1517"/>
      <c r="R222" s="1517"/>
      <c r="S222" s="1517"/>
      <c r="T222" s="1517"/>
      <c r="U222" s="1517"/>
      <c r="V222" s="1517"/>
      <c r="W222" s="1517"/>
      <c r="X222" s="1517"/>
      <c r="Y222" s="941" t="s">
        <v>200</v>
      </c>
      <c r="Z222" s="1951" t="s">
        <v>479</v>
      </c>
      <c r="AA222" s="1951"/>
      <c r="AB222" s="1951"/>
      <c r="AC222" s="1951"/>
      <c r="AD222" s="1951"/>
      <c r="AE222" s="1951"/>
      <c r="AF222" s="1951"/>
      <c r="AG222" s="1951"/>
      <c r="AH222" s="1951"/>
      <c r="AI222" s="1951"/>
      <c r="AJ222" s="1952"/>
      <c r="AK222" s="1543"/>
      <c r="AL222" s="12"/>
      <c r="AO222" s="1396"/>
      <c r="AP222" s="1520"/>
      <c r="AQ222" s="1561"/>
      <c r="AR222" s="1489" t="s">
        <v>410</v>
      </c>
      <c r="AS222" s="1427"/>
      <c r="AT222" s="1633"/>
      <c r="AU222" s="29"/>
      <c r="AV222" s="1517"/>
      <c r="AW222" s="29"/>
      <c r="AX222" s="29"/>
      <c r="AY222" s="1517"/>
      <c r="AZ222" s="1517"/>
      <c r="BA222" s="1517"/>
      <c r="BB222" s="1517"/>
      <c r="BC222" s="1517"/>
      <c r="BD222" s="1517"/>
      <c r="BE222" s="1517"/>
      <c r="BF222" s="1517"/>
      <c r="BG222" s="1517"/>
      <c r="BH222" s="1517"/>
      <c r="BI222" s="1517"/>
      <c r="BJ222" s="1517"/>
      <c r="BK222" s="1517"/>
      <c r="BL222" s="1517"/>
      <c r="BM222" s="1551" t="s">
        <v>200</v>
      </c>
      <c r="BN222" s="1951" t="s">
        <v>479</v>
      </c>
      <c r="BO222" s="1951"/>
      <c r="BP222" s="1951"/>
      <c r="BQ222" s="1951"/>
      <c r="BR222" s="1951"/>
      <c r="BS222" s="1951"/>
      <c r="BT222" s="1951"/>
      <c r="BU222" s="1951"/>
      <c r="BV222" s="1951"/>
      <c r="BW222" s="1951"/>
      <c r="BX222" s="1952"/>
      <c r="BY222" s="1543"/>
      <c r="BZ222" s="12"/>
      <c r="CA222" s="36"/>
      <c r="CB222" s="36"/>
      <c r="CC222" s="36"/>
      <c r="CD222" s="36"/>
      <c r="CE222" s="36"/>
      <c r="CF222" s="36"/>
      <c r="CG222" s="36"/>
      <c r="CH222" s="36"/>
    </row>
    <row r="223" spans="1:86">
      <c r="A223" s="1396"/>
      <c r="B223" s="1520"/>
      <c r="C223" s="1521"/>
      <c r="D223" s="1413" t="s">
        <v>480</v>
      </c>
      <c r="E223" s="1413"/>
      <c r="F223" s="1413"/>
      <c r="G223" s="1413"/>
      <c r="H223" s="1413"/>
      <c r="I223" s="1413"/>
      <c r="J223" s="1413"/>
      <c r="K223" s="1413"/>
      <c r="L223" s="1413"/>
      <c r="M223" s="1413"/>
      <c r="N223" s="1413"/>
      <c r="O223" s="1413"/>
      <c r="P223" s="1413"/>
      <c r="Q223" s="1413"/>
      <c r="R223" s="1413"/>
      <c r="S223" s="1413"/>
      <c r="T223" s="1413"/>
      <c r="U223" s="1413"/>
      <c r="V223" s="1413"/>
      <c r="W223" s="1413"/>
      <c r="X223" s="1413"/>
      <c r="Y223" s="1413"/>
      <c r="Z223" s="1413"/>
      <c r="AA223" s="1413"/>
      <c r="AB223" s="1413"/>
      <c r="AC223" s="1834">
        <f>断熱!C16</f>
        <v>0</v>
      </c>
      <c r="AD223" s="1835"/>
      <c r="AE223" s="1835"/>
      <c r="AF223" s="1835"/>
      <c r="AG223" s="1835"/>
      <c r="AH223" s="1836"/>
      <c r="AI223" s="1900" t="s">
        <v>378</v>
      </c>
      <c r="AJ223" s="1901"/>
      <c r="AK223" s="1902"/>
      <c r="AL223" s="12"/>
      <c r="AN223" s="1421" t="s">
        <v>481</v>
      </c>
      <c r="AO223" s="1396"/>
      <c r="AP223" s="1520"/>
      <c r="AQ223" s="1521"/>
      <c r="AR223" s="1413" t="s">
        <v>480</v>
      </c>
      <c r="AS223" s="1413"/>
      <c r="AT223" s="1413"/>
      <c r="AU223" s="1413"/>
      <c r="AV223" s="1413"/>
      <c r="AW223" s="1413"/>
      <c r="AX223" s="1413"/>
      <c r="AY223" s="1413"/>
      <c r="AZ223" s="1413"/>
      <c r="BA223" s="1413"/>
      <c r="BB223" s="1413"/>
      <c r="BC223" s="1413"/>
      <c r="BD223" s="1413"/>
      <c r="BE223" s="1413"/>
      <c r="BF223" s="1413"/>
      <c r="BG223" s="1413"/>
      <c r="BH223" s="1413"/>
      <c r="BI223" s="1413"/>
      <c r="BJ223" s="1413"/>
      <c r="BK223" s="1413"/>
      <c r="BL223" s="1413"/>
      <c r="BM223" s="1413"/>
      <c r="BN223" s="1413"/>
      <c r="BO223" s="1413"/>
      <c r="BP223" s="1413"/>
      <c r="BQ223" s="2056">
        <f>断熱!C16</f>
        <v>0</v>
      </c>
      <c r="BR223" s="2057"/>
      <c r="BS223" s="2057"/>
      <c r="BT223" s="2057"/>
      <c r="BU223" s="2057"/>
      <c r="BV223" s="2058"/>
      <c r="BW223" s="1841" t="s">
        <v>378</v>
      </c>
      <c r="BX223" s="1842"/>
      <c r="BY223" s="1843"/>
      <c r="BZ223" s="12"/>
      <c r="CA223" s="847" t="s">
        <v>151</v>
      </c>
      <c r="CB223" s="847" t="s">
        <v>1253</v>
      </c>
      <c r="CC223" s="36"/>
      <c r="CD223" s="36"/>
      <c r="CE223" s="36"/>
      <c r="CF223" s="36"/>
      <c r="CG223" s="36"/>
      <c r="CH223" s="36"/>
    </row>
    <row r="224" spans="1:86">
      <c r="A224" s="1396"/>
      <c r="B224" s="1434"/>
      <c r="C224" s="1491" t="s">
        <v>327</v>
      </c>
      <c r="D224" s="1413"/>
      <c r="E224" s="1492"/>
      <c r="F224" s="1492"/>
      <c r="G224" s="1492"/>
      <c r="H224" s="1492"/>
      <c r="I224" s="1413"/>
      <c r="J224" s="1413"/>
      <c r="K224" s="1413"/>
      <c r="L224" s="1413"/>
      <c r="M224" s="1413"/>
      <c r="N224" s="1413"/>
      <c r="O224" s="1413"/>
      <c r="P224" s="1413"/>
      <c r="Q224" s="1413"/>
      <c r="R224" s="1413"/>
      <c r="S224" s="1413"/>
      <c r="T224" s="1413"/>
      <c r="U224" s="1413"/>
      <c r="V224" s="1413"/>
      <c r="W224" s="1413"/>
      <c r="X224" s="1413"/>
      <c r="Y224" s="1413"/>
      <c r="Z224" s="1413"/>
      <c r="AA224" s="1413"/>
      <c r="AB224" s="1413"/>
      <c r="AC224" s="1413"/>
      <c r="AD224" s="1413"/>
      <c r="AE224" s="1413"/>
      <c r="AF224" s="1413"/>
      <c r="AG224" s="1413"/>
      <c r="AH224" s="1413"/>
      <c r="AI224" s="1413"/>
      <c r="AJ224" s="1413"/>
      <c r="AK224" s="1414"/>
      <c r="AL224" s="12"/>
      <c r="AO224" s="1396"/>
      <c r="AP224" s="1434"/>
      <c r="AQ224" s="1491" t="s">
        <v>327</v>
      </c>
      <c r="AR224" s="1413"/>
      <c r="AS224" s="1492"/>
      <c r="AT224" s="1492"/>
      <c r="AU224" s="1492"/>
      <c r="AV224" s="1492"/>
      <c r="AW224" s="1413"/>
      <c r="AX224" s="1413"/>
      <c r="AY224" s="1413"/>
      <c r="AZ224" s="1413"/>
      <c r="BA224" s="1413"/>
      <c r="BB224" s="1413"/>
      <c r="BC224" s="1413"/>
      <c r="BD224" s="1413"/>
      <c r="BE224" s="1413"/>
      <c r="BF224" s="1413"/>
      <c r="BG224" s="1413"/>
      <c r="BH224" s="1413"/>
      <c r="BI224" s="1413"/>
      <c r="BJ224" s="1413"/>
      <c r="BK224" s="1413"/>
      <c r="BL224" s="1413"/>
      <c r="BM224" s="1413"/>
      <c r="BN224" s="1413"/>
      <c r="BO224" s="1413"/>
      <c r="BP224" s="1413"/>
      <c r="BQ224" s="1413"/>
      <c r="BR224" s="1413"/>
      <c r="BS224" s="1413"/>
      <c r="BT224" s="1413"/>
      <c r="BU224" s="1413"/>
      <c r="BV224" s="1413"/>
      <c r="BW224" s="1413"/>
      <c r="BX224" s="1413"/>
      <c r="BY224" s="1414"/>
      <c r="BZ224" s="12"/>
      <c r="CA224" s="36"/>
      <c r="CB224" s="36"/>
      <c r="CC224" s="36"/>
      <c r="CD224" s="36"/>
      <c r="CE224" s="36"/>
      <c r="CF224" s="36"/>
      <c r="CG224" s="36"/>
      <c r="CH224" s="36"/>
    </row>
    <row r="225" spans="1:86">
      <c r="A225" s="1396"/>
      <c r="B225" s="1424"/>
      <c r="C225" s="1422"/>
      <c r="D225" s="1903" t="s">
        <v>380</v>
      </c>
      <c r="E225" s="1903"/>
      <c r="F225" s="1903"/>
      <c r="G225" s="1903"/>
      <c r="H225" s="1903"/>
      <c r="I225" s="1903"/>
      <c r="J225" s="1903"/>
      <c r="K225" s="1903"/>
      <c r="L225" s="1903"/>
      <c r="M225" s="1903"/>
      <c r="N225" s="1903"/>
      <c r="O225" s="1903"/>
      <c r="P225" s="1903"/>
      <c r="Q225" s="1903"/>
      <c r="R225" s="1903"/>
      <c r="S225" s="1903"/>
      <c r="T225" s="1903"/>
      <c r="U225" s="1903"/>
      <c r="V225" s="1903"/>
      <c r="W225" s="1903"/>
      <c r="X225" s="1903"/>
      <c r="Y225" s="1903"/>
      <c r="Z225" s="1903"/>
      <c r="AA225" s="1903"/>
      <c r="AB225" s="1903"/>
      <c r="AC225" s="1903"/>
      <c r="AD225" s="1903"/>
      <c r="AE225" s="1903"/>
      <c r="AF225" s="1903"/>
      <c r="AG225" s="1903"/>
      <c r="AH225" s="1903"/>
      <c r="AI225" s="1903"/>
      <c r="AJ225" s="1903"/>
      <c r="AK225" s="1904"/>
      <c r="AL225" s="12"/>
      <c r="AO225" s="1396"/>
      <c r="AP225" s="1424"/>
      <c r="AQ225" s="1422"/>
      <c r="AR225" s="1903" t="s">
        <v>380</v>
      </c>
      <c r="AS225" s="1903"/>
      <c r="AT225" s="1903"/>
      <c r="AU225" s="1903"/>
      <c r="AV225" s="1903"/>
      <c r="AW225" s="1903"/>
      <c r="AX225" s="1903"/>
      <c r="AY225" s="1903"/>
      <c r="AZ225" s="1903"/>
      <c r="BA225" s="1903"/>
      <c r="BB225" s="1903"/>
      <c r="BC225" s="1903"/>
      <c r="BD225" s="1903"/>
      <c r="BE225" s="1903"/>
      <c r="BF225" s="1903"/>
      <c r="BG225" s="1903"/>
      <c r="BH225" s="1903"/>
      <c r="BI225" s="1903"/>
      <c r="BJ225" s="1903"/>
      <c r="BK225" s="1903"/>
      <c r="BL225" s="1903"/>
      <c r="BM225" s="1903"/>
      <c r="BN225" s="1903"/>
      <c r="BO225" s="1903"/>
      <c r="BP225" s="1903"/>
      <c r="BQ225" s="1903"/>
      <c r="BR225" s="1903"/>
      <c r="BS225" s="1903"/>
      <c r="BT225" s="1903"/>
      <c r="BU225" s="1903"/>
      <c r="BV225" s="1903"/>
      <c r="BW225" s="1903"/>
      <c r="BX225" s="1903"/>
      <c r="BY225" s="1904"/>
      <c r="BZ225" s="12"/>
      <c r="CA225" s="36"/>
      <c r="CB225" s="36"/>
      <c r="CC225" s="36"/>
      <c r="CD225" s="36"/>
      <c r="CE225" s="36"/>
      <c r="CF225" s="36"/>
      <c r="CG225" s="36"/>
      <c r="CH225" s="36"/>
    </row>
    <row r="226" spans="1:86">
      <c r="A226" s="1396"/>
      <c r="B226" s="1520"/>
      <c r="C226" s="1430"/>
      <c r="D226" s="1649" t="s">
        <v>204</v>
      </c>
      <c r="E226" s="1823" t="s">
        <v>482</v>
      </c>
      <c r="F226" s="1823"/>
      <c r="G226" s="1823"/>
      <c r="H226" s="1823"/>
      <c r="I226" s="1823"/>
      <c r="J226" s="1823"/>
      <c r="K226" s="1823"/>
      <c r="L226" s="1823"/>
      <c r="M226" s="1823"/>
      <c r="N226" s="1823"/>
      <c r="O226" s="1823"/>
      <c r="P226" s="1823"/>
      <c r="Q226" s="1823"/>
      <c r="R226" s="1823"/>
      <c r="S226" s="1823"/>
      <c r="T226" s="1823"/>
      <c r="U226" s="1823"/>
      <c r="V226" s="1823"/>
      <c r="W226" s="1823"/>
      <c r="X226" s="1823"/>
      <c r="Y226" s="1823"/>
      <c r="Z226" s="1823"/>
      <c r="AA226" s="1823"/>
      <c r="AB226" s="1823"/>
      <c r="AC226" s="1823"/>
      <c r="AD226" s="1823"/>
      <c r="AE226" s="1823"/>
      <c r="AF226" s="1823"/>
      <c r="AG226" s="1823"/>
      <c r="AH226" s="1823"/>
      <c r="AI226" s="1823"/>
      <c r="AJ226" s="1823"/>
      <c r="AK226" s="1824"/>
      <c r="AL226" s="12"/>
      <c r="AO226" s="1396"/>
      <c r="AP226" s="1520"/>
      <c r="AQ226" s="1430"/>
      <c r="AR226" s="1504" t="s">
        <v>204</v>
      </c>
      <c r="AS226" s="1949" t="s">
        <v>482</v>
      </c>
      <c r="AT226" s="1949"/>
      <c r="AU226" s="1949"/>
      <c r="AV226" s="1949"/>
      <c r="AW226" s="1949"/>
      <c r="AX226" s="1949"/>
      <c r="AY226" s="1949"/>
      <c r="AZ226" s="1949"/>
      <c r="BA226" s="1949"/>
      <c r="BB226" s="1949"/>
      <c r="BC226" s="1949"/>
      <c r="BD226" s="1949"/>
      <c r="BE226" s="1949"/>
      <c r="BF226" s="1949"/>
      <c r="BG226" s="1949"/>
      <c r="BH226" s="1949"/>
      <c r="BI226" s="1949"/>
      <c r="BJ226" s="1949"/>
      <c r="BK226" s="1949"/>
      <c r="BL226" s="1949"/>
      <c r="BM226" s="1949"/>
      <c r="BN226" s="1949"/>
      <c r="BO226" s="1949"/>
      <c r="BP226" s="1949"/>
      <c r="BQ226" s="1949"/>
      <c r="BR226" s="1949"/>
      <c r="BS226" s="1949"/>
      <c r="BT226" s="1949"/>
      <c r="BU226" s="1949"/>
      <c r="BV226" s="1949"/>
      <c r="BW226" s="1949"/>
      <c r="BX226" s="1949"/>
      <c r="BY226" s="1950"/>
      <c r="BZ226" s="12"/>
      <c r="CA226" s="847" t="s">
        <v>151</v>
      </c>
      <c r="CB226" s="847" t="s">
        <v>382</v>
      </c>
      <c r="CC226" s="36"/>
      <c r="CD226" s="36"/>
      <c r="CE226" s="36"/>
      <c r="CF226" s="36"/>
      <c r="CG226" s="36"/>
      <c r="CH226" s="36"/>
    </row>
    <row r="227" spans="1:86">
      <c r="A227" s="1396"/>
      <c r="B227" s="1520"/>
      <c r="C227" s="1430"/>
      <c r="D227" s="1649" t="s">
        <v>200</v>
      </c>
      <c r="E227" s="1823" t="s">
        <v>483</v>
      </c>
      <c r="F227" s="1823"/>
      <c r="G227" s="1823"/>
      <c r="H227" s="1823"/>
      <c r="I227" s="1823"/>
      <c r="J227" s="1823"/>
      <c r="K227" s="1823"/>
      <c r="L227" s="1823"/>
      <c r="M227" s="1823"/>
      <c r="N227" s="1823"/>
      <c r="O227" s="1823"/>
      <c r="P227" s="1823"/>
      <c r="Q227" s="1823"/>
      <c r="R227" s="1823"/>
      <c r="S227" s="1823"/>
      <c r="T227" s="1823"/>
      <c r="U227" s="1823"/>
      <c r="V227" s="1823"/>
      <c r="W227" s="1823"/>
      <c r="X227" s="1823"/>
      <c r="Y227" s="1823"/>
      <c r="Z227" s="1823"/>
      <c r="AA227" s="1823"/>
      <c r="AB227" s="1823"/>
      <c r="AC227" s="1823"/>
      <c r="AD227" s="1823"/>
      <c r="AE227" s="1823"/>
      <c r="AF227" s="1823"/>
      <c r="AG227" s="1823"/>
      <c r="AH227" s="1823"/>
      <c r="AI227" s="1823"/>
      <c r="AJ227" s="1823"/>
      <c r="AK227" s="1824"/>
      <c r="AL227" s="12"/>
      <c r="AO227" s="1396"/>
      <c r="AP227" s="1520"/>
      <c r="AQ227" s="1430"/>
      <c r="AR227" s="1504" t="s">
        <v>202</v>
      </c>
      <c r="AS227" s="1949" t="s">
        <v>483</v>
      </c>
      <c r="AT227" s="1949"/>
      <c r="AU227" s="1949"/>
      <c r="AV227" s="1949"/>
      <c r="AW227" s="1949"/>
      <c r="AX227" s="1949"/>
      <c r="AY227" s="1949"/>
      <c r="AZ227" s="1949"/>
      <c r="BA227" s="1949"/>
      <c r="BB227" s="1949"/>
      <c r="BC227" s="1949"/>
      <c r="BD227" s="1949"/>
      <c r="BE227" s="1949"/>
      <c r="BF227" s="1949"/>
      <c r="BG227" s="1949"/>
      <c r="BH227" s="1949"/>
      <c r="BI227" s="1949"/>
      <c r="BJ227" s="1949"/>
      <c r="BK227" s="1949"/>
      <c r="BL227" s="1949"/>
      <c r="BM227" s="1949"/>
      <c r="BN227" s="1949"/>
      <c r="BO227" s="1949"/>
      <c r="BP227" s="1949"/>
      <c r="BQ227" s="1949"/>
      <c r="BR227" s="1949"/>
      <c r="BS227" s="1949"/>
      <c r="BT227" s="1949"/>
      <c r="BU227" s="1949"/>
      <c r="BV227" s="1949"/>
      <c r="BW227" s="1949"/>
      <c r="BX227" s="1949"/>
      <c r="BY227" s="1950"/>
      <c r="BZ227" s="12"/>
      <c r="CA227" s="36"/>
      <c r="CB227" s="36"/>
      <c r="CC227" s="36"/>
      <c r="CD227" s="36"/>
      <c r="CE227" s="36"/>
      <c r="CF227" s="36"/>
      <c r="CG227" s="36"/>
      <c r="CH227" s="36"/>
    </row>
    <row r="228" spans="1:86">
      <c r="A228" s="1396"/>
      <c r="B228" s="1520"/>
      <c r="C228" s="1430"/>
      <c r="D228" s="942" t="s">
        <v>200</v>
      </c>
      <c r="E228" s="1866" t="s">
        <v>484</v>
      </c>
      <c r="F228" s="1866"/>
      <c r="G228" s="1866"/>
      <c r="H228" s="1866"/>
      <c r="I228" s="1866"/>
      <c r="J228" s="1866"/>
      <c r="K228" s="1866"/>
      <c r="L228" s="1866"/>
      <c r="M228" s="1866"/>
      <c r="N228" s="1866"/>
      <c r="O228" s="1866"/>
      <c r="P228" s="1866"/>
      <c r="Q228" s="1866"/>
      <c r="R228" s="1866"/>
      <c r="S228" s="1866"/>
      <c r="T228" s="1866"/>
      <c r="U228" s="1866"/>
      <c r="V228" s="1866"/>
      <c r="W228" s="1866"/>
      <c r="X228" s="1866"/>
      <c r="Y228" s="1866"/>
      <c r="Z228" s="1866"/>
      <c r="AA228" s="1866"/>
      <c r="AB228" s="1866"/>
      <c r="AC228" s="1866"/>
      <c r="AD228" s="1866"/>
      <c r="AE228" s="1866"/>
      <c r="AF228" s="1866"/>
      <c r="AG228" s="1866"/>
      <c r="AH228" s="1866"/>
      <c r="AI228" s="1866"/>
      <c r="AJ228" s="1866"/>
      <c r="AK228" s="1867"/>
      <c r="AL228" s="12"/>
      <c r="AO228" s="1396"/>
      <c r="AP228" s="1520"/>
      <c r="AQ228" s="1430"/>
      <c r="AR228" s="1431" t="s">
        <v>202</v>
      </c>
      <c r="AS228" s="2076" t="s">
        <v>485</v>
      </c>
      <c r="AT228" s="2076"/>
      <c r="AU228" s="2076"/>
      <c r="AV228" s="2076"/>
      <c r="AW228" s="2076"/>
      <c r="AX228" s="2076"/>
      <c r="AY228" s="2076"/>
      <c r="AZ228" s="2076"/>
      <c r="BA228" s="2076"/>
      <c r="BB228" s="2076"/>
      <c r="BC228" s="2076"/>
      <c r="BD228" s="2076"/>
      <c r="BE228" s="2076"/>
      <c r="BF228" s="2076"/>
      <c r="BG228" s="2076"/>
      <c r="BH228" s="2076"/>
      <c r="BI228" s="2076"/>
      <c r="BJ228" s="2076"/>
      <c r="BK228" s="2076"/>
      <c r="BL228" s="2076"/>
      <c r="BM228" s="2076"/>
      <c r="BN228" s="2076"/>
      <c r="BO228" s="2076"/>
      <c r="BP228" s="2076"/>
      <c r="BQ228" s="2076"/>
      <c r="BR228" s="2076"/>
      <c r="BS228" s="2076"/>
      <c r="BT228" s="2076"/>
      <c r="BU228" s="2076"/>
      <c r="BV228" s="2076"/>
      <c r="BW228" s="2076"/>
      <c r="BX228" s="2076"/>
      <c r="BY228" s="2077"/>
      <c r="BZ228" s="12"/>
      <c r="CA228" s="36"/>
      <c r="CB228" s="36"/>
      <c r="CC228" s="36"/>
      <c r="CD228" s="36"/>
      <c r="CE228" s="36"/>
      <c r="CF228" s="36"/>
      <c r="CG228" s="36"/>
      <c r="CH228" s="36"/>
    </row>
    <row r="229" spans="1:86">
      <c r="A229" s="1396"/>
      <c r="B229" s="1520"/>
      <c r="C229" s="1430"/>
      <c r="D229" s="1649" t="s">
        <v>204</v>
      </c>
      <c r="E229" s="1949" t="s">
        <v>486</v>
      </c>
      <c r="F229" s="1949"/>
      <c r="G229" s="1949"/>
      <c r="H229" s="1949"/>
      <c r="I229" s="1949"/>
      <c r="J229" s="1949"/>
      <c r="K229" s="1949"/>
      <c r="L229" s="1949"/>
      <c r="M229" s="1949"/>
      <c r="N229" s="1949"/>
      <c r="O229" s="1949"/>
      <c r="P229" s="1949"/>
      <c r="Q229" s="1949"/>
      <c r="R229" s="1949"/>
      <c r="S229" s="1949"/>
      <c r="T229" s="1949"/>
      <c r="U229" s="1949"/>
      <c r="V229" s="1949"/>
      <c r="W229" s="1949"/>
      <c r="X229" s="1949"/>
      <c r="Y229" s="1949"/>
      <c r="Z229" s="1949"/>
      <c r="AA229" s="1949"/>
      <c r="AB229" s="1949"/>
      <c r="AC229" s="1949"/>
      <c r="AD229" s="1949"/>
      <c r="AE229" s="1949"/>
      <c r="AF229" s="1949"/>
      <c r="AG229" s="1949"/>
      <c r="AH229" s="1949"/>
      <c r="AI229" s="1949"/>
      <c r="AJ229" s="1949"/>
      <c r="AK229" s="1950"/>
      <c r="AL229" s="12"/>
      <c r="AO229" s="1396"/>
      <c r="AP229" s="1520"/>
      <c r="AQ229" s="1430"/>
      <c r="AR229" s="1504" t="s">
        <v>204</v>
      </c>
      <c r="AS229" s="1949" t="s">
        <v>486</v>
      </c>
      <c r="AT229" s="1949"/>
      <c r="AU229" s="1949"/>
      <c r="AV229" s="1949"/>
      <c r="AW229" s="1949"/>
      <c r="AX229" s="1949"/>
      <c r="AY229" s="1949"/>
      <c r="AZ229" s="1949"/>
      <c r="BA229" s="1949"/>
      <c r="BB229" s="1949"/>
      <c r="BC229" s="1949"/>
      <c r="BD229" s="1949"/>
      <c r="BE229" s="1949"/>
      <c r="BF229" s="1949"/>
      <c r="BG229" s="1949"/>
      <c r="BH229" s="1949"/>
      <c r="BI229" s="1949"/>
      <c r="BJ229" s="1949"/>
      <c r="BK229" s="1949"/>
      <c r="BL229" s="1949"/>
      <c r="BM229" s="1949"/>
      <c r="BN229" s="1949"/>
      <c r="BO229" s="1949"/>
      <c r="BP229" s="1949"/>
      <c r="BQ229" s="1949"/>
      <c r="BR229" s="1949"/>
      <c r="BS229" s="1949"/>
      <c r="BT229" s="1949"/>
      <c r="BU229" s="1949"/>
      <c r="BV229" s="1949"/>
      <c r="BW229" s="1949"/>
      <c r="BX229" s="1949"/>
      <c r="BY229" s="1950"/>
      <c r="BZ229" s="12"/>
      <c r="CA229" s="36"/>
      <c r="CB229" s="36"/>
      <c r="CC229" s="36"/>
      <c r="CD229" s="36"/>
      <c r="CE229" s="36"/>
      <c r="CF229" s="36"/>
      <c r="CG229" s="36"/>
      <c r="CH229" s="36"/>
    </row>
    <row r="230" spans="1:86" ht="15.75" customHeight="1">
      <c r="A230" s="1396"/>
      <c r="B230" s="1520"/>
      <c r="C230" s="1429"/>
      <c r="D230" s="1429"/>
      <c r="E230" s="1423" t="s">
        <v>487</v>
      </c>
      <c r="F230" s="1566"/>
      <c r="G230" s="12"/>
      <c r="H230" s="12"/>
      <c r="I230" s="1396"/>
      <c r="J230" s="1396"/>
      <c r="K230" s="1396"/>
      <c r="L230" s="1396"/>
      <c r="M230" s="1396"/>
      <c r="N230" s="1396"/>
      <c r="O230" s="1396"/>
      <c r="P230" s="1396"/>
      <c r="Q230" s="1396"/>
      <c r="R230" s="1396"/>
      <c r="S230" s="1396"/>
      <c r="T230" s="1396"/>
      <c r="U230" s="1396"/>
      <c r="V230" s="1396"/>
      <c r="W230" s="1396"/>
      <c r="X230" s="1396"/>
      <c r="Y230" s="1396"/>
      <c r="Z230" s="1396"/>
      <c r="AA230" s="1396"/>
      <c r="AB230" s="1396"/>
      <c r="AC230" s="11"/>
      <c r="AD230" s="1396"/>
      <c r="AE230" s="1396"/>
      <c r="AF230" s="1396"/>
      <c r="AG230" s="1396"/>
      <c r="AH230" s="1396"/>
      <c r="AI230" s="1396"/>
      <c r="AJ230" s="1396"/>
      <c r="AK230" s="1513"/>
      <c r="AL230" s="12"/>
      <c r="AO230" s="1396"/>
      <c r="AP230" s="1520"/>
      <c r="AQ230" s="1429"/>
      <c r="AR230" s="1429"/>
      <c r="AS230" s="1423" t="s">
        <v>487</v>
      </c>
      <c r="AT230" s="1566"/>
      <c r="AU230" s="12"/>
      <c r="AV230" s="12"/>
      <c r="AW230" s="1396"/>
      <c r="AX230" s="1396"/>
      <c r="AY230" s="1396"/>
      <c r="AZ230" s="1396"/>
      <c r="BA230" s="1396"/>
      <c r="BB230" s="1396"/>
      <c r="BC230" s="1396"/>
      <c r="BD230" s="1396"/>
      <c r="BE230" s="1396"/>
      <c r="BF230" s="1396"/>
      <c r="BG230" s="1396"/>
      <c r="BH230" s="1396"/>
      <c r="BI230" s="1396"/>
      <c r="BJ230" s="1396"/>
      <c r="BK230" s="1396"/>
      <c r="BL230" s="1396"/>
      <c r="BM230" s="1396"/>
      <c r="BN230" s="1396"/>
      <c r="BO230" s="1396"/>
      <c r="BP230" s="1396"/>
      <c r="BQ230" s="11"/>
      <c r="BR230" s="1396"/>
      <c r="BS230" s="1396"/>
      <c r="BT230" s="1396"/>
      <c r="BU230" s="1396"/>
      <c r="BV230" s="1396"/>
      <c r="BW230" s="1396"/>
      <c r="BX230" s="1396"/>
      <c r="BY230" s="1513"/>
      <c r="BZ230" s="12"/>
      <c r="CA230" s="36"/>
      <c r="CB230" s="36"/>
      <c r="CC230" s="36"/>
      <c r="CD230" s="36"/>
      <c r="CE230" s="36"/>
      <c r="CF230" s="36"/>
      <c r="CG230" s="36"/>
      <c r="CH230" s="36"/>
    </row>
    <row r="231" spans="1:86" ht="15.75" customHeight="1">
      <c r="A231" s="1396"/>
      <c r="B231" s="1511"/>
      <c r="C231" s="9"/>
      <c r="D231" s="9"/>
      <c r="E231" s="1564"/>
      <c r="F231" s="1634"/>
      <c r="G231" s="1511"/>
      <c r="H231" s="1511"/>
      <c r="I231" s="1512"/>
      <c r="J231" s="1512"/>
      <c r="K231" s="1512"/>
      <c r="L231" s="1512"/>
      <c r="M231" s="1512"/>
      <c r="N231" s="1512"/>
      <c r="O231" s="1512"/>
      <c r="P231" s="1512"/>
      <c r="Q231" s="1512"/>
      <c r="R231" s="1512"/>
      <c r="S231" s="1512"/>
      <c r="T231" s="1512"/>
      <c r="U231" s="1512"/>
      <c r="V231" s="1512"/>
      <c r="W231" s="1512"/>
      <c r="X231" s="1512"/>
      <c r="Y231" s="1512"/>
      <c r="Z231" s="1512"/>
      <c r="AA231" s="1512"/>
      <c r="AB231" s="1512"/>
      <c r="AC231" s="9"/>
      <c r="AD231" s="1512"/>
      <c r="AE231" s="1512"/>
      <c r="AF231" s="1512"/>
      <c r="AG231" s="1512"/>
      <c r="AH231" s="1512"/>
      <c r="AI231" s="1512"/>
      <c r="AJ231" s="1512"/>
      <c r="AK231" s="1511"/>
      <c r="AL231" s="12"/>
      <c r="AO231" s="1396"/>
      <c r="AP231" s="1511"/>
      <c r="AQ231" s="9"/>
      <c r="AR231" s="9"/>
      <c r="AS231" s="1564"/>
      <c r="AT231" s="1634"/>
      <c r="AU231" s="1511"/>
      <c r="AV231" s="1511"/>
      <c r="AW231" s="1512"/>
      <c r="AX231" s="1512"/>
      <c r="AY231" s="1512"/>
      <c r="AZ231" s="1512"/>
      <c r="BA231" s="1512"/>
      <c r="BB231" s="1512"/>
      <c r="BC231" s="1512"/>
      <c r="BD231" s="1512"/>
      <c r="BE231" s="1512"/>
      <c r="BF231" s="1512"/>
      <c r="BG231" s="1512"/>
      <c r="BH231" s="1512"/>
      <c r="BI231" s="1512"/>
      <c r="BJ231" s="1512"/>
      <c r="BK231" s="1512"/>
      <c r="BL231" s="1512"/>
      <c r="BM231" s="1512"/>
      <c r="BN231" s="1512"/>
      <c r="BO231" s="1512"/>
      <c r="BP231" s="1512"/>
      <c r="BQ231" s="9"/>
      <c r="BR231" s="1512"/>
      <c r="BS231" s="1512"/>
      <c r="BT231" s="1512"/>
      <c r="BU231" s="1512"/>
      <c r="BV231" s="1512"/>
      <c r="BW231" s="1512"/>
      <c r="BX231" s="1512"/>
      <c r="BY231" s="1511"/>
      <c r="BZ231" s="12"/>
      <c r="CA231" s="36"/>
      <c r="CB231" s="36"/>
      <c r="CC231" s="36"/>
      <c r="CD231" s="36"/>
      <c r="CE231" s="36"/>
      <c r="CF231" s="36"/>
      <c r="CG231" s="36"/>
      <c r="CH231" s="36"/>
    </row>
    <row r="232" spans="1:86">
      <c r="A232" s="1396"/>
      <c r="B232" s="1394" t="s">
        <v>289</v>
      </c>
      <c r="C232" s="1407"/>
      <c r="D232" s="1407"/>
      <c r="E232" s="1408"/>
      <c r="F232" s="1408"/>
      <c r="G232" s="1408"/>
      <c r="H232" s="1408"/>
      <c r="I232" s="1408"/>
      <c r="J232" s="1408"/>
      <c r="K232" s="1408"/>
      <c r="L232" s="1408"/>
      <c r="M232" s="1408"/>
      <c r="N232" s="1408"/>
      <c r="O232" s="1408"/>
      <c r="P232" s="1408"/>
      <c r="Q232" s="1408"/>
      <c r="R232" s="1408"/>
      <c r="S232" s="1408"/>
      <c r="T232" s="1408"/>
      <c r="U232" s="1408"/>
      <c r="V232" s="1408"/>
      <c r="W232" s="1408"/>
      <c r="X232" s="1408"/>
      <c r="Y232" s="1408"/>
      <c r="Z232" s="1408"/>
      <c r="AA232" s="1408"/>
      <c r="AB232" s="1408"/>
      <c r="AC232" s="1408"/>
      <c r="AD232" s="1408"/>
      <c r="AE232" s="1408"/>
      <c r="AF232" s="1408"/>
      <c r="AG232" s="1408"/>
      <c r="AH232" s="1408"/>
      <c r="AI232" s="1408"/>
      <c r="AJ232" s="1408"/>
      <c r="AK232" s="1497"/>
      <c r="AL232" s="12"/>
      <c r="AO232" s="1396"/>
      <c r="AP232" s="1394" t="s">
        <v>289</v>
      </c>
      <c r="AQ232" s="1407"/>
      <c r="AR232" s="1407"/>
      <c r="AS232" s="1408"/>
      <c r="AT232" s="1408"/>
      <c r="AU232" s="1408"/>
      <c r="AV232" s="1408"/>
      <c r="AW232" s="1408"/>
      <c r="AX232" s="1408"/>
      <c r="AY232" s="1408"/>
      <c r="AZ232" s="1408"/>
      <c r="BA232" s="1408"/>
      <c r="BB232" s="1408"/>
      <c r="BC232" s="1408"/>
      <c r="BD232" s="1408"/>
      <c r="BE232" s="1408"/>
      <c r="BF232" s="1408"/>
      <c r="BG232" s="1408"/>
      <c r="BH232" s="1408"/>
      <c r="BI232" s="1408"/>
      <c r="BJ232" s="1408"/>
      <c r="BK232" s="1408"/>
      <c r="BL232" s="1408"/>
      <c r="BM232" s="1408"/>
      <c r="BN232" s="1408"/>
      <c r="BO232" s="1408"/>
      <c r="BP232" s="1408"/>
      <c r="BQ232" s="1408"/>
      <c r="BR232" s="1408"/>
      <c r="BS232" s="1408"/>
      <c r="BT232" s="1408"/>
      <c r="BU232" s="1408"/>
      <c r="BV232" s="1408"/>
      <c r="BW232" s="1408"/>
      <c r="BX232" s="1408"/>
      <c r="BY232" s="1497"/>
      <c r="BZ232" s="12"/>
      <c r="CA232" s="36"/>
      <c r="CB232" s="36"/>
      <c r="CC232" s="36"/>
      <c r="CD232" s="36"/>
      <c r="CE232" s="36"/>
      <c r="CF232" s="36"/>
      <c r="CG232" s="36"/>
      <c r="CH232" s="36"/>
    </row>
    <row r="233" spans="1:86">
      <c r="A233" s="1396"/>
      <c r="B233" s="1410"/>
      <c r="C233" s="1411" t="s">
        <v>343</v>
      </c>
      <c r="D233" s="1412"/>
      <c r="E233" s="1413"/>
      <c r="F233" s="1413"/>
      <c r="G233" s="1413"/>
      <c r="H233" s="1413"/>
      <c r="I233" s="1413"/>
      <c r="J233" s="1413"/>
      <c r="K233" s="1413"/>
      <c r="L233" s="1413"/>
      <c r="M233" s="1413"/>
      <c r="N233" s="1413"/>
      <c r="O233" s="1413"/>
      <c r="P233" s="1413"/>
      <c r="Q233" s="1413"/>
      <c r="R233" s="1413"/>
      <c r="S233" s="1413"/>
      <c r="T233" s="1413"/>
      <c r="U233" s="1413"/>
      <c r="V233" s="1413"/>
      <c r="W233" s="1413"/>
      <c r="X233" s="1413"/>
      <c r="Y233" s="1413"/>
      <c r="Z233" s="1413"/>
      <c r="AA233" s="1413"/>
      <c r="AB233" s="1413"/>
      <c r="AC233" s="1413"/>
      <c r="AD233" s="1413"/>
      <c r="AE233" s="1413"/>
      <c r="AF233" s="1413"/>
      <c r="AG233" s="1413"/>
      <c r="AH233" s="1413"/>
      <c r="AI233" s="1413"/>
      <c r="AJ233" s="1413"/>
      <c r="AK233" s="1414"/>
      <c r="AL233" s="12"/>
      <c r="AO233" s="1396"/>
      <c r="AP233" s="1410"/>
      <c r="AQ233" s="1411" t="s">
        <v>343</v>
      </c>
      <c r="AR233" s="1412"/>
      <c r="AS233" s="1413"/>
      <c r="AT233" s="1413"/>
      <c r="AU233" s="1413"/>
      <c r="AV233" s="1413"/>
      <c r="AW233" s="1413"/>
      <c r="AX233" s="1413"/>
      <c r="AY233" s="1413"/>
      <c r="AZ233" s="1413"/>
      <c r="BA233" s="1413"/>
      <c r="BB233" s="1413"/>
      <c r="BC233" s="1413"/>
      <c r="BD233" s="1413"/>
      <c r="BE233" s="1413"/>
      <c r="BF233" s="1413"/>
      <c r="BG233" s="1413"/>
      <c r="BH233" s="1413"/>
      <c r="BI233" s="1413"/>
      <c r="BJ233" s="1413"/>
      <c r="BK233" s="1413"/>
      <c r="BL233" s="1413"/>
      <c r="BM233" s="1413"/>
      <c r="BN233" s="1413"/>
      <c r="BO233" s="1413"/>
      <c r="BP233" s="1413"/>
      <c r="BQ233" s="1413"/>
      <c r="BR233" s="1413"/>
      <c r="BS233" s="1413"/>
      <c r="BT233" s="1413"/>
      <c r="BU233" s="1413"/>
      <c r="BV233" s="1413"/>
      <c r="BW233" s="1413"/>
      <c r="BX233" s="1413"/>
      <c r="BY233" s="1414"/>
      <c r="BZ233" s="12"/>
      <c r="CA233" s="36"/>
      <c r="CB233" s="36"/>
      <c r="CC233" s="36"/>
      <c r="CD233" s="36"/>
      <c r="CE233" s="36"/>
      <c r="CF233" s="36"/>
      <c r="CG233" s="36"/>
      <c r="CH233" s="36"/>
    </row>
    <row r="234" spans="1:86">
      <c r="A234" s="1396"/>
      <c r="B234" s="1410"/>
      <c r="C234" s="1467"/>
      <c r="D234" s="1395" t="s">
        <v>344</v>
      </c>
      <c r="E234" s="9"/>
      <c r="F234" s="9"/>
      <c r="G234" s="9"/>
      <c r="H234" s="9"/>
      <c r="I234" s="9"/>
      <c r="J234" s="9"/>
      <c r="K234" s="9"/>
      <c r="L234" s="9"/>
      <c r="M234" s="9"/>
      <c r="N234" s="9"/>
      <c r="O234" s="9"/>
      <c r="P234" s="9"/>
      <c r="Q234" s="9"/>
      <c r="R234" s="9"/>
      <c r="S234" s="9"/>
      <c r="T234" s="9"/>
      <c r="U234" s="9"/>
      <c r="V234" s="9"/>
      <c r="W234" s="9"/>
      <c r="X234" s="9"/>
      <c r="Y234" s="9"/>
      <c r="Z234" s="9"/>
      <c r="AA234" s="9"/>
      <c r="AB234" s="1469"/>
      <c r="AC234" s="1890">
        <f>別紙2_設備!M32</f>
        <v>0</v>
      </c>
      <c r="AD234" s="1891"/>
      <c r="AE234" s="1891"/>
      <c r="AF234" s="1891"/>
      <c r="AG234" s="1891"/>
      <c r="AH234" s="1891"/>
      <c r="AI234" s="1892"/>
      <c r="AJ234" s="1429" t="s">
        <v>316</v>
      </c>
      <c r="AK234" s="1416"/>
      <c r="AL234" s="12"/>
      <c r="AN234" s="1421" t="str">
        <f>HYPERLINK("#'別紙2_設備'!M32 ","別紙2_設備はこちら")</f>
        <v>別紙2_設備はこちら</v>
      </c>
      <c r="AO234" s="1396"/>
      <c r="AP234" s="1410"/>
      <c r="AQ234" s="1467"/>
      <c r="AR234" s="1395" t="s">
        <v>344</v>
      </c>
      <c r="AS234" s="9"/>
      <c r="AT234" s="9"/>
      <c r="AU234" s="9"/>
      <c r="AV234" s="9"/>
      <c r="AW234" s="9"/>
      <c r="AX234" s="9"/>
      <c r="AY234" s="9"/>
      <c r="AZ234" s="9"/>
      <c r="BA234" s="9"/>
      <c r="BB234" s="9"/>
      <c r="BC234" s="9"/>
      <c r="BD234" s="9"/>
      <c r="BE234" s="9"/>
      <c r="BF234" s="9"/>
      <c r="BG234" s="9"/>
      <c r="BH234" s="9"/>
      <c r="BI234" s="9"/>
      <c r="BJ234" s="9"/>
      <c r="BK234" s="9"/>
      <c r="BL234" s="9"/>
      <c r="BM234" s="9"/>
      <c r="BN234" s="9"/>
      <c r="BO234" s="9"/>
      <c r="BP234" s="1469"/>
      <c r="BQ234" s="2018">
        <v>500000</v>
      </c>
      <c r="BR234" s="2019"/>
      <c r="BS234" s="2019"/>
      <c r="BT234" s="2019"/>
      <c r="BU234" s="2019"/>
      <c r="BV234" s="2019"/>
      <c r="BW234" s="2020"/>
      <c r="BX234" s="1429" t="s">
        <v>316</v>
      </c>
      <c r="BY234" s="1416"/>
      <c r="BZ234" s="12"/>
      <c r="CA234" s="847" t="s">
        <v>151</v>
      </c>
      <c r="CB234" s="847" t="s">
        <v>488</v>
      </c>
      <c r="CC234" s="36"/>
      <c r="CD234" s="36"/>
      <c r="CE234" s="36"/>
      <c r="CF234" s="36"/>
      <c r="CG234" s="36"/>
      <c r="CH234" s="36"/>
    </row>
    <row r="235" spans="1:86">
      <c r="A235" s="1396"/>
      <c r="B235" s="1410"/>
      <c r="C235" s="1467"/>
      <c r="D235" s="1417" t="s">
        <v>346</v>
      </c>
      <c r="E235" s="1413"/>
      <c r="F235" s="1413"/>
      <c r="G235" s="1413"/>
      <c r="H235" s="1413"/>
      <c r="I235" s="1413"/>
      <c r="J235" s="1413"/>
      <c r="K235" s="1413"/>
      <c r="L235" s="1413"/>
      <c r="M235" s="1413"/>
      <c r="N235" s="1413"/>
      <c r="O235" s="1413"/>
      <c r="P235" s="1413"/>
      <c r="Q235" s="1413"/>
      <c r="R235" s="1413"/>
      <c r="S235" s="1413"/>
      <c r="T235" s="1413"/>
      <c r="U235" s="1413"/>
      <c r="V235" s="1413"/>
      <c r="W235" s="1413"/>
      <c r="X235" s="1413"/>
      <c r="Y235" s="1471" t="s">
        <v>347</v>
      </c>
      <c r="Z235" s="1413"/>
      <c r="AA235" s="1413"/>
      <c r="AB235" s="1414"/>
      <c r="AC235" s="1651" t="s">
        <v>348</v>
      </c>
      <c r="AD235" s="1905"/>
      <c r="AE235" s="1905"/>
      <c r="AF235" s="1905"/>
      <c r="AG235" s="1905"/>
      <c r="AH235" s="1905"/>
      <c r="AI235" s="1652" t="s">
        <v>349</v>
      </c>
      <c r="AJ235" s="11"/>
      <c r="AK235" s="1416"/>
      <c r="AL235" s="12"/>
      <c r="AO235" s="1396"/>
      <c r="AP235" s="1410"/>
      <c r="AQ235" s="1467"/>
      <c r="AR235" s="1417" t="s">
        <v>346</v>
      </c>
      <c r="AS235" s="1413"/>
      <c r="AT235" s="1413"/>
      <c r="AU235" s="1413"/>
      <c r="AV235" s="1413"/>
      <c r="AW235" s="1413"/>
      <c r="AX235" s="1413"/>
      <c r="AY235" s="1413"/>
      <c r="AZ235" s="1413"/>
      <c r="BA235" s="1413"/>
      <c r="BB235" s="1413"/>
      <c r="BC235" s="1413"/>
      <c r="BD235" s="1413"/>
      <c r="BE235" s="1413"/>
      <c r="BF235" s="1413"/>
      <c r="BG235" s="1413"/>
      <c r="BH235" s="1413"/>
      <c r="BI235" s="1413"/>
      <c r="BJ235" s="1413"/>
      <c r="BK235" s="1413"/>
      <c r="BL235" s="1413"/>
      <c r="BM235" s="1471" t="s">
        <v>347</v>
      </c>
      <c r="BN235" s="1413"/>
      <c r="BO235" s="1413"/>
      <c r="BP235" s="1414"/>
      <c r="BQ235" s="1498" t="s">
        <v>348</v>
      </c>
      <c r="BR235" s="2046"/>
      <c r="BS235" s="2046"/>
      <c r="BT235" s="2046"/>
      <c r="BU235" s="2046"/>
      <c r="BV235" s="2046"/>
      <c r="BW235" s="1499" t="s">
        <v>349</v>
      </c>
      <c r="BX235" s="11"/>
      <c r="BY235" s="1416"/>
      <c r="BZ235" s="12"/>
      <c r="CA235" s="847" t="s">
        <v>151</v>
      </c>
      <c r="CB235" s="847" t="s">
        <v>449</v>
      </c>
      <c r="CC235" s="36"/>
      <c r="CD235" s="36"/>
      <c r="CE235" s="36"/>
      <c r="CF235" s="36"/>
      <c r="CG235" s="36"/>
      <c r="CH235" s="36"/>
    </row>
    <row r="236" spans="1:86">
      <c r="A236" s="1396"/>
      <c r="B236" s="1410"/>
      <c r="C236" s="1467"/>
      <c r="D236" s="1474" t="s">
        <v>351</v>
      </c>
      <c r="E236" s="1475"/>
      <c r="F236" s="1476"/>
      <c r="G236" s="1476"/>
      <c r="H236" s="1476"/>
      <c r="I236" s="1476"/>
      <c r="J236" s="1476"/>
      <c r="K236" s="1476"/>
      <c r="L236" s="1476"/>
      <c r="M236" s="1476"/>
      <c r="N236" s="1476"/>
      <c r="O236" s="1476"/>
      <c r="P236" s="1476"/>
      <c r="Q236" s="1476"/>
      <c r="R236" s="1476"/>
      <c r="S236" s="1476"/>
      <c r="T236" s="1476"/>
      <c r="U236" s="1476"/>
      <c r="V236" s="1476"/>
      <c r="W236" s="1476"/>
      <c r="X236" s="1476"/>
      <c r="Y236" s="1475" t="s">
        <v>352</v>
      </c>
      <c r="Z236" s="1476"/>
      <c r="AA236" s="1476"/>
      <c r="AB236" s="1477"/>
      <c r="AC236" s="1887"/>
      <c r="AD236" s="1888"/>
      <c r="AE236" s="1888"/>
      <c r="AF236" s="1888"/>
      <c r="AG236" s="1888"/>
      <c r="AH236" s="1888"/>
      <c r="AI236" s="1889"/>
      <c r="AJ236" s="11" t="s">
        <v>316</v>
      </c>
      <c r="AK236" s="1416"/>
      <c r="AL236" s="12"/>
      <c r="AO236" s="1396"/>
      <c r="AP236" s="1410"/>
      <c r="AQ236" s="1467"/>
      <c r="AR236" s="1474" t="s">
        <v>351</v>
      </c>
      <c r="AS236" s="1475"/>
      <c r="AT236" s="1476"/>
      <c r="AU236" s="1476"/>
      <c r="AV236" s="1476"/>
      <c r="AW236" s="1476"/>
      <c r="AX236" s="1476"/>
      <c r="AY236" s="1476"/>
      <c r="AZ236" s="1476"/>
      <c r="BA236" s="1476"/>
      <c r="BB236" s="1476"/>
      <c r="BC236" s="1476"/>
      <c r="BD236" s="1476"/>
      <c r="BE236" s="1476"/>
      <c r="BF236" s="1476"/>
      <c r="BG236" s="1476"/>
      <c r="BH236" s="1476"/>
      <c r="BI236" s="1476"/>
      <c r="BJ236" s="1476"/>
      <c r="BK236" s="1476"/>
      <c r="BL236" s="1476"/>
      <c r="BM236" s="1475" t="s">
        <v>352</v>
      </c>
      <c r="BN236" s="1476"/>
      <c r="BO236" s="1476"/>
      <c r="BP236" s="1477"/>
      <c r="BQ236" s="2047"/>
      <c r="BR236" s="2048"/>
      <c r="BS236" s="2048"/>
      <c r="BT236" s="2048"/>
      <c r="BU236" s="2048"/>
      <c r="BV236" s="2048"/>
      <c r="BW236" s="2049"/>
      <c r="BX236" s="11" t="s">
        <v>316</v>
      </c>
      <c r="BY236" s="1416"/>
      <c r="BZ236" s="12"/>
      <c r="CA236" s="36"/>
      <c r="CB236" s="36"/>
      <c r="CC236" s="36"/>
      <c r="CD236" s="36"/>
      <c r="CE236" s="36"/>
      <c r="CF236" s="36"/>
      <c r="CG236" s="36"/>
      <c r="CH236" s="36"/>
    </row>
    <row r="237" spans="1:86">
      <c r="A237" s="1396"/>
      <c r="B237" s="1410"/>
      <c r="C237" s="1467"/>
      <c r="D237" s="1395" t="s">
        <v>353</v>
      </c>
      <c r="E237" s="9"/>
      <c r="F237" s="9"/>
      <c r="G237" s="9"/>
      <c r="H237" s="9"/>
      <c r="I237" s="9"/>
      <c r="J237" s="9"/>
      <c r="K237" s="9"/>
      <c r="L237" s="9"/>
      <c r="M237" s="9"/>
      <c r="N237" s="9"/>
      <c r="O237" s="9"/>
      <c r="P237" s="9"/>
      <c r="Q237" s="9"/>
      <c r="R237" s="9"/>
      <c r="S237" s="9"/>
      <c r="T237" s="9"/>
      <c r="U237" s="9"/>
      <c r="V237" s="9"/>
      <c r="W237" s="9"/>
      <c r="X237" s="9"/>
      <c r="Y237" s="9"/>
      <c r="Z237" s="9"/>
      <c r="AA237" s="9"/>
      <c r="AB237" s="1469"/>
      <c r="AC237" s="1890">
        <f>ROUNDDOWN(AC234*2/3,-3)</f>
        <v>0</v>
      </c>
      <c r="AD237" s="1891"/>
      <c r="AE237" s="1891"/>
      <c r="AF237" s="1891"/>
      <c r="AG237" s="1891"/>
      <c r="AH237" s="1891"/>
      <c r="AI237" s="1892"/>
      <c r="AJ237" s="11" t="s">
        <v>316</v>
      </c>
      <c r="AK237" s="1416"/>
      <c r="AL237" s="12"/>
      <c r="AO237" s="1396"/>
      <c r="AP237" s="1410"/>
      <c r="AQ237" s="1467"/>
      <c r="AR237" s="1395" t="s">
        <v>353</v>
      </c>
      <c r="AS237" s="9"/>
      <c r="AT237" s="9"/>
      <c r="AU237" s="9"/>
      <c r="AV237" s="9"/>
      <c r="AW237" s="9"/>
      <c r="AX237" s="9"/>
      <c r="AY237" s="9"/>
      <c r="AZ237" s="9"/>
      <c r="BA237" s="9"/>
      <c r="BB237" s="9"/>
      <c r="BC237" s="9"/>
      <c r="BD237" s="9"/>
      <c r="BE237" s="9"/>
      <c r="BF237" s="9"/>
      <c r="BG237" s="9"/>
      <c r="BH237" s="9"/>
      <c r="BI237" s="9"/>
      <c r="BJ237" s="9"/>
      <c r="BK237" s="9"/>
      <c r="BL237" s="9"/>
      <c r="BM237" s="9"/>
      <c r="BN237" s="9"/>
      <c r="BO237" s="9"/>
      <c r="BP237" s="1469"/>
      <c r="BQ237" s="2018">
        <f>ROUNDDOWN(BQ234*2/3,-3)</f>
        <v>333000</v>
      </c>
      <c r="BR237" s="2019"/>
      <c r="BS237" s="2019"/>
      <c r="BT237" s="2019"/>
      <c r="BU237" s="2019"/>
      <c r="BV237" s="2019"/>
      <c r="BW237" s="2020"/>
      <c r="BX237" s="11" t="s">
        <v>316</v>
      </c>
      <c r="BY237" s="1416"/>
      <c r="BZ237" s="12"/>
      <c r="CA237" s="36"/>
      <c r="CB237" s="36"/>
      <c r="CC237" s="36"/>
      <c r="CD237" s="36"/>
      <c r="CE237" s="36"/>
      <c r="CF237" s="36"/>
      <c r="CG237" s="36"/>
      <c r="CH237" s="36"/>
    </row>
    <row r="238" spans="1:86" ht="19.5" thickBot="1">
      <c r="A238" s="1396"/>
      <c r="B238" s="1410"/>
      <c r="C238" s="1467"/>
      <c r="D238" s="1395" t="s">
        <v>354</v>
      </c>
      <c r="E238" s="9"/>
      <c r="F238" s="9"/>
      <c r="G238" s="9"/>
      <c r="H238" s="9"/>
      <c r="I238" s="9"/>
      <c r="J238" s="9"/>
      <c r="K238" s="9"/>
      <c r="L238" s="9"/>
      <c r="M238" s="9"/>
      <c r="N238" s="9"/>
      <c r="O238" s="9"/>
      <c r="P238" s="9"/>
      <c r="Q238" s="9"/>
      <c r="R238" s="9"/>
      <c r="S238" s="9"/>
      <c r="T238" s="9"/>
      <c r="U238" s="9"/>
      <c r="V238" s="9"/>
      <c r="W238" s="9"/>
      <c r="X238" s="9"/>
      <c r="Y238" s="9"/>
      <c r="Z238" s="9"/>
      <c r="AA238" s="9"/>
      <c r="AB238" s="1469"/>
      <c r="AC238" s="1820">
        <f>ROUNDDOWN(AC234-AC236,-3)</f>
        <v>0</v>
      </c>
      <c r="AD238" s="1821"/>
      <c r="AE238" s="1821"/>
      <c r="AF238" s="1821"/>
      <c r="AG238" s="1821"/>
      <c r="AH238" s="1821"/>
      <c r="AI238" s="1822"/>
      <c r="AJ238" s="11" t="s">
        <v>316</v>
      </c>
      <c r="AK238" s="1416"/>
      <c r="AL238" s="12"/>
      <c r="AO238" s="1396"/>
      <c r="AP238" s="1410"/>
      <c r="AQ238" s="1467"/>
      <c r="AR238" s="1395" t="s">
        <v>354</v>
      </c>
      <c r="AS238" s="9"/>
      <c r="AT238" s="9"/>
      <c r="AU238" s="9"/>
      <c r="AV238" s="9"/>
      <c r="AW238" s="9"/>
      <c r="AX238" s="9"/>
      <c r="AY238" s="9"/>
      <c r="AZ238" s="9"/>
      <c r="BA238" s="9"/>
      <c r="BB238" s="9"/>
      <c r="BC238" s="9"/>
      <c r="BD238" s="9"/>
      <c r="BE238" s="9"/>
      <c r="BF238" s="9"/>
      <c r="BG238" s="9"/>
      <c r="BH238" s="9"/>
      <c r="BI238" s="9"/>
      <c r="BJ238" s="9"/>
      <c r="BK238" s="9"/>
      <c r="BL238" s="9"/>
      <c r="BM238" s="9"/>
      <c r="BN238" s="9"/>
      <c r="BO238" s="9"/>
      <c r="BP238" s="1469"/>
      <c r="BQ238" s="2050">
        <f>ROUNDDOWN(BQ234-BQ236,-3)</f>
        <v>500000</v>
      </c>
      <c r="BR238" s="2051"/>
      <c r="BS238" s="2051"/>
      <c r="BT238" s="2051"/>
      <c r="BU238" s="2051"/>
      <c r="BV238" s="2051"/>
      <c r="BW238" s="2052"/>
      <c r="BX238" s="11" t="s">
        <v>316</v>
      </c>
      <c r="BY238" s="1416"/>
      <c r="BZ238" s="12"/>
      <c r="CA238" s="36"/>
      <c r="CB238" s="36"/>
      <c r="CC238" s="36"/>
      <c r="CD238" s="36"/>
      <c r="CE238" s="36"/>
      <c r="CF238" s="36"/>
      <c r="CG238" s="36"/>
      <c r="CH238" s="36"/>
    </row>
    <row r="239" spans="1:86" ht="20.25" thickTop="1" thickBot="1">
      <c r="A239" s="1396"/>
      <c r="B239" s="1410"/>
      <c r="C239" s="1478"/>
      <c r="D239" s="1479" t="s">
        <v>355</v>
      </c>
      <c r="E239" s="9"/>
      <c r="F239" s="9"/>
      <c r="G239" s="9"/>
      <c r="H239" s="1480"/>
      <c r="I239" s="9"/>
      <c r="J239" s="9"/>
      <c r="K239" s="9"/>
      <c r="L239" s="9"/>
      <c r="M239" s="9"/>
      <c r="N239" s="9"/>
      <c r="O239" s="9"/>
      <c r="P239" s="9"/>
      <c r="Q239" s="9"/>
      <c r="R239" s="9"/>
      <c r="S239" s="9"/>
      <c r="T239" s="9"/>
      <c r="U239" s="9"/>
      <c r="V239" s="9"/>
      <c r="W239" s="9"/>
      <c r="X239" s="9"/>
      <c r="Y239" s="9"/>
      <c r="Z239" s="9"/>
      <c r="AA239" s="9"/>
      <c r="AB239" s="9"/>
      <c r="AC239" s="1893">
        <f>MIN(AC237:AI238)</f>
        <v>0</v>
      </c>
      <c r="AD239" s="1894"/>
      <c r="AE239" s="1894"/>
      <c r="AF239" s="1894"/>
      <c r="AG239" s="1894"/>
      <c r="AH239" s="1894"/>
      <c r="AI239" s="1895"/>
      <c r="AJ239" s="1476" t="s">
        <v>316</v>
      </c>
      <c r="AK239" s="1477"/>
      <c r="AL239" s="12"/>
      <c r="AO239" s="1396"/>
      <c r="AP239" s="1410"/>
      <c r="AQ239" s="1478"/>
      <c r="AR239" s="1479" t="s">
        <v>355</v>
      </c>
      <c r="AS239" s="9"/>
      <c r="AT239" s="9"/>
      <c r="AU239" s="9"/>
      <c r="AV239" s="1480"/>
      <c r="AW239" s="9"/>
      <c r="AX239" s="9"/>
      <c r="AY239" s="9"/>
      <c r="AZ239" s="9"/>
      <c r="BA239" s="9"/>
      <c r="BB239" s="9"/>
      <c r="BC239" s="9"/>
      <c r="BD239" s="9"/>
      <c r="BE239" s="9"/>
      <c r="BF239" s="9"/>
      <c r="BG239" s="9"/>
      <c r="BH239" s="9"/>
      <c r="BI239" s="9"/>
      <c r="BJ239" s="9"/>
      <c r="BK239" s="9"/>
      <c r="BL239" s="9"/>
      <c r="BM239" s="9"/>
      <c r="BN239" s="9"/>
      <c r="BO239" s="9"/>
      <c r="BP239" s="9"/>
      <c r="BQ239" s="2007">
        <f>MIN(BQ237:BW238)</f>
        <v>333000</v>
      </c>
      <c r="BR239" s="2008"/>
      <c r="BS239" s="2008"/>
      <c r="BT239" s="2008"/>
      <c r="BU239" s="2008"/>
      <c r="BV239" s="2008"/>
      <c r="BW239" s="2009"/>
      <c r="BX239" s="1476" t="s">
        <v>316</v>
      </c>
      <c r="BY239" s="1477"/>
      <c r="BZ239" s="12"/>
      <c r="CA239" s="36"/>
      <c r="CB239" s="36"/>
      <c r="CC239" s="36"/>
      <c r="CD239" s="36"/>
      <c r="CE239" s="36"/>
      <c r="CF239" s="36"/>
      <c r="CG239" s="36"/>
      <c r="CH239" s="36"/>
    </row>
    <row r="240" spans="1:86" ht="19.5" thickTop="1">
      <c r="A240" s="1396"/>
      <c r="B240" s="1434"/>
      <c r="C240" s="1411" t="s">
        <v>356</v>
      </c>
      <c r="D240" s="1027"/>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9"/>
      <c r="AK240" s="1414"/>
      <c r="AL240" s="12"/>
      <c r="AO240" s="1396"/>
      <c r="AP240" s="1434"/>
      <c r="AQ240" s="1411" t="s">
        <v>356</v>
      </c>
      <c r="AR240" s="1027"/>
      <c r="AS240" s="11"/>
      <c r="AT240" s="11"/>
      <c r="AU240" s="11"/>
      <c r="AV240" s="11"/>
      <c r="AW240" s="11"/>
      <c r="AX240" s="11"/>
      <c r="AY240" s="11"/>
      <c r="AZ240" s="11"/>
      <c r="BA240" s="11"/>
      <c r="BB240" s="11"/>
      <c r="BC240" s="11"/>
      <c r="BD240" s="11"/>
      <c r="BE240" s="11"/>
      <c r="BF240" s="11"/>
      <c r="BG240" s="11"/>
      <c r="BH240" s="11"/>
      <c r="BI240" s="11"/>
      <c r="BJ240" s="11"/>
      <c r="BK240" s="11"/>
      <c r="BL240" s="11"/>
      <c r="BM240" s="11"/>
      <c r="BN240" s="11"/>
      <c r="BO240" s="11"/>
      <c r="BP240" s="11"/>
      <c r="BQ240" s="11"/>
      <c r="BR240" s="11"/>
      <c r="BS240" s="11"/>
      <c r="BT240" s="11"/>
      <c r="BU240" s="11"/>
      <c r="BV240" s="11"/>
      <c r="BW240" s="11"/>
      <c r="BX240" s="9"/>
      <c r="BY240" s="1414"/>
      <c r="BZ240" s="12"/>
      <c r="CA240" s="36"/>
      <c r="CB240" s="36"/>
      <c r="CC240" s="36"/>
      <c r="CD240" s="36"/>
      <c r="CE240" s="36"/>
      <c r="CF240" s="36"/>
      <c r="CG240" s="36"/>
      <c r="CH240" s="36"/>
    </row>
    <row r="241" spans="1:86">
      <c r="A241" s="1396"/>
      <c r="B241" s="1434"/>
      <c r="C241" s="1391"/>
      <c r="D241" s="1417" t="s">
        <v>385</v>
      </c>
      <c r="E241" s="1471"/>
      <c r="F241" s="1413"/>
      <c r="G241" s="1413"/>
      <c r="H241" s="1413"/>
      <c r="I241" s="1413"/>
      <c r="J241" s="1413"/>
      <c r="K241" s="1413"/>
      <c r="L241" s="1413"/>
      <c r="M241" s="1413"/>
      <c r="N241" s="1413"/>
      <c r="O241" s="1413"/>
      <c r="P241" s="1413"/>
      <c r="Q241" s="1413"/>
      <c r="R241" s="1413"/>
      <c r="S241" s="1413"/>
      <c r="T241" s="1413"/>
      <c r="U241" s="1413"/>
      <c r="V241" s="1413"/>
      <c r="W241" s="1413"/>
      <c r="X241" s="1413"/>
      <c r="Y241" s="1413"/>
      <c r="Z241" s="1413"/>
      <c r="AA241" s="1413"/>
      <c r="AB241" s="1414"/>
      <c r="AC241" s="1647" t="s">
        <v>204</v>
      </c>
      <c r="AD241" s="1863" t="s">
        <v>489</v>
      </c>
      <c r="AE241" s="1863"/>
      <c r="AF241" s="1863"/>
      <c r="AG241" s="1863"/>
      <c r="AH241" s="1863"/>
      <c r="AI241" s="1863"/>
      <c r="AJ241" s="1863"/>
      <c r="AK241" s="1896"/>
      <c r="AL241" s="12"/>
      <c r="AO241" s="1396"/>
      <c r="AP241" s="1434"/>
      <c r="AQ241" s="1391"/>
      <c r="AR241" s="1417" t="s">
        <v>385</v>
      </c>
      <c r="AS241" s="1471"/>
      <c r="AT241" s="1413"/>
      <c r="AU241" s="1413"/>
      <c r="AV241" s="1413"/>
      <c r="AW241" s="1413"/>
      <c r="AX241" s="1413"/>
      <c r="AY241" s="1413"/>
      <c r="AZ241" s="1413"/>
      <c r="BA241" s="1413"/>
      <c r="BB241" s="1413"/>
      <c r="BC241" s="1413"/>
      <c r="BD241" s="1413"/>
      <c r="BE241" s="1413"/>
      <c r="BF241" s="1413"/>
      <c r="BG241" s="1413"/>
      <c r="BH241" s="1413"/>
      <c r="BI241" s="1413"/>
      <c r="BJ241" s="1413"/>
      <c r="BK241" s="1413"/>
      <c r="BL241" s="1413"/>
      <c r="BM241" s="1413"/>
      <c r="BN241" s="1413"/>
      <c r="BO241" s="1413"/>
      <c r="BP241" s="1414"/>
      <c r="BQ241" s="27" t="s">
        <v>204</v>
      </c>
      <c r="BR241" s="2078" t="s">
        <v>489</v>
      </c>
      <c r="BS241" s="2078"/>
      <c r="BT241" s="2078"/>
      <c r="BU241" s="2078"/>
      <c r="BV241" s="2078"/>
      <c r="BW241" s="2078"/>
      <c r="BX241" s="2078"/>
      <c r="BY241" s="2079"/>
      <c r="BZ241" s="12"/>
      <c r="CA241" s="847" t="s">
        <v>151</v>
      </c>
      <c r="CB241" s="847" t="s">
        <v>457</v>
      </c>
      <c r="CC241" s="36"/>
      <c r="CD241" s="36"/>
      <c r="CE241" s="36"/>
      <c r="CF241" s="36"/>
      <c r="CG241" s="36"/>
      <c r="CH241" s="36"/>
    </row>
    <row r="242" spans="1:86">
      <c r="A242" s="1396"/>
      <c r="B242" s="1434"/>
      <c r="C242" s="1391"/>
      <c r="D242" s="1637" t="s">
        <v>219</v>
      </c>
      <c r="E242" s="1931" t="s">
        <v>490</v>
      </c>
      <c r="F242" s="1931"/>
      <c r="G242" s="1931"/>
      <c r="H242" s="1931"/>
      <c r="I242" s="1931"/>
      <c r="J242" s="1931"/>
      <c r="K242" s="1931"/>
      <c r="L242" s="1931"/>
      <c r="M242" s="1931"/>
      <c r="N242" s="1931"/>
      <c r="O242" s="1931"/>
      <c r="P242" s="1931"/>
      <c r="Q242" s="1931"/>
      <c r="R242" s="1931"/>
      <c r="S242" s="1931"/>
      <c r="T242" s="1931"/>
      <c r="U242" s="1931"/>
      <c r="V242" s="1931"/>
      <c r="W242" s="1931"/>
      <c r="X242" s="1931"/>
      <c r="Y242" s="1931"/>
      <c r="Z242" s="1931"/>
      <c r="AA242" s="1931"/>
      <c r="AB242" s="1932"/>
      <c r="AC242" s="1647" t="s">
        <v>204</v>
      </c>
      <c r="AD242" s="1863" t="s">
        <v>491</v>
      </c>
      <c r="AE242" s="1863"/>
      <c r="AF242" s="1863"/>
      <c r="AG242" s="1863"/>
      <c r="AH242" s="1863"/>
      <c r="AI242" s="1863"/>
      <c r="AJ242" s="1863"/>
      <c r="AK242" s="1896"/>
      <c r="AL242" s="12"/>
      <c r="AO242" s="1396"/>
      <c r="AP242" s="1434"/>
      <c r="AQ242" s="1391"/>
      <c r="AR242" s="1637" t="s">
        <v>219</v>
      </c>
      <c r="AS242" s="1931" t="s">
        <v>490</v>
      </c>
      <c r="AT242" s="1931"/>
      <c r="AU242" s="1931"/>
      <c r="AV242" s="1931"/>
      <c r="AW242" s="1931"/>
      <c r="AX242" s="1931"/>
      <c r="AY242" s="1931"/>
      <c r="AZ242" s="1931"/>
      <c r="BA242" s="1931"/>
      <c r="BB242" s="1931"/>
      <c r="BC242" s="1931"/>
      <c r="BD242" s="1931"/>
      <c r="BE242" s="1931"/>
      <c r="BF242" s="1931"/>
      <c r="BG242" s="1931"/>
      <c r="BH242" s="1931"/>
      <c r="BI242" s="1931"/>
      <c r="BJ242" s="1931"/>
      <c r="BK242" s="1931"/>
      <c r="BL242" s="1931"/>
      <c r="BM242" s="1931"/>
      <c r="BN242" s="1931"/>
      <c r="BO242" s="1931"/>
      <c r="BP242" s="1932"/>
      <c r="BQ242" s="27" t="s">
        <v>204</v>
      </c>
      <c r="BR242" s="1863" t="s">
        <v>491</v>
      </c>
      <c r="BS242" s="1863"/>
      <c r="BT242" s="1863"/>
      <c r="BU242" s="1863"/>
      <c r="BV242" s="1863"/>
      <c r="BW242" s="1863"/>
      <c r="BX242" s="1863"/>
      <c r="BY242" s="1896"/>
      <c r="BZ242" s="12"/>
      <c r="CA242" s="36"/>
      <c r="CB242" s="36"/>
      <c r="CC242" s="36"/>
      <c r="CD242" s="36"/>
      <c r="CE242" s="36"/>
      <c r="CF242" s="36"/>
      <c r="CG242" s="36"/>
      <c r="CH242" s="36"/>
    </row>
    <row r="243" spans="1:86">
      <c r="A243" s="1396"/>
      <c r="B243" s="1434"/>
      <c r="C243" s="1391"/>
      <c r="D243" s="1392"/>
      <c r="E243" s="1933"/>
      <c r="F243" s="1933"/>
      <c r="G243" s="1933"/>
      <c r="H243" s="1933"/>
      <c r="I243" s="1933"/>
      <c r="J243" s="1933"/>
      <c r="K243" s="1933"/>
      <c r="L243" s="1933"/>
      <c r="M243" s="1933"/>
      <c r="N243" s="1933"/>
      <c r="O243" s="1933"/>
      <c r="P243" s="1933"/>
      <c r="Q243" s="1933"/>
      <c r="R243" s="1933"/>
      <c r="S243" s="1933"/>
      <c r="T243" s="1933"/>
      <c r="U243" s="1933"/>
      <c r="V243" s="1933"/>
      <c r="W243" s="1933"/>
      <c r="X243" s="1933"/>
      <c r="Y243" s="1933"/>
      <c r="Z243" s="1933"/>
      <c r="AA243" s="1933"/>
      <c r="AB243" s="1934"/>
      <c r="AC243" s="1651" t="s">
        <v>204</v>
      </c>
      <c r="AD243" s="1863" t="s">
        <v>492</v>
      </c>
      <c r="AE243" s="1863"/>
      <c r="AF243" s="1863"/>
      <c r="AG243" s="1863"/>
      <c r="AH243" s="1863"/>
      <c r="AI243" s="1863"/>
      <c r="AJ243" s="1863"/>
      <c r="AK243" s="1896"/>
      <c r="AL243" s="12"/>
      <c r="AO243" s="1396"/>
      <c r="AP243" s="1434"/>
      <c r="AQ243" s="1391"/>
      <c r="AR243" s="1392"/>
      <c r="AS243" s="1933"/>
      <c r="AT243" s="1933"/>
      <c r="AU243" s="1933"/>
      <c r="AV243" s="1933"/>
      <c r="AW243" s="1933"/>
      <c r="AX243" s="1933"/>
      <c r="AY243" s="1933"/>
      <c r="AZ243" s="1933"/>
      <c r="BA243" s="1933"/>
      <c r="BB243" s="1933"/>
      <c r="BC243" s="1933"/>
      <c r="BD243" s="1933"/>
      <c r="BE243" s="1933"/>
      <c r="BF243" s="1933"/>
      <c r="BG243" s="1933"/>
      <c r="BH243" s="1933"/>
      <c r="BI243" s="1933"/>
      <c r="BJ243" s="1933"/>
      <c r="BK243" s="1933"/>
      <c r="BL243" s="1933"/>
      <c r="BM243" s="1933"/>
      <c r="BN243" s="1933"/>
      <c r="BO243" s="1933"/>
      <c r="BP243" s="1934"/>
      <c r="BQ243" s="1498" t="s">
        <v>202</v>
      </c>
      <c r="BR243" s="2080" t="s">
        <v>492</v>
      </c>
      <c r="BS243" s="2080"/>
      <c r="BT243" s="2080"/>
      <c r="BU243" s="2080"/>
      <c r="BV243" s="2080"/>
      <c r="BW243" s="2080"/>
      <c r="BX243" s="2080"/>
      <c r="BY243" s="2081"/>
      <c r="BZ243" s="12"/>
      <c r="CA243" s="36"/>
      <c r="CB243" s="36"/>
      <c r="CC243" s="36"/>
      <c r="CD243" s="36"/>
      <c r="CE243" s="36"/>
      <c r="CF243" s="36"/>
      <c r="CG243" s="36"/>
      <c r="CH243" s="36"/>
    </row>
    <row r="244" spans="1:86">
      <c r="A244" s="1396"/>
      <c r="B244" s="1434"/>
      <c r="C244" s="1481"/>
      <c r="D244" s="1482" t="s">
        <v>493</v>
      </c>
      <c r="E244" s="1413"/>
      <c r="F244" s="1413"/>
      <c r="G244" s="1413"/>
      <c r="H244" s="1413"/>
      <c r="I244" s="1413"/>
      <c r="J244" s="1413"/>
      <c r="K244" s="1413"/>
      <c r="L244" s="1413"/>
      <c r="M244" s="1413"/>
      <c r="N244" s="1413"/>
      <c r="O244" s="1413"/>
      <c r="P244" s="1413"/>
      <c r="Q244" s="1413"/>
      <c r="R244" s="1413"/>
      <c r="S244" s="1413"/>
      <c r="T244" s="1413"/>
      <c r="U244" s="1413"/>
      <c r="V244" s="1413"/>
      <c r="W244" s="1413"/>
      <c r="X244" s="1413"/>
      <c r="Y244" s="1413"/>
      <c r="Z244" s="1413"/>
      <c r="AA244" s="1413"/>
      <c r="AB244" s="1413"/>
      <c r="AC244" s="1834">
        <f>空調!G118</f>
        <v>0</v>
      </c>
      <c r="AD244" s="1835"/>
      <c r="AE244" s="1835"/>
      <c r="AF244" s="1835"/>
      <c r="AG244" s="1835"/>
      <c r="AH244" s="1836"/>
      <c r="AI244" s="1900" t="s">
        <v>378</v>
      </c>
      <c r="AJ244" s="1901"/>
      <c r="AK244" s="1902"/>
      <c r="AL244" s="12"/>
      <c r="AN244" s="1421" t="s">
        <v>494</v>
      </c>
      <c r="AO244" s="1396"/>
      <c r="AP244" s="1434"/>
      <c r="AQ244" s="1481"/>
      <c r="AR244" s="1482" t="s">
        <v>493</v>
      </c>
      <c r="AS244" s="1413"/>
      <c r="AT244" s="1413"/>
      <c r="AU244" s="1413"/>
      <c r="AV244" s="1413"/>
      <c r="AW244" s="1413"/>
      <c r="AX244" s="1413"/>
      <c r="AY244" s="1413"/>
      <c r="AZ244" s="1413"/>
      <c r="BA244" s="1413"/>
      <c r="BB244" s="1413"/>
      <c r="BC244" s="1413"/>
      <c r="BD244" s="1413"/>
      <c r="BE244" s="1413"/>
      <c r="BF244" s="1413"/>
      <c r="BG244" s="1413"/>
      <c r="BH244" s="1413"/>
      <c r="BI244" s="1413"/>
      <c r="BJ244" s="1413"/>
      <c r="BK244" s="1413"/>
      <c r="BL244" s="1413"/>
      <c r="BM244" s="1413"/>
      <c r="BN244" s="1413"/>
      <c r="BO244" s="1413"/>
      <c r="BP244" s="1413"/>
      <c r="BQ244" s="2031">
        <v>0.1</v>
      </c>
      <c r="BR244" s="2032"/>
      <c r="BS244" s="2032"/>
      <c r="BT244" s="2032"/>
      <c r="BU244" s="2032"/>
      <c r="BV244" s="2033"/>
      <c r="BW244" s="1841" t="s">
        <v>378</v>
      </c>
      <c r="BX244" s="1842"/>
      <c r="BY244" s="1843"/>
      <c r="BZ244" s="12"/>
      <c r="CA244" s="847" t="s">
        <v>151</v>
      </c>
      <c r="CB244" s="847" t="s">
        <v>1254</v>
      </c>
      <c r="CC244" s="36"/>
      <c r="CD244" s="36"/>
      <c r="CE244" s="36"/>
      <c r="CF244" s="36"/>
      <c r="CG244" s="36"/>
      <c r="CH244" s="36"/>
    </row>
    <row r="245" spans="1:86" ht="7.5" customHeight="1">
      <c r="A245" s="1396"/>
      <c r="B245" s="1413"/>
      <c r="C245" s="1413"/>
      <c r="D245" s="1471"/>
      <c r="E245" s="1413"/>
      <c r="F245" s="1413"/>
      <c r="G245" s="1413"/>
      <c r="H245" s="1413"/>
      <c r="I245" s="1413"/>
      <c r="J245" s="1413"/>
      <c r="K245" s="1413"/>
      <c r="L245" s="1413"/>
      <c r="M245" s="1413"/>
      <c r="N245" s="1413"/>
      <c r="O245" s="1413"/>
      <c r="P245" s="1413"/>
      <c r="Q245" s="1413"/>
      <c r="R245" s="1413"/>
      <c r="S245" s="1413"/>
      <c r="T245" s="1413"/>
      <c r="U245" s="1413"/>
      <c r="V245" s="1413"/>
      <c r="W245" s="1413"/>
      <c r="X245" s="1413"/>
      <c r="Y245" s="1413"/>
      <c r="Z245" s="1413"/>
      <c r="AA245" s="1413"/>
      <c r="AB245" s="1413"/>
      <c r="AC245" s="1413"/>
      <c r="AD245" s="1413"/>
      <c r="AE245" s="1413"/>
      <c r="AF245" s="1413"/>
      <c r="AG245" s="1413"/>
      <c r="AH245" s="1413"/>
      <c r="AI245" s="1413"/>
      <c r="AJ245" s="1413"/>
      <c r="AK245" s="1413"/>
      <c r="AL245" s="12"/>
      <c r="AO245" s="1396"/>
      <c r="AP245" s="1413"/>
      <c r="AQ245" s="1413"/>
      <c r="AR245" s="1471"/>
      <c r="AS245" s="1413"/>
      <c r="AT245" s="1413"/>
      <c r="AU245" s="1413"/>
      <c r="AV245" s="1413"/>
      <c r="AW245" s="1413"/>
      <c r="AX245" s="1413"/>
      <c r="AY245" s="1413"/>
      <c r="AZ245" s="1413"/>
      <c r="BA245" s="1413"/>
      <c r="BB245" s="1413"/>
      <c r="BC245" s="1413"/>
      <c r="BD245" s="1413"/>
      <c r="BE245" s="1413"/>
      <c r="BF245" s="1413"/>
      <c r="BG245" s="1413"/>
      <c r="BH245" s="1413"/>
      <c r="BI245" s="1413"/>
      <c r="BJ245" s="1413"/>
      <c r="BK245" s="1413"/>
      <c r="BL245" s="1413"/>
      <c r="BM245" s="1413"/>
      <c r="BN245" s="1413"/>
      <c r="BO245" s="1413"/>
      <c r="BP245" s="1413"/>
      <c r="BQ245" s="1413"/>
      <c r="BR245" s="1413"/>
      <c r="BS245" s="1413"/>
      <c r="BT245" s="1413"/>
      <c r="BU245" s="1413"/>
      <c r="BV245" s="1413"/>
      <c r="BW245" s="1413"/>
      <c r="BX245" s="1413"/>
      <c r="BY245" s="1413"/>
      <c r="BZ245" s="12"/>
      <c r="CA245" s="36"/>
      <c r="CB245" s="36"/>
      <c r="CC245" s="36"/>
      <c r="CD245" s="36"/>
      <c r="CE245" s="36"/>
      <c r="CF245" s="36"/>
      <c r="CG245" s="36"/>
      <c r="CH245" s="36"/>
    </row>
    <row r="246" spans="1:86" ht="7.5" customHeight="1">
      <c r="A246" s="1396"/>
      <c r="B246" s="1396"/>
      <c r="C246" s="1396"/>
      <c r="D246" s="1396"/>
      <c r="E246" s="1396"/>
      <c r="F246" s="1396"/>
      <c r="G246" s="1396"/>
      <c r="H246" s="1396"/>
      <c r="I246" s="1396"/>
      <c r="J246" s="1396"/>
      <c r="K246" s="1396"/>
      <c r="L246" s="1396"/>
      <c r="M246" s="1396"/>
      <c r="N246" s="1396"/>
      <c r="O246" s="1396"/>
      <c r="P246" s="1396"/>
      <c r="Q246" s="1396"/>
      <c r="R246" s="1396"/>
      <c r="S246" s="1396"/>
      <c r="T246" s="1396"/>
      <c r="U246" s="1396"/>
      <c r="V246" s="1396"/>
      <c r="W246" s="1396"/>
      <c r="X246" s="1396"/>
      <c r="Y246" s="1396"/>
      <c r="Z246" s="1396"/>
      <c r="AA246" s="1396"/>
      <c r="AB246" s="1396"/>
      <c r="AC246" s="1396"/>
      <c r="AD246" s="1396"/>
      <c r="AE246" s="1396"/>
      <c r="AF246" s="1396"/>
      <c r="AG246" s="1396"/>
      <c r="AH246" s="1396"/>
      <c r="AI246" s="1396"/>
      <c r="AJ246" s="1396"/>
      <c r="AK246" s="12"/>
      <c r="AL246" s="12"/>
      <c r="AO246" s="1396"/>
      <c r="AP246" s="1396"/>
      <c r="AQ246" s="1396"/>
      <c r="AR246" s="1396"/>
      <c r="AS246" s="1396"/>
      <c r="AT246" s="1396"/>
      <c r="AU246" s="1396"/>
      <c r="AV246" s="1396"/>
      <c r="AW246" s="1396"/>
      <c r="AX246" s="1396"/>
      <c r="AY246" s="1396"/>
      <c r="AZ246" s="1396"/>
      <c r="BA246" s="1396"/>
      <c r="BB246" s="1396"/>
      <c r="BC246" s="1396"/>
      <c r="BD246" s="1396"/>
      <c r="BE246" s="1396"/>
      <c r="BF246" s="1396"/>
      <c r="BG246" s="1396"/>
      <c r="BH246" s="1396"/>
      <c r="BI246" s="1396"/>
      <c r="BJ246" s="1396"/>
      <c r="BK246" s="1396"/>
      <c r="BL246" s="1396"/>
      <c r="BM246" s="1396"/>
      <c r="BN246" s="1396"/>
      <c r="BO246" s="1396"/>
      <c r="BP246" s="1396"/>
      <c r="BQ246" s="1396"/>
      <c r="BR246" s="1396"/>
      <c r="BS246" s="1396"/>
      <c r="BT246" s="1396"/>
      <c r="BU246" s="1396"/>
      <c r="BV246" s="1396"/>
      <c r="BW246" s="1396"/>
      <c r="BX246" s="1396"/>
      <c r="BY246" s="12"/>
      <c r="BZ246" s="12"/>
      <c r="CA246" s="36"/>
      <c r="CB246" s="36"/>
      <c r="CC246" s="36"/>
      <c r="CD246" s="36"/>
      <c r="CE246" s="36"/>
      <c r="CF246" s="36"/>
      <c r="CG246" s="36"/>
      <c r="CH246" s="36"/>
    </row>
    <row r="247" spans="1:86">
      <c r="A247" s="1396"/>
      <c r="B247" s="1394" t="s">
        <v>495</v>
      </c>
      <c r="C247" s="1407"/>
      <c r="D247" s="1407"/>
      <c r="E247" s="1408"/>
      <c r="F247" s="1408"/>
      <c r="G247" s="1408"/>
      <c r="H247" s="1408"/>
      <c r="I247" s="1408"/>
      <c r="J247" s="1408"/>
      <c r="K247" s="1408"/>
      <c r="L247" s="1408"/>
      <c r="M247" s="1408"/>
      <c r="N247" s="1408"/>
      <c r="O247" s="1408"/>
      <c r="P247" s="1408"/>
      <c r="Q247" s="1408"/>
      <c r="R247" s="1408"/>
      <c r="S247" s="1408"/>
      <c r="T247" s="1408"/>
      <c r="U247" s="1408"/>
      <c r="V247" s="1408"/>
      <c r="W247" s="1408"/>
      <c r="X247" s="1408"/>
      <c r="Y247" s="1408"/>
      <c r="Z247" s="1408"/>
      <c r="AA247" s="1408"/>
      <c r="AB247" s="1408"/>
      <c r="AC247" s="1408"/>
      <c r="AD247" s="1408"/>
      <c r="AE247" s="1408"/>
      <c r="AF247" s="1408"/>
      <c r="AG247" s="1408"/>
      <c r="AH247" s="1408"/>
      <c r="AI247" s="1408"/>
      <c r="AJ247" s="1408"/>
      <c r="AK247" s="1497"/>
      <c r="AL247" s="12"/>
      <c r="AO247" s="1396"/>
      <c r="AP247" s="1394" t="s">
        <v>495</v>
      </c>
      <c r="AQ247" s="1407"/>
      <c r="AR247" s="1407"/>
      <c r="AS247" s="1408"/>
      <c r="AT247" s="1408"/>
      <c r="AU247" s="1408"/>
      <c r="AV247" s="1408"/>
      <c r="AW247" s="1408"/>
      <c r="AX247" s="1408"/>
      <c r="AY247" s="1408"/>
      <c r="AZ247" s="1408"/>
      <c r="BA247" s="1408"/>
      <c r="BB247" s="1408"/>
      <c r="BC247" s="1408"/>
      <c r="BD247" s="1408"/>
      <c r="BE247" s="1408"/>
      <c r="BF247" s="1408"/>
      <c r="BG247" s="1408"/>
      <c r="BH247" s="1408"/>
      <c r="BI247" s="1408"/>
      <c r="BJ247" s="1408"/>
      <c r="BK247" s="1408"/>
      <c r="BL247" s="1408"/>
      <c r="BM247" s="1408"/>
      <c r="BN247" s="1408"/>
      <c r="BO247" s="1408"/>
      <c r="BP247" s="1408"/>
      <c r="BQ247" s="1408"/>
      <c r="BR247" s="1408"/>
      <c r="BS247" s="1408"/>
      <c r="BT247" s="1408"/>
      <c r="BU247" s="1408"/>
      <c r="BV247" s="1408"/>
      <c r="BW247" s="1408"/>
      <c r="BX247" s="1408"/>
      <c r="BY247" s="1497"/>
      <c r="BZ247" s="12"/>
      <c r="CA247" s="36"/>
      <c r="CB247" s="36"/>
      <c r="CC247" s="36"/>
      <c r="CD247" s="36"/>
      <c r="CE247" s="36"/>
      <c r="CF247" s="36"/>
      <c r="CG247" s="36"/>
      <c r="CH247" s="36"/>
    </row>
    <row r="248" spans="1:86">
      <c r="A248" s="1396"/>
      <c r="B248" s="1410"/>
      <c r="C248" s="1411" t="s">
        <v>343</v>
      </c>
      <c r="D248" s="1412"/>
      <c r="E248" s="1413"/>
      <c r="F248" s="1413"/>
      <c r="G248" s="1413"/>
      <c r="H248" s="1413"/>
      <c r="I248" s="1413"/>
      <c r="J248" s="1413"/>
      <c r="K248" s="1413"/>
      <c r="L248" s="1413"/>
      <c r="M248" s="1413"/>
      <c r="N248" s="1413"/>
      <c r="O248" s="1413"/>
      <c r="P248" s="1413"/>
      <c r="Q248" s="1413"/>
      <c r="R248" s="1413"/>
      <c r="S248" s="1413"/>
      <c r="T248" s="1413"/>
      <c r="U248" s="1413"/>
      <c r="V248" s="1413"/>
      <c r="W248" s="1413"/>
      <c r="X248" s="1413"/>
      <c r="Y248" s="1413"/>
      <c r="Z248" s="1413"/>
      <c r="AA248" s="1413"/>
      <c r="AB248" s="1413"/>
      <c r="AC248" s="1413"/>
      <c r="AD248" s="1413"/>
      <c r="AE248" s="1413"/>
      <c r="AF248" s="1413"/>
      <c r="AG248" s="1413"/>
      <c r="AH248" s="1413"/>
      <c r="AI248" s="1413"/>
      <c r="AJ248" s="1413"/>
      <c r="AK248" s="1414"/>
      <c r="AL248" s="12"/>
      <c r="AO248" s="1396"/>
      <c r="AP248" s="1410"/>
      <c r="AQ248" s="1411" t="s">
        <v>343</v>
      </c>
      <c r="AR248" s="1412"/>
      <c r="AS248" s="1413"/>
      <c r="AT248" s="1413"/>
      <c r="AU248" s="1413"/>
      <c r="AV248" s="1413"/>
      <c r="AW248" s="1413"/>
      <c r="AX248" s="1413"/>
      <c r="AY248" s="1413"/>
      <c r="AZ248" s="1413"/>
      <c r="BA248" s="1413"/>
      <c r="BB248" s="1413"/>
      <c r="BC248" s="1413"/>
      <c r="BD248" s="1413"/>
      <c r="BE248" s="1413"/>
      <c r="BF248" s="1413"/>
      <c r="BG248" s="1413"/>
      <c r="BH248" s="1413"/>
      <c r="BI248" s="1413"/>
      <c r="BJ248" s="1413"/>
      <c r="BK248" s="1413"/>
      <c r="BL248" s="1413"/>
      <c r="BM248" s="1413"/>
      <c r="BN248" s="1413"/>
      <c r="BO248" s="1413"/>
      <c r="BP248" s="1413"/>
      <c r="BQ248" s="1413"/>
      <c r="BR248" s="1413"/>
      <c r="BS248" s="1413"/>
      <c r="BT248" s="1413"/>
      <c r="BU248" s="1413"/>
      <c r="BV248" s="1413"/>
      <c r="BW248" s="1413"/>
      <c r="BX248" s="1413"/>
      <c r="BY248" s="1414"/>
      <c r="BZ248" s="12"/>
      <c r="CA248" s="36"/>
      <c r="CB248" s="36"/>
      <c r="CC248" s="36"/>
      <c r="CD248" s="36"/>
      <c r="CE248" s="36"/>
      <c r="CF248" s="36"/>
      <c r="CG248" s="36"/>
      <c r="CH248" s="36"/>
    </row>
    <row r="249" spans="1:86">
      <c r="A249" s="1396"/>
      <c r="B249" s="1410"/>
      <c r="C249" s="1467"/>
      <c r="D249" s="1395" t="s">
        <v>344</v>
      </c>
      <c r="E249" s="9"/>
      <c r="F249" s="9"/>
      <c r="G249" s="9"/>
      <c r="H249" s="9"/>
      <c r="I249" s="9"/>
      <c r="J249" s="9"/>
      <c r="K249" s="9"/>
      <c r="L249" s="9"/>
      <c r="M249" s="9"/>
      <c r="N249" s="9"/>
      <c r="O249" s="9"/>
      <c r="P249" s="9"/>
      <c r="Q249" s="9"/>
      <c r="R249" s="9"/>
      <c r="S249" s="9"/>
      <c r="T249" s="9"/>
      <c r="U249" s="9"/>
      <c r="V249" s="9"/>
      <c r="W249" s="9"/>
      <c r="X249" s="9"/>
      <c r="Y249" s="9"/>
      <c r="Z249" s="9"/>
      <c r="AA249" s="9"/>
      <c r="AB249" s="1469"/>
      <c r="AC249" s="1890">
        <f>別紙2_設備!N32</f>
        <v>0</v>
      </c>
      <c r="AD249" s="1891"/>
      <c r="AE249" s="1891"/>
      <c r="AF249" s="1891"/>
      <c r="AG249" s="1891"/>
      <c r="AH249" s="1891"/>
      <c r="AI249" s="1892"/>
      <c r="AJ249" s="1429" t="s">
        <v>316</v>
      </c>
      <c r="AK249" s="1416"/>
      <c r="AL249" s="12"/>
      <c r="AN249" s="1421" t="str">
        <f>HYPERLINK("#'別紙2_設備'!N32 ","別紙2_設備はこちら")</f>
        <v>別紙2_設備はこちら</v>
      </c>
      <c r="AO249" s="1396"/>
      <c r="AP249" s="1410"/>
      <c r="AQ249" s="1467"/>
      <c r="AR249" s="1395" t="s">
        <v>344</v>
      </c>
      <c r="AS249" s="9"/>
      <c r="AT249" s="9"/>
      <c r="AU249" s="9"/>
      <c r="AV249" s="9"/>
      <c r="AW249" s="9"/>
      <c r="AX249" s="9"/>
      <c r="AY249" s="9"/>
      <c r="AZ249" s="9"/>
      <c r="BA249" s="9"/>
      <c r="BB249" s="9"/>
      <c r="BC249" s="9"/>
      <c r="BD249" s="9"/>
      <c r="BE249" s="9"/>
      <c r="BF249" s="9"/>
      <c r="BG249" s="9"/>
      <c r="BH249" s="9"/>
      <c r="BI249" s="9"/>
      <c r="BJ249" s="9"/>
      <c r="BK249" s="9"/>
      <c r="BL249" s="9"/>
      <c r="BM249" s="9"/>
      <c r="BN249" s="9"/>
      <c r="BO249" s="9"/>
      <c r="BP249" s="1469"/>
      <c r="BQ249" s="1890">
        <f>別紙2_設備!N32</f>
        <v>0</v>
      </c>
      <c r="BR249" s="1891"/>
      <c r="BS249" s="1891"/>
      <c r="BT249" s="1891"/>
      <c r="BU249" s="1891"/>
      <c r="BV249" s="1891"/>
      <c r="BW249" s="1892"/>
      <c r="BX249" s="1429" t="s">
        <v>316</v>
      </c>
      <c r="BY249" s="1416"/>
      <c r="BZ249" s="12"/>
      <c r="CA249" s="847" t="s">
        <v>151</v>
      </c>
      <c r="CB249" s="847" t="s">
        <v>488</v>
      </c>
      <c r="CC249" s="36"/>
      <c r="CD249" s="36"/>
      <c r="CE249" s="36"/>
      <c r="CF249" s="36"/>
      <c r="CG249" s="36"/>
      <c r="CH249" s="36"/>
    </row>
    <row r="250" spans="1:86">
      <c r="A250" s="1396"/>
      <c r="B250" s="1410"/>
      <c r="C250" s="1467"/>
      <c r="D250" s="1417" t="s">
        <v>346</v>
      </c>
      <c r="E250" s="1413"/>
      <c r="F250" s="1413"/>
      <c r="G250" s="1413"/>
      <c r="H250" s="1413"/>
      <c r="I250" s="1413"/>
      <c r="J250" s="1413"/>
      <c r="K250" s="1413"/>
      <c r="L250" s="1413"/>
      <c r="M250" s="1413"/>
      <c r="N250" s="1413"/>
      <c r="O250" s="1413"/>
      <c r="P250" s="1413"/>
      <c r="Q250" s="1413"/>
      <c r="R250" s="1413"/>
      <c r="S250" s="1413"/>
      <c r="T250" s="1413"/>
      <c r="U250" s="1413"/>
      <c r="V250" s="1413"/>
      <c r="W250" s="1413"/>
      <c r="X250" s="1413"/>
      <c r="Y250" s="1471" t="s">
        <v>347</v>
      </c>
      <c r="Z250" s="1413"/>
      <c r="AA250" s="1413"/>
      <c r="AB250" s="1414"/>
      <c r="AC250" s="1651" t="s">
        <v>348</v>
      </c>
      <c r="AD250" s="1886"/>
      <c r="AE250" s="1886"/>
      <c r="AF250" s="1886"/>
      <c r="AG250" s="1886"/>
      <c r="AH250" s="1886"/>
      <c r="AI250" s="1652" t="s">
        <v>349</v>
      </c>
      <c r="AJ250" s="11"/>
      <c r="AK250" s="1416"/>
      <c r="AL250" s="12"/>
      <c r="AO250" s="1396"/>
      <c r="AP250" s="1410"/>
      <c r="AQ250" s="1467"/>
      <c r="AR250" s="1417" t="s">
        <v>346</v>
      </c>
      <c r="AS250" s="1413"/>
      <c r="AT250" s="1413"/>
      <c r="AU250" s="1413"/>
      <c r="AV250" s="1413"/>
      <c r="AW250" s="1413"/>
      <c r="AX250" s="1413"/>
      <c r="AY250" s="1413"/>
      <c r="AZ250" s="1413"/>
      <c r="BA250" s="1413"/>
      <c r="BB250" s="1413"/>
      <c r="BC250" s="1413"/>
      <c r="BD250" s="1413"/>
      <c r="BE250" s="1413"/>
      <c r="BF250" s="1413"/>
      <c r="BG250" s="1413"/>
      <c r="BH250" s="1413"/>
      <c r="BI250" s="1413"/>
      <c r="BJ250" s="1413"/>
      <c r="BK250" s="1413"/>
      <c r="BL250" s="1413"/>
      <c r="BM250" s="1471" t="s">
        <v>347</v>
      </c>
      <c r="BN250" s="1413"/>
      <c r="BO250" s="1413"/>
      <c r="BP250" s="1414"/>
      <c r="BQ250" s="1472" t="s">
        <v>348</v>
      </c>
      <c r="BR250" s="2070"/>
      <c r="BS250" s="2070"/>
      <c r="BT250" s="2070"/>
      <c r="BU250" s="2070"/>
      <c r="BV250" s="2070"/>
      <c r="BW250" s="1473" t="s">
        <v>349</v>
      </c>
      <c r="BX250" s="11"/>
      <c r="BY250" s="1416"/>
      <c r="BZ250" s="12"/>
      <c r="CA250" s="847" t="s">
        <v>151</v>
      </c>
      <c r="CB250" s="847" t="s">
        <v>449</v>
      </c>
      <c r="CC250" s="36"/>
      <c r="CD250" s="36"/>
      <c r="CE250" s="36"/>
      <c r="CF250" s="36"/>
      <c r="CG250" s="36"/>
      <c r="CH250" s="36"/>
    </row>
    <row r="251" spans="1:86">
      <c r="A251" s="1396"/>
      <c r="B251" s="1410"/>
      <c r="C251" s="1467"/>
      <c r="D251" s="1474" t="s">
        <v>351</v>
      </c>
      <c r="E251" s="1475"/>
      <c r="F251" s="1476"/>
      <c r="G251" s="1476"/>
      <c r="H251" s="1476"/>
      <c r="I251" s="1476"/>
      <c r="J251" s="1476"/>
      <c r="K251" s="1476"/>
      <c r="L251" s="1476"/>
      <c r="M251" s="1476"/>
      <c r="N251" s="1476"/>
      <c r="O251" s="1476"/>
      <c r="P251" s="1476"/>
      <c r="Q251" s="1476"/>
      <c r="R251" s="1476"/>
      <c r="S251" s="1476"/>
      <c r="T251" s="1476"/>
      <c r="U251" s="1476"/>
      <c r="V251" s="1476"/>
      <c r="W251" s="1476"/>
      <c r="X251" s="1476"/>
      <c r="Y251" s="1475" t="s">
        <v>352</v>
      </c>
      <c r="Z251" s="1476"/>
      <c r="AA251" s="1476"/>
      <c r="AB251" s="1477"/>
      <c r="AC251" s="1887"/>
      <c r="AD251" s="1888"/>
      <c r="AE251" s="1888"/>
      <c r="AF251" s="1888"/>
      <c r="AG251" s="1888"/>
      <c r="AH251" s="1888"/>
      <c r="AI251" s="1889"/>
      <c r="AJ251" s="11" t="s">
        <v>316</v>
      </c>
      <c r="AK251" s="1416"/>
      <c r="AL251" s="12"/>
      <c r="AO251" s="1396"/>
      <c r="AP251" s="1410"/>
      <c r="AQ251" s="1467"/>
      <c r="AR251" s="1474" t="s">
        <v>351</v>
      </c>
      <c r="AS251" s="1475"/>
      <c r="AT251" s="1476"/>
      <c r="AU251" s="1476"/>
      <c r="AV251" s="1476"/>
      <c r="AW251" s="1476"/>
      <c r="AX251" s="1476"/>
      <c r="AY251" s="1476"/>
      <c r="AZ251" s="1476"/>
      <c r="BA251" s="1476"/>
      <c r="BB251" s="1476"/>
      <c r="BC251" s="1476"/>
      <c r="BD251" s="1476"/>
      <c r="BE251" s="1476"/>
      <c r="BF251" s="1476"/>
      <c r="BG251" s="1476"/>
      <c r="BH251" s="1476"/>
      <c r="BI251" s="1476"/>
      <c r="BJ251" s="1476"/>
      <c r="BK251" s="1476"/>
      <c r="BL251" s="1476"/>
      <c r="BM251" s="1475" t="s">
        <v>352</v>
      </c>
      <c r="BN251" s="1476"/>
      <c r="BO251" s="1476"/>
      <c r="BP251" s="1477"/>
      <c r="BQ251" s="2022"/>
      <c r="BR251" s="2023"/>
      <c r="BS251" s="2023"/>
      <c r="BT251" s="2023"/>
      <c r="BU251" s="2023"/>
      <c r="BV251" s="2023"/>
      <c r="BW251" s="2024"/>
      <c r="BX251" s="11" t="s">
        <v>316</v>
      </c>
      <c r="BY251" s="1416"/>
      <c r="BZ251" s="12"/>
      <c r="CA251" s="847"/>
      <c r="CB251" s="847"/>
      <c r="CC251" s="36"/>
      <c r="CD251" s="36"/>
      <c r="CE251" s="36"/>
      <c r="CF251" s="36"/>
      <c r="CG251" s="36"/>
      <c r="CH251" s="36"/>
    </row>
    <row r="252" spans="1:86">
      <c r="A252" s="1396"/>
      <c r="B252" s="1410"/>
      <c r="C252" s="1467"/>
      <c r="D252" s="1395" t="s">
        <v>353</v>
      </c>
      <c r="E252" s="9"/>
      <c r="F252" s="9"/>
      <c r="G252" s="9"/>
      <c r="H252" s="9"/>
      <c r="I252" s="9"/>
      <c r="J252" s="9"/>
      <c r="K252" s="9"/>
      <c r="L252" s="9"/>
      <c r="M252" s="9"/>
      <c r="N252" s="9"/>
      <c r="O252" s="9"/>
      <c r="P252" s="9"/>
      <c r="Q252" s="9"/>
      <c r="R252" s="9"/>
      <c r="S252" s="9"/>
      <c r="T252" s="9"/>
      <c r="U252" s="9"/>
      <c r="V252" s="9"/>
      <c r="W252" s="9"/>
      <c r="X252" s="9"/>
      <c r="Y252" s="9"/>
      <c r="Z252" s="9"/>
      <c r="AA252" s="9"/>
      <c r="AB252" s="1469"/>
      <c r="AC252" s="1890">
        <f>ROUNDDOWN(AC249*2/3,-3)</f>
        <v>0</v>
      </c>
      <c r="AD252" s="1891"/>
      <c r="AE252" s="1891"/>
      <c r="AF252" s="1891"/>
      <c r="AG252" s="1891"/>
      <c r="AH252" s="1891"/>
      <c r="AI252" s="1892"/>
      <c r="AJ252" s="11" t="s">
        <v>316</v>
      </c>
      <c r="AK252" s="1416"/>
      <c r="AL252" s="12"/>
      <c r="AO252" s="1396"/>
      <c r="AP252" s="1410"/>
      <c r="AQ252" s="1467"/>
      <c r="AR252" s="1395" t="s">
        <v>353</v>
      </c>
      <c r="AS252" s="9"/>
      <c r="AT252" s="9"/>
      <c r="AU252" s="9"/>
      <c r="AV252" s="9"/>
      <c r="AW252" s="9"/>
      <c r="AX252" s="9"/>
      <c r="AY252" s="9"/>
      <c r="AZ252" s="9"/>
      <c r="BA252" s="9"/>
      <c r="BB252" s="9"/>
      <c r="BC252" s="9"/>
      <c r="BD252" s="9"/>
      <c r="BE252" s="9"/>
      <c r="BF252" s="9"/>
      <c r="BG252" s="9"/>
      <c r="BH252" s="9"/>
      <c r="BI252" s="9"/>
      <c r="BJ252" s="9"/>
      <c r="BK252" s="9"/>
      <c r="BL252" s="9"/>
      <c r="BM252" s="9"/>
      <c r="BN252" s="9"/>
      <c r="BO252" s="9"/>
      <c r="BP252" s="1469"/>
      <c r="BQ252" s="1890">
        <f>ROUNDDOWN(BQ249*2/3,-3)</f>
        <v>0</v>
      </c>
      <c r="BR252" s="1891"/>
      <c r="BS252" s="1891"/>
      <c r="BT252" s="1891"/>
      <c r="BU252" s="1891"/>
      <c r="BV252" s="1891"/>
      <c r="BW252" s="1892"/>
      <c r="BX252" s="11" t="s">
        <v>316</v>
      </c>
      <c r="BY252" s="1416"/>
      <c r="BZ252" s="12"/>
      <c r="CA252" s="36"/>
      <c r="CB252" s="36"/>
      <c r="CC252" s="36"/>
      <c r="CD252" s="36"/>
      <c r="CE252" s="36"/>
      <c r="CF252" s="36"/>
      <c r="CG252" s="36"/>
      <c r="CH252" s="36"/>
    </row>
    <row r="253" spans="1:86" ht="19.5" thickBot="1">
      <c r="A253" s="1396"/>
      <c r="B253" s="1410"/>
      <c r="C253" s="1467"/>
      <c r="D253" s="1395" t="s">
        <v>354</v>
      </c>
      <c r="E253" s="9"/>
      <c r="F253" s="9"/>
      <c r="G253" s="9"/>
      <c r="H253" s="9"/>
      <c r="I253" s="9"/>
      <c r="J253" s="9"/>
      <c r="K253" s="9"/>
      <c r="L253" s="9"/>
      <c r="M253" s="9"/>
      <c r="N253" s="9"/>
      <c r="O253" s="9"/>
      <c r="P253" s="9"/>
      <c r="Q253" s="9"/>
      <c r="R253" s="9"/>
      <c r="S253" s="9"/>
      <c r="T253" s="9"/>
      <c r="U253" s="9"/>
      <c r="V253" s="9"/>
      <c r="W253" s="9"/>
      <c r="X253" s="9"/>
      <c r="Y253" s="9"/>
      <c r="Z253" s="9"/>
      <c r="AA253" s="9"/>
      <c r="AB253" s="1469"/>
      <c r="AC253" s="1820">
        <f>ROUNDDOWN(AC249-AC251,-3)</f>
        <v>0</v>
      </c>
      <c r="AD253" s="1821"/>
      <c r="AE253" s="1821"/>
      <c r="AF253" s="1821"/>
      <c r="AG253" s="1821"/>
      <c r="AH253" s="1821"/>
      <c r="AI253" s="1822"/>
      <c r="AJ253" s="11" t="s">
        <v>316</v>
      </c>
      <c r="AK253" s="1416"/>
      <c r="AL253" s="12"/>
      <c r="AO253" s="1396"/>
      <c r="AP253" s="1410"/>
      <c r="AQ253" s="1467"/>
      <c r="AR253" s="1395" t="s">
        <v>354</v>
      </c>
      <c r="AS253" s="9"/>
      <c r="AT253" s="9"/>
      <c r="AU253" s="9"/>
      <c r="AV253" s="9"/>
      <c r="AW253" s="9"/>
      <c r="AX253" s="9"/>
      <c r="AY253" s="9"/>
      <c r="AZ253" s="9"/>
      <c r="BA253" s="9"/>
      <c r="BB253" s="9"/>
      <c r="BC253" s="9"/>
      <c r="BD253" s="9"/>
      <c r="BE253" s="9"/>
      <c r="BF253" s="9"/>
      <c r="BG253" s="9"/>
      <c r="BH253" s="9"/>
      <c r="BI253" s="9"/>
      <c r="BJ253" s="9"/>
      <c r="BK253" s="9"/>
      <c r="BL253" s="9"/>
      <c r="BM253" s="9"/>
      <c r="BN253" s="9"/>
      <c r="BO253" s="9"/>
      <c r="BP253" s="1469"/>
      <c r="BQ253" s="2071">
        <f>ROUNDDOWN(BQ249-BQ251,-3)</f>
        <v>0</v>
      </c>
      <c r="BR253" s="2072"/>
      <c r="BS253" s="2072"/>
      <c r="BT253" s="2072"/>
      <c r="BU253" s="2072"/>
      <c r="BV253" s="2072"/>
      <c r="BW253" s="2073"/>
      <c r="BX253" s="11" t="s">
        <v>316</v>
      </c>
      <c r="BY253" s="1416"/>
      <c r="BZ253" s="12"/>
      <c r="CA253" s="36"/>
      <c r="CB253" s="36"/>
      <c r="CC253" s="36"/>
      <c r="CD253" s="36"/>
      <c r="CE253" s="36"/>
      <c r="CF253" s="36"/>
      <c r="CG253" s="36"/>
      <c r="CH253" s="36"/>
    </row>
    <row r="254" spans="1:86" ht="20.25" thickTop="1" thickBot="1">
      <c r="A254" s="1396"/>
      <c r="B254" s="1410"/>
      <c r="C254" s="1478"/>
      <c r="D254" s="1479" t="s">
        <v>355</v>
      </c>
      <c r="E254" s="9"/>
      <c r="F254" s="9"/>
      <c r="G254" s="9"/>
      <c r="H254" s="1480"/>
      <c r="I254" s="9"/>
      <c r="J254" s="9"/>
      <c r="K254" s="9"/>
      <c r="L254" s="9"/>
      <c r="M254" s="9"/>
      <c r="N254" s="9"/>
      <c r="O254" s="9"/>
      <c r="P254" s="9"/>
      <c r="Q254" s="9"/>
      <c r="R254" s="9"/>
      <c r="S254" s="9"/>
      <c r="T254" s="9"/>
      <c r="U254" s="9"/>
      <c r="V254" s="9"/>
      <c r="W254" s="9"/>
      <c r="X254" s="9"/>
      <c r="Y254" s="9"/>
      <c r="Z254" s="9"/>
      <c r="AA254" s="9"/>
      <c r="AB254" s="9"/>
      <c r="AC254" s="1893">
        <f>MIN(AC252:AI253)</f>
        <v>0</v>
      </c>
      <c r="AD254" s="1894"/>
      <c r="AE254" s="1894"/>
      <c r="AF254" s="1894"/>
      <c r="AG254" s="1894"/>
      <c r="AH254" s="1894"/>
      <c r="AI254" s="1895"/>
      <c r="AJ254" s="1476" t="s">
        <v>316</v>
      </c>
      <c r="AK254" s="1477"/>
      <c r="AL254" s="12"/>
      <c r="AO254" s="1396"/>
      <c r="AP254" s="1410"/>
      <c r="AQ254" s="1478"/>
      <c r="AR254" s="1479" t="s">
        <v>355</v>
      </c>
      <c r="AS254" s="9"/>
      <c r="AT254" s="9"/>
      <c r="AU254" s="9"/>
      <c r="AV254" s="1480"/>
      <c r="AW254" s="9"/>
      <c r="AX254" s="9"/>
      <c r="AY254" s="9"/>
      <c r="AZ254" s="9"/>
      <c r="BA254" s="9"/>
      <c r="BB254" s="9"/>
      <c r="BC254" s="9"/>
      <c r="BD254" s="9"/>
      <c r="BE254" s="9"/>
      <c r="BF254" s="9"/>
      <c r="BG254" s="9"/>
      <c r="BH254" s="9"/>
      <c r="BI254" s="9"/>
      <c r="BJ254" s="9"/>
      <c r="BK254" s="9"/>
      <c r="BL254" s="9"/>
      <c r="BM254" s="9"/>
      <c r="BN254" s="9"/>
      <c r="BO254" s="9"/>
      <c r="BP254" s="9"/>
      <c r="BQ254" s="1893">
        <f>MIN(BQ252:BW253)</f>
        <v>0</v>
      </c>
      <c r="BR254" s="1894"/>
      <c r="BS254" s="1894"/>
      <c r="BT254" s="1894"/>
      <c r="BU254" s="1894"/>
      <c r="BV254" s="1894"/>
      <c r="BW254" s="1895"/>
      <c r="BX254" s="1476" t="s">
        <v>316</v>
      </c>
      <c r="BY254" s="1477"/>
      <c r="BZ254" s="12"/>
      <c r="CA254" s="36"/>
      <c r="CB254" s="36"/>
      <c r="CC254" s="36"/>
      <c r="CD254" s="36"/>
      <c r="CE254" s="36"/>
      <c r="CF254" s="36"/>
      <c r="CG254" s="36"/>
      <c r="CH254" s="36"/>
    </row>
    <row r="255" spans="1:86" ht="19.5" thickTop="1">
      <c r="A255" s="1396"/>
      <c r="B255" s="1434"/>
      <c r="C255" s="1411" t="s">
        <v>356</v>
      </c>
      <c r="D255" s="1027"/>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9"/>
      <c r="AK255" s="1414"/>
      <c r="AL255" s="12"/>
      <c r="AO255" s="1396"/>
      <c r="AP255" s="1434"/>
      <c r="AQ255" s="1411" t="s">
        <v>356</v>
      </c>
      <c r="AR255" s="1027"/>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c r="BS255" s="11"/>
      <c r="BT255" s="11"/>
      <c r="BU255" s="11"/>
      <c r="BV255" s="11"/>
      <c r="BW255" s="11"/>
      <c r="BX255" s="9"/>
      <c r="BY255" s="1414"/>
      <c r="BZ255" s="12"/>
      <c r="CA255" s="36"/>
      <c r="CB255" s="36"/>
      <c r="CC255" s="36"/>
      <c r="CD255" s="36"/>
      <c r="CE255" s="36"/>
      <c r="CF255" s="36"/>
      <c r="CG255" s="36"/>
      <c r="CH255" s="36"/>
    </row>
    <row r="256" spans="1:86">
      <c r="A256" s="1396"/>
      <c r="B256" s="1434"/>
      <c r="C256" s="1481"/>
      <c r="D256" s="1482" t="s">
        <v>377</v>
      </c>
      <c r="E256" s="1413"/>
      <c r="F256" s="1413"/>
      <c r="G256" s="1413"/>
      <c r="H256" s="1413"/>
      <c r="I256" s="1413"/>
      <c r="J256" s="1413"/>
      <c r="K256" s="1413"/>
      <c r="L256" s="1413"/>
      <c r="M256" s="1413"/>
      <c r="N256" s="1413"/>
      <c r="O256" s="1413"/>
      <c r="P256" s="1413"/>
      <c r="Q256" s="1413"/>
      <c r="R256" s="1413"/>
      <c r="S256" s="1413"/>
      <c r="T256" s="1413"/>
      <c r="U256" s="1413"/>
      <c r="V256" s="1413"/>
      <c r="W256" s="1413"/>
      <c r="X256" s="1413"/>
      <c r="Y256" s="1413"/>
      <c r="Z256" s="1413"/>
      <c r="AA256" s="1413"/>
      <c r="AB256" s="1413"/>
      <c r="AC256" s="1944">
        <f>換気!G30</f>
        <v>0</v>
      </c>
      <c r="AD256" s="1945"/>
      <c r="AE256" s="1945"/>
      <c r="AF256" s="1945"/>
      <c r="AG256" s="1945"/>
      <c r="AH256" s="1946"/>
      <c r="AI256" s="1900" t="s">
        <v>378</v>
      </c>
      <c r="AJ256" s="1901"/>
      <c r="AK256" s="1902"/>
      <c r="AL256" s="12"/>
      <c r="AN256" s="1421" t="s">
        <v>496</v>
      </c>
      <c r="AO256" s="1396"/>
      <c r="AP256" s="1434"/>
      <c r="AQ256" s="1481"/>
      <c r="AR256" s="1482" t="s">
        <v>377</v>
      </c>
      <c r="AS256" s="1413"/>
      <c r="AT256" s="1413"/>
      <c r="AU256" s="1413"/>
      <c r="AV256" s="1413"/>
      <c r="AW256" s="1413"/>
      <c r="AX256" s="1413"/>
      <c r="AY256" s="1413"/>
      <c r="AZ256" s="1413"/>
      <c r="BA256" s="1413"/>
      <c r="BB256" s="1413"/>
      <c r="BC256" s="1413"/>
      <c r="BD256" s="1413"/>
      <c r="BE256" s="1413"/>
      <c r="BF256" s="1413"/>
      <c r="BG256" s="1413"/>
      <c r="BH256" s="1413"/>
      <c r="BI256" s="1413"/>
      <c r="BJ256" s="1413"/>
      <c r="BK256" s="1413"/>
      <c r="BL256" s="1413"/>
      <c r="BM256" s="1413"/>
      <c r="BN256" s="1413"/>
      <c r="BO256" s="1413"/>
      <c r="BP256" s="1413"/>
      <c r="BQ256" s="2031">
        <v>0.1</v>
      </c>
      <c r="BR256" s="2032"/>
      <c r="BS256" s="2032"/>
      <c r="BT256" s="2032"/>
      <c r="BU256" s="2032"/>
      <c r="BV256" s="2033"/>
      <c r="BW256" s="1841" t="s">
        <v>378</v>
      </c>
      <c r="BX256" s="1842"/>
      <c r="BY256" s="1843"/>
      <c r="BZ256" s="12"/>
      <c r="CA256" s="847" t="s">
        <v>151</v>
      </c>
      <c r="CB256" s="847" t="s">
        <v>1255</v>
      </c>
      <c r="CC256" s="36"/>
      <c r="CD256" s="36"/>
      <c r="CE256" s="36"/>
      <c r="CF256" s="36"/>
      <c r="CG256" s="36"/>
      <c r="CH256" s="36"/>
    </row>
    <row r="257" spans="1:86">
      <c r="A257" s="1396"/>
      <c r="B257" s="1424"/>
      <c r="C257" s="1491" t="s">
        <v>327</v>
      </c>
      <c r="D257" s="1413"/>
      <c r="E257" s="1492"/>
      <c r="F257" s="1492"/>
      <c r="G257" s="1492"/>
      <c r="H257" s="1492"/>
      <c r="I257" s="1413"/>
      <c r="J257" s="1413"/>
      <c r="K257" s="1413"/>
      <c r="L257" s="1413"/>
      <c r="M257" s="1413"/>
      <c r="N257" s="1413"/>
      <c r="O257" s="1413"/>
      <c r="P257" s="1413"/>
      <c r="Q257" s="1413"/>
      <c r="R257" s="1413"/>
      <c r="S257" s="1413"/>
      <c r="T257" s="1413"/>
      <c r="U257" s="1413"/>
      <c r="V257" s="1413"/>
      <c r="W257" s="1413"/>
      <c r="X257" s="1413"/>
      <c r="Y257" s="1413"/>
      <c r="Z257" s="1413"/>
      <c r="AA257" s="1413"/>
      <c r="AB257" s="1413"/>
      <c r="AC257" s="1413"/>
      <c r="AD257" s="1413"/>
      <c r="AE257" s="1413"/>
      <c r="AF257" s="1413"/>
      <c r="AG257" s="1413"/>
      <c r="AH257" s="1413"/>
      <c r="AI257" s="1413"/>
      <c r="AJ257" s="1413"/>
      <c r="AK257" s="1414"/>
      <c r="AL257" s="12"/>
      <c r="AO257" s="1396"/>
      <c r="AP257" s="1424"/>
      <c r="AQ257" s="1491" t="s">
        <v>327</v>
      </c>
      <c r="AR257" s="1413"/>
      <c r="AS257" s="1492"/>
      <c r="AT257" s="1492"/>
      <c r="AU257" s="1492"/>
      <c r="AV257" s="1492"/>
      <c r="AW257" s="1413"/>
      <c r="AX257" s="1413"/>
      <c r="AY257" s="1413"/>
      <c r="AZ257" s="1413"/>
      <c r="BA257" s="1413"/>
      <c r="BB257" s="1413"/>
      <c r="BC257" s="1413"/>
      <c r="BD257" s="1413"/>
      <c r="BE257" s="1413"/>
      <c r="BF257" s="1413"/>
      <c r="BG257" s="1413"/>
      <c r="BH257" s="1413"/>
      <c r="BI257" s="1413"/>
      <c r="BJ257" s="1413"/>
      <c r="BK257" s="1413"/>
      <c r="BL257" s="1413"/>
      <c r="BM257" s="1413"/>
      <c r="BN257" s="1413"/>
      <c r="BO257" s="1413"/>
      <c r="BP257" s="1413"/>
      <c r="BQ257" s="1413"/>
      <c r="BR257" s="1413"/>
      <c r="BS257" s="1413"/>
      <c r="BT257" s="1413"/>
      <c r="BU257" s="1413"/>
      <c r="BV257" s="1413"/>
      <c r="BW257" s="1413"/>
      <c r="BX257" s="1413"/>
      <c r="BY257" s="1414"/>
      <c r="BZ257" s="12"/>
      <c r="CA257" s="36"/>
      <c r="CB257" s="36"/>
      <c r="CC257" s="36"/>
      <c r="CD257" s="36"/>
      <c r="CE257" s="36"/>
      <c r="CF257" s="36"/>
      <c r="CG257" s="36"/>
      <c r="CH257" s="36"/>
    </row>
    <row r="258" spans="1:86" ht="14.25" customHeight="1">
      <c r="A258" s="1396"/>
      <c r="B258" s="1424"/>
      <c r="C258" s="1422"/>
      <c r="D258" s="1903" t="s">
        <v>380</v>
      </c>
      <c r="E258" s="1903"/>
      <c r="F258" s="1903"/>
      <c r="G258" s="1903"/>
      <c r="H258" s="1903"/>
      <c r="I258" s="1903"/>
      <c r="J258" s="1903"/>
      <c r="K258" s="1903"/>
      <c r="L258" s="1903"/>
      <c r="M258" s="1903"/>
      <c r="N258" s="1903"/>
      <c r="O258" s="1903"/>
      <c r="P258" s="1903"/>
      <c r="Q258" s="1903"/>
      <c r="R258" s="1903"/>
      <c r="S258" s="1903"/>
      <c r="T258" s="1903"/>
      <c r="U258" s="1903"/>
      <c r="V258" s="1903"/>
      <c r="W258" s="1903"/>
      <c r="X258" s="1903"/>
      <c r="Y258" s="1903"/>
      <c r="Z258" s="1903"/>
      <c r="AA258" s="1903"/>
      <c r="AB258" s="1903"/>
      <c r="AC258" s="1903"/>
      <c r="AD258" s="1903"/>
      <c r="AE258" s="1903"/>
      <c r="AF258" s="1903"/>
      <c r="AG258" s="1903"/>
      <c r="AH258" s="1903"/>
      <c r="AI258" s="1903"/>
      <c r="AJ258" s="1903"/>
      <c r="AK258" s="1904"/>
      <c r="AL258" s="12"/>
      <c r="AO258" s="1396"/>
      <c r="AP258" s="1424"/>
      <c r="AQ258" s="1422"/>
      <c r="AR258" s="1903" t="s">
        <v>380</v>
      </c>
      <c r="AS258" s="1903"/>
      <c r="AT258" s="1903"/>
      <c r="AU258" s="1903"/>
      <c r="AV258" s="1903"/>
      <c r="AW258" s="1903"/>
      <c r="AX258" s="1903"/>
      <c r="AY258" s="1903"/>
      <c r="AZ258" s="1903"/>
      <c r="BA258" s="1903"/>
      <c r="BB258" s="1903"/>
      <c r="BC258" s="1903"/>
      <c r="BD258" s="1903"/>
      <c r="BE258" s="1903"/>
      <c r="BF258" s="1903"/>
      <c r="BG258" s="1903"/>
      <c r="BH258" s="1903"/>
      <c r="BI258" s="1903"/>
      <c r="BJ258" s="1903"/>
      <c r="BK258" s="1903"/>
      <c r="BL258" s="1903"/>
      <c r="BM258" s="1903"/>
      <c r="BN258" s="1903"/>
      <c r="BO258" s="1903"/>
      <c r="BP258" s="1903"/>
      <c r="BQ258" s="1903"/>
      <c r="BR258" s="1903"/>
      <c r="BS258" s="1903"/>
      <c r="BT258" s="1903"/>
      <c r="BU258" s="1903"/>
      <c r="BV258" s="1903"/>
      <c r="BW258" s="1903"/>
      <c r="BX258" s="1903"/>
      <c r="BY258" s="1904"/>
      <c r="BZ258" s="12"/>
      <c r="CA258" s="36"/>
      <c r="CB258" s="36"/>
      <c r="CC258" s="36"/>
      <c r="CD258" s="36"/>
      <c r="CE258" s="36"/>
      <c r="CF258" s="36"/>
      <c r="CG258" s="36"/>
      <c r="CH258" s="36"/>
    </row>
    <row r="259" spans="1:86">
      <c r="A259" s="1396"/>
      <c r="B259" s="1434"/>
      <c r="C259" s="1429"/>
      <c r="D259" s="1389" t="s">
        <v>204</v>
      </c>
      <c r="E259" s="1823" t="s">
        <v>497</v>
      </c>
      <c r="F259" s="1823"/>
      <c r="G259" s="1823"/>
      <c r="H259" s="1823"/>
      <c r="I259" s="1823"/>
      <c r="J259" s="1823"/>
      <c r="K259" s="1823"/>
      <c r="L259" s="1823"/>
      <c r="M259" s="1823"/>
      <c r="N259" s="1823"/>
      <c r="O259" s="1823"/>
      <c r="P259" s="1823"/>
      <c r="Q259" s="1823"/>
      <c r="R259" s="1823"/>
      <c r="S259" s="1823"/>
      <c r="T259" s="1823"/>
      <c r="U259" s="1823"/>
      <c r="V259" s="1823"/>
      <c r="W259" s="1823"/>
      <c r="X259" s="1823"/>
      <c r="Y259" s="1823"/>
      <c r="Z259" s="1823"/>
      <c r="AA259" s="1823"/>
      <c r="AB259" s="1823"/>
      <c r="AC259" s="1823"/>
      <c r="AD259" s="1823"/>
      <c r="AE259" s="1823"/>
      <c r="AF259" s="1823"/>
      <c r="AG259" s="1823"/>
      <c r="AH259" s="1823"/>
      <c r="AI259" s="1823"/>
      <c r="AJ259" s="1823"/>
      <c r="AK259" s="1824"/>
      <c r="AL259" s="12"/>
      <c r="AO259" s="1396"/>
      <c r="AP259" s="1434"/>
      <c r="AQ259" s="1429"/>
      <c r="AR259" s="1401" t="s">
        <v>204</v>
      </c>
      <c r="AS259" s="1823" t="s">
        <v>497</v>
      </c>
      <c r="AT259" s="1823"/>
      <c r="AU259" s="1823"/>
      <c r="AV259" s="1823"/>
      <c r="AW259" s="1823"/>
      <c r="AX259" s="1823"/>
      <c r="AY259" s="1823"/>
      <c r="AZ259" s="1823"/>
      <c r="BA259" s="1823"/>
      <c r="BB259" s="1823"/>
      <c r="BC259" s="1823"/>
      <c r="BD259" s="1823"/>
      <c r="BE259" s="1823"/>
      <c r="BF259" s="1823"/>
      <c r="BG259" s="1823"/>
      <c r="BH259" s="1823"/>
      <c r="BI259" s="1823"/>
      <c r="BJ259" s="1823"/>
      <c r="BK259" s="1823"/>
      <c r="BL259" s="1823"/>
      <c r="BM259" s="1823"/>
      <c r="BN259" s="1823"/>
      <c r="BO259" s="1823"/>
      <c r="BP259" s="1823"/>
      <c r="BQ259" s="1823"/>
      <c r="BR259" s="1823"/>
      <c r="BS259" s="1823"/>
      <c r="BT259" s="1823"/>
      <c r="BU259" s="1823"/>
      <c r="BV259" s="1823"/>
      <c r="BW259" s="1823"/>
      <c r="BX259" s="1823"/>
      <c r="BY259" s="1824"/>
      <c r="BZ259" s="12"/>
      <c r="CA259" s="847" t="s">
        <v>151</v>
      </c>
      <c r="CB259" s="847" t="s">
        <v>382</v>
      </c>
      <c r="CC259" s="36"/>
      <c r="CD259" s="36"/>
      <c r="CE259" s="36"/>
      <c r="CF259" s="36"/>
      <c r="CG259" s="36"/>
      <c r="CH259" s="36"/>
    </row>
    <row r="260" spans="1:86">
      <c r="A260" s="1396"/>
      <c r="B260" s="9"/>
      <c r="C260" s="9"/>
      <c r="D260" s="1403"/>
      <c r="E260" s="1393"/>
      <c r="F260" s="1393"/>
      <c r="G260" s="1393"/>
      <c r="H260" s="1393"/>
      <c r="I260" s="1393"/>
      <c r="J260" s="1393"/>
      <c r="K260" s="1393"/>
      <c r="L260" s="1393"/>
      <c r="M260" s="1393"/>
      <c r="N260" s="1393"/>
      <c r="O260" s="1393"/>
      <c r="P260" s="1393"/>
      <c r="Q260" s="1393"/>
      <c r="R260" s="1393"/>
      <c r="S260" s="1393"/>
      <c r="T260" s="1393"/>
      <c r="U260" s="1393"/>
      <c r="V260" s="1393"/>
      <c r="W260" s="1393"/>
      <c r="X260" s="1393"/>
      <c r="Y260" s="1393"/>
      <c r="Z260" s="1393"/>
      <c r="AA260" s="1393"/>
      <c r="AB260" s="1393"/>
      <c r="AC260" s="1393"/>
      <c r="AD260" s="1393"/>
      <c r="AE260" s="1393"/>
      <c r="AF260" s="1393"/>
      <c r="AG260" s="1393"/>
      <c r="AH260" s="1393"/>
      <c r="AI260" s="1393"/>
      <c r="AJ260" s="1393"/>
      <c r="AK260" s="1393"/>
      <c r="AL260" s="12"/>
      <c r="AO260" s="1396"/>
      <c r="AP260" s="9"/>
      <c r="AQ260" s="9"/>
      <c r="AR260" s="1403"/>
      <c r="AS260" s="1393"/>
      <c r="AT260" s="1393"/>
      <c r="AU260" s="1393"/>
      <c r="AV260" s="1393"/>
      <c r="AW260" s="1393"/>
      <c r="AX260" s="1393"/>
      <c r="AY260" s="1393"/>
      <c r="AZ260" s="1393"/>
      <c r="BA260" s="1393"/>
      <c r="BB260" s="1393"/>
      <c r="BC260" s="1393"/>
      <c r="BD260" s="1393"/>
      <c r="BE260" s="1393"/>
      <c r="BF260" s="1393"/>
      <c r="BG260" s="1393"/>
      <c r="BH260" s="1393"/>
      <c r="BI260" s="1393"/>
      <c r="BJ260" s="1393"/>
      <c r="BK260" s="1393"/>
      <c r="BL260" s="1393"/>
      <c r="BM260" s="1393"/>
      <c r="BN260" s="1393"/>
      <c r="BO260" s="1393"/>
      <c r="BP260" s="1393"/>
      <c r="BQ260" s="1393"/>
      <c r="BR260" s="1393"/>
      <c r="BS260" s="1393"/>
      <c r="BT260" s="1393"/>
      <c r="BU260" s="1393"/>
      <c r="BV260" s="1393"/>
      <c r="BW260" s="1393"/>
      <c r="BX260" s="1393"/>
      <c r="BY260" s="1393"/>
      <c r="BZ260" s="12"/>
      <c r="CA260" s="36"/>
      <c r="CB260" s="36"/>
      <c r="CC260" s="36"/>
      <c r="CD260" s="36"/>
      <c r="CE260" s="36"/>
      <c r="CF260" s="36"/>
      <c r="CG260" s="36"/>
      <c r="CH260" s="36"/>
    </row>
    <row r="261" spans="1:86">
      <c r="A261" s="1396"/>
      <c r="B261" s="1394" t="s">
        <v>498</v>
      </c>
      <c r="C261" s="1407"/>
      <c r="D261" s="1407"/>
      <c r="E261" s="1408"/>
      <c r="F261" s="1408"/>
      <c r="G261" s="1408"/>
      <c r="H261" s="1408"/>
      <c r="I261" s="1408"/>
      <c r="J261" s="1408"/>
      <c r="K261" s="1408"/>
      <c r="L261" s="1408"/>
      <c r="M261" s="1408"/>
      <c r="N261" s="1408"/>
      <c r="O261" s="1408"/>
      <c r="P261" s="1408"/>
      <c r="Q261" s="1408"/>
      <c r="R261" s="1408"/>
      <c r="S261" s="1408"/>
      <c r="T261" s="1408"/>
      <c r="U261" s="1408"/>
      <c r="V261" s="1408"/>
      <c r="W261" s="1408"/>
      <c r="X261" s="1408"/>
      <c r="Y261" s="1408"/>
      <c r="Z261" s="1408"/>
      <c r="AA261" s="1408"/>
      <c r="AB261" s="1408"/>
      <c r="AC261" s="1408"/>
      <c r="AD261" s="1408"/>
      <c r="AE261" s="1408"/>
      <c r="AF261" s="1408"/>
      <c r="AG261" s="1408"/>
      <c r="AH261" s="1408"/>
      <c r="AI261" s="1408"/>
      <c r="AJ261" s="1408"/>
      <c r="AK261" s="1497"/>
      <c r="AL261" s="12"/>
      <c r="AO261" s="1396"/>
      <c r="AP261" s="1394" t="s">
        <v>498</v>
      </c>
      <c r="AQ261" s="1407"/>
      <c r="AR261" s="1407"/>
      <c r="AS261" s="1408"/>
      <c r="AT261" s="1408"/>
      <c r="AU261" s="1408"/>
      <c r="AV261" s="1408"/>
      <c r="AW261" s="1408"/>
      <c r="AX261" s="1408"/>
      <c r="AY261" s="1408"/>
      <c r="AZ261" s="1408"/>
      <c r="BA261" s="1408"/>
      <c r="BB261" s="1408"/>
      <c r="BC261" s="1408"/>
      <c r="BD261" s="1408"/>
      <c r="BE261" s="1408"/>
      <c r="BF261" s="1408"/>
      <c r="BG261" s="1408"/>
      <c r="BH261" s="1408"/>
      <c r="BI261" s="1408"/>
      <c r="BJ261" s="1408"/>
      <c r="BK261" s="1408"/>
      <c r="BL261" s="1408"/>
      <c r="BM261" s="1408"/>
      <c r="BN261" s="1408"/>
      <c r="BO261" s="1408"/>
      <c r="BP261" s="1408"/>
      <c r="BQ261" s="1408"/>
      <c r="BR261" s="1408"/>
      <c r="BS261" s="1408"/>
      <c r="BT261" s="1408"/>
      <c r="BU261" s="1408"/>
      <c r="BV261" s="1408"/>
      <c r="BW261" s="1408"/>
      <c r="BX261" s="1408"/>
      <c r="BY261" s="1497"/>
      <c r="BZ261" s="12"/>
      <c r="CA261" s="36"/>
      <c r="CB261" s="36"/>
      <c r="CC261" s="36"/>
      <c r="CD261" s="36"/>
      <c r="CE261" s="36"/>
      <c r="CF261" s="36"/>
      <c r="CG261" s="36"/>
      <c r="CH261" s="36"/>
    </row>
    <row r="262" spans="1:86">
      <c r="A262" s="1396"/>
      <c r="B262" s="1410"/>
      <c r="C262" s="1411" t="s">
        <v>343</v>
      </c>
      <c r="D262" s="1412"/>
      <c r="E262" s="1413"/>
      <c r="F262" s="1413"/>
      <c r="G262" s="1413"/>
      <c r="H262" s="1413"/>
      <c r="I262" s="1413"/>
      <c r="J262" s="1413"/>
      <c r="K262" s="1413"/>
      <c r="L262" s="1413"/>
      <c r="M262" s="1413"/>
      <c r="N262" s="1413"/>
      <c r="O262" s="1413"/>
      <c r="P262" s="1413"/>
      <c r="Q262" s="1413"/>
      <c r="R262" s="1413"/>
      <c r="S262" s="1413"/>
      <c r="T262" s="1413"/>
      <c r="U262" s="1413"/>
      <c r="V262" s="1413"/>
      <c r="W262" s="1413"/>
      <c r="X262" s="1413"/>
      <c r="Y262" s="1413"/>
      <c r="Z262" s="1413"/>
      <c r="AA262" s="1413"/>
      <c r="AB262" s="1413"/>
      <c r="AC262" s="1413"/>
      <c r="AD262" s="1413"/>
      <c r="AE262" s="1413"/>
      <c r="AF262" s="1413"/>
      <c r="AG262" s="1413"/>
      <c r="AH262" s="1413"/>
      <c r="AI262" s="1413"/>
      <c r="AJ262" s="1413"/>
      <c r="AK262" s="1414"/>
      <c r="AL262" s="12"/>
      <c r="AO262" s="1396"/>
      <c r="AP262" s="1410"/>
      <c r="AQ262" s="1411" t="s">
        <v>343</v>
      </c>
      <c r="AR262" s="1412"/>
      <c r="AS262" s="1413"/>
      <c r="AT262" s="1413"/>
      <c r="AU262" s="1413"/>
      <c r="AV262" s="1413"/>
      <c r="AW262" s="1413"/>
      <c r="AX262" s="1413"/>
      <c r="AY262" s="1413"/>
      <c r="AZ262" s="1413"/>
      <c r="BA262" s="1413"/>
      <c r="BB262" s="1413"/>
      <c r="BC262" s="1413"/>
      <c r="BD262" s="1413"/>
      <c r="BE262" s="1413"/>
      <c r="BF262" s="1413"/>
      <c r="BG262" s="1413"/>
      <c r="BH262" s="1413"/>
      <c r="BI262" s="1413"/>
      <c r="BJ262" s="1413"/>
      <c r="BK262" s="1413"/>
      <c r="BL262" s="1413"/>
      <c r="BM262" s="1413"/>
      <c r="BN262" s="1413"/>
      <c r="BO262" s="1413"/>
      <c r="BP262" s="1413"/>
      <c r="BQ262" s="1413"/>
      <c r="BR262" s="1413"/>
      <c r="BS262" s="1413"/>
      <c r="BT262" s="1413"/>
      <c r="BU262" s="1413"/>
      <c r="BV262" s="1413"/>
      <c r="BW262" s="1413"/>
      <c r="BX262" s="1413"/>
      <c r="BY262" s="1414"/>
      <c r="BZ262" s="12"/>
      <c r="CA262" s="36"/>
      <c r="CB262" s="36"/>
      <c r="CC262" s="36"/>
      <c r="CD262" s="36"/>
      <c r="CE262" s="36"/>
      <c r="CF262" s="36"/>
      <c r="CG262" s="36"/>
      <c r="CH262" s="36"/>
    </row>
    <row r="263" spans="1:86">
      <c r="A263" s="1396"/>
      <c r="B263" s="1410"/>
      <c r="C263" s="1467"/>
      <c r="D263" s="1395" t="s">
        <v>344</v>
      </c>
      <c r="E263" s="9"/>
      <c r="F263" s="9"/>
      <c r="G263" s="9"/>
      <c r="H263" s="9"/>
      <c r="I263" s="9"/>
      <c r="J263" s="9"/>
      <c r="K263" s="9"/>
      <c r="L263" s="9"/>
      <c r="M263" s="9"/>
      <c r="N263" s="9"/>
      <c r="O263" s="9"/>
      <c r="P263" s="9"/>
      <c r="Q263" s="9"/>
      <c r="R263" s="9"/>
      <c r="S263" s="9"/>
      <c r="T263" s="9"/>
      <c r="U263" s="9"/>
      <c r="V263" s="9"/>
      <c r="W263" s="9"/>
      <c r="X263" s="9"/>
      <c r="Y263" s="9"/>
      <c r="Z263" s="9"/>
      <c r="AA263" s="9"/>
      <c r="AB263" s="1469"/>
      <c r="AC263" s="1890">
        <f>別紙2_設備!O32</f>
        <v>0</v>
      </c>
      <c r="AD263" s="1891"/>
      <c r="AE263" s="1891"/>
      <c r="AF263" s="1891"/>
      <c r="AG263" s="1891"/>
      <c r="AH263" s="1891"/>
      <c r="AI263" s="1892"/>
      <c r="AJ263" s="1429" t="s">
        <v>316</v>
      </c>
      <c r="AK263" s="1416"/>
      <c r="AL263" s="12"/>
      <c r="AN263" s="1421" t="str">
        <f>HYPERLINK("#'別紙2_設備'!O32 ","別紙2_設備はこちら")</f>
        <v>別紙2_設備はこちら</v>
      </c>
      <c r="AO263" s="1396"/>
      <c r="AP263" s="1410"/>
      <c r="AQ263" s="1467"/>
      <c r="AR263" s="1395" t="s">
        <v>344</v>
      </c>
      <c r="AS263" s="9"/>
      <c r="AT263" s="9"/>
      <c r="AU263" s="9"/>
      <c r="AV263" s="9"/>
      <c r="AW263" s="9"/>
      <c r="AX263" s="9"/>
      <c r="AY263" s="9"/>
      <c r="AZ263" s="9"/>
      <c r="BA263" s="9"/>
      <c r="BB263" s="9"/>
      <c r="BC263" s="9"/>
      <c r="BD263" s="9"/>
      <c r="BE263" s="9"/>
      <c r="BF263" s="9"/>
      <c r="BG263" s="9"/>
      <c r="BH263" s="9"/>
      <c r="BI263" s="9"/>
      <c r="BJ263" s="9"/>
      <c r="BK263" s="9"/>
      <c r="BL263" s="9"/>
      <c r="BM263" s="9"/>
      <c r="BN263" s="9"/>
      <c r="BO263" s="9"/>
      <c r="BP263" s="1469"/>
      <c r="BQ263" s="2018">
        <v>500000</v>
      </c>
      <c r="BR263" s="2019"/>
      <c r="BS263" s="2019"/>
      <c r="BT263" s="2019"/>
      <c r="BU263" s="2019"/>
      <c r="BV263" s="2019"/>
      <c r="BW263" s="2020"/>
      <c r="BX263" s="1429" t="s">
        <v>316</v>
      </c>
      <c r="BY263" s="1416"/>
      <c r="BZ263" s="12"/>
      <c r="CA263" s="847" t="s">
        <v>151</v>
      </c>
      <c r="CB263" s="847" t="s">
        <v>488</v>
      </c>
      <c r="CC263" s="36"/>
      <c r="CD263" s="36"/>
      <c r="CE263" s="36"/>
      <c r="CF263" s="36"/>
      <c r="CG263" s="36"/>
      <c r="CH263" s="36"/>
    </row>
    <row r="264" spans="1:86">
      <c r="A264" s="1396"/>
      <c r="B264" s="1410"/>
      <c r="C264" s="1467"/>
      <c r="D264" s="1417" t="s">
        <v>346</v>
      </c>
      <c r="E264" s="1413"/>
      <c r="F264" s="1413"/>
      <c r="G264" s="1413"/>
      <c r="H264" s="1413"/>
      <c r="I264" s="1413"/>
      <c r="J264" s="1413"/>
      <c r="K264" s="1413"/>
      <c r="L264" s="1413"/>
      <c r="M264" s="1413"/>
      <c r="N264" s="1413"/>
      <c r="O264" s="1413"/>
      <c r="P264" s="1413"/>
      <c r="Q264" s="1413"/>
      <c r="R264" s="1413"/>
      <c r="S264" s="1413"/>
      <c r="T264" s="1413"/>
      <c r="U264" s="1413"/>
      <c r="V264" s="1413"/>
      <c r="W264" s="1413"/>
      <c r="X264" s="1413"/>
      <c r="Y264" s="1471" t="s">
        <v>347</v>
      </c>
      <c r="Z264" s="1413"/>
      <c r="AA264" s="1413"/>
      <c r="AB264" s="1414"/>
      <c r="AC264" s="1651" t="s">
        <v>348</v>
      </c>
      <c r="AD264" s="1886"/>
      <c r="AE264" s="1886"/>
      <c r="AF264" s="1886"/>
      <c r="AG264" s="1886"/>
      <c r="AH264" s="1886"/>
      <c r="AI264" s="1652" t="s">
        <v>349</v>
      </c>
      <c r="AJ264" s="11"/>
      <c r="AK264" s="1416"/>
      <c r="AL264" s="12"/>
      <c r="AO264" s="1396"/>
      <c r="AP264" s="1410"/>
      <c r="AQ264" s="1467"/>
      <c r="AR264" s="1417" t="s">
        <v>346</v>
      </c>
      <c r="AS264" s="1413"/>
      <c r="AT264" s="1413"/>
      <c r="AU264" s="1413"/>
      <c r="AV264" s="1413"/>
      <c r="AW264" s="1413"/>
      <c r="AX264" s="1413"/>
      <c r="AY264" s="1413"/>
      <c r="AZ264" s="1413"/>
      <c r="BA264" s="1413"/>
      <c r="BB264" s="1413"/>
      <c r="BC264" s="1413"/>
      <c r="BD264" s="1413"/>
      <c r="BE264" s="1413"/>
      <c r="BF264" s="1413"/>
      <c r="BG264" s="1413"/>
      <c r="BH264" s="1413"/>
      <c r="BI264" s="1413"/>
      <c r="BJ264" s="1413"/>
      <c r="BK264" s="1413"/>
      <c r="BL264" s="1413"/>
      <c r="BM264" s="1471" t="s">
        <v>347</v>
      </c>
      <c r="BN264" s="1413"/>
      <c r="BO264" s="1413"/>
      <c r="BP264" s="1414"/>
      <c r="BQ264" s="1498" t="s">
        <v>348</v>
      </c>
      <c r="BR264" s="2082"/>
      <c r="BS264" s="2082"/>
      <c r="BT264" s="2082"/>
      <c r="BU264" s="2082"/>
      <c r="BV264" s="2082"/>
      <c r="BW264" s="1499" t="s">
        <v>349</v>
      </c>
      <c r="BX264" s="11"/>
      <c r="BY264" s="1416"/>
      <c r="BZ264" s="12"/>
      <c r="CA264" s="847" t="s">
        <v>151</v>
      </c>
      <c r="CB264" s="847" t="s">
        <v>449</v>
      </c>
      <c r="CC264" s="36"/>
      <c r="CD264" s="36"/>
      <c r="CE264" s="36"/>
      <c r="CF264" s="36"/>
      <c r="CG264" s="36"/>
      <c r="CH264" s="36"/>
    </row>
    <row r="265" spans="1:86">
      <c r="A265" s="1396"/>
      <c r="B265" s="1410"/>
      <c r="C265" s="1467"/>
      <c r="D265" s="1474" t="s">
        <v>351</v>
      </c>
      <c r="E265" s="1475"/>
      <c r="F265" s="1476"/>
      <c r="G265" s="1476"/>
      <c r="H265" s="1476"/>
      <c r="I265" s="1476"/>
      <c r="J265" s="1476"/>
      <c r="K265" s="1476"/>
      <c r="L265" s="1476"/>
      <c r="M265" s="1476"/>
      <c r="N265" s="1476"/>
      <c r="O265" s="1476"/>
      <c r="P265" s="1476"/>
      <c r="Q265" s="1476"/>
      <c r="R265" s="1476"/>
      <c r="S265" s="1476"/>
      <c r="T265" s="1476"/>
      <c r="U265" s="1476"/>
      <c r="V265" s="1476"/>
      <c r="W265" s="1476"/>
      <c r="X265" s="1476"/>
      <c r="Y265" s="1475" t="s">
        <v>352</v>
      </c>
      <c r="Z265" s="1476"/>
      <c r="AA265" s="1476"/>
      <c r="AB265" s="1477"/>
      <c r="AC265" s="1887"/>
      <c r="AD265" s="1888"/>
      <c r="AE265" s="1888"/>
      <c r="AF265" s="1888"/>
      <c r="AG265" s="1888"/>
      <c r="AH265" s="1888"/>
      <c r="AI265" s="1889"/>
      <c r="AJ265" s="11" t="s">
        <v>316</v>
      </c>
      <c r="AK265" s="1416"/>
      <c r="AL265" s="12"/>
      <c r="AO265" s="1396"/>
      <c r="AP265" s="1410"/>
      <c r="AQ265" s="1467"/>
      <c r="AR265" s="1474" t="s">
        <v>351</v>
      </c>
      <c r="AS265" s="1475"/>
      <c r="AT265" s="1476"/>
      <c r="AU265" s="1476"/>
      <c r="AV265" s="1476"/>
      <c r="AW265" s="1476"/>
      <c r="AX265" s="1476"/>
      <c r="AY265" s="1476"/>
      <c r="AZ265" s="1476"/>
      <c r="BA265" s="1476"/>
      <c r="BB265" s="1476"/>
      <c r="BC265" s="1476"/>
      <c r="BD265" s="1476"/>
      <c r="BE265" s="1476"/>
      <c r="BF265" s="1476"/>
      <c r="BG265" s="1476"/>
      <c r="BH265" s="1476"/>
      <c r="BI265" s="1476"/>
      <c r="BJ265" s="1476"/>
      <c r="BK265" s="1476"/>
      <c r="BL265" s="1476"/>
      <c r="BM265" s="1475" t="s">
        <v>352</v>
      </c>
      <c r="BN265" s="1476"/>
      <c r="BO265" s="1476"/>
      <c r="BP265" s="1477"/>
      <c r="BQ265" s="2047"/>
      <c r="BR265" s="2048"/>
      <c r="BS265" s="2048"/>
      <c r="BT265" s="2048"/>
      <c r="BU265" s="2048"/>
      <c r="BV265" s="2048"/>
      <c r="BW265" s="2049"/>
      <c r="BX265" s="11" t="s">
        <v>316</v>
      </c>
      <c r="BY265" s="1416"/>
      <c r="BZ265" s="12"/>
      <c r="CA265" s="36"/>
      <c r="CB265" s="36"/>
      <c r="CC265" s="36"/>
      <c r="CD265" s="36"/>
      <c r="CE265" s="36"/>
      <c r="CF265" s="36"/>
      <c r="CG265" s="36"/>
      <c r="CH265" s="36"/>
    </row>
    <row r="266" spans="1:86">
      <c r="A266" s="1396"/>
      <c r="B266" s="1410"/>
      <c r="C266" s="1467"/>
      <c r="D266" s="1395" t="s">
        <v>353</v>
      </c>
      <c r="E266" s="9"/>
      <c r="F266" s="9"/>
      <c r="G266" s="9"/>
      <c r="H266" s="9"/>
      <c r="I266" s="9"/>
      <c r="J266" s="9"/>
      <c r="K266" s="9"/>
      <c r="L266" s="9"/>
      <c r="M266" s="9"/>
      <c r="N266" s="9"/>
      <c r="O266" s="9"/>
      <c r="P266" s="9"/>
      <c r="Q266" s="9"/>
      <c r="R266" s="9"/>
      <c r="S266" s="9"/>
      <c r="T266" s="9"/>
      <c r="U266" s="9"/>
      <c r="V266" s="9"/>
      <c r="W266" s="9"/>
      <c r="X266" s="9"/>
      <c r="Y266" s="9"/>
      <c r="Z266" s="9"/>
      <c r="AA266" s="9"/>
      <c r="AB266" s="1469"/>
      <c r="AC266" s="1890">
        <f>ROUNDDOWN(AC263*2/3,-3)</f>
        <v>0</v>
      </c>
      <c r="AD266" s="1891"/>
      <c r="AE266" s="1891"/>
      <c r="AF266" s="1891"/>
      <c r="AG266" s="1891"/>
      <c r="AH266" s="1891"/>
      <c r="AI266" s="1892"/>
      <c r="AJ266" s="11" t="s">
        <v>316</v>
      </c>
      <c r="AK266" s="1416"/>
      <c r="AL266" s="12"/>
      <c r="AO266" s="1396"/>
      <c r="AP266" s="1410"/>
      <c r="AQ266" s="1467"/>
      <c r="AR266" s="1395" t="s">
        <v>353</v>
      </c>
      <c r="AS266" s="9"/>
      <c r="AT266" s="9"/>
      <c r="AU266" s="9"/>
      <c r="AV266" s="9"/>
      <c r="AW266" s="9"/>
      <c r="AX266" s="9"/>
      <c r="AY266" s="9"/>
      <c r="AZ266" s="9"/>
      <c r="BA266" s="9"/>
      <c r="BB266" s="9"/>
      <c r="BC266" s="9"/>
      <c r="BD266" s="9"/>
      <c r="BE266" s="9"/>
      <c r="BF266" s="9"/>
      <c r="BG266" s="9"/>
      <c r="BH266" s="9"/>
      <c r="BI266" s="9"/>
      <c r="BJ266" s="9"/>
      <c r="BK266" s="9"/>
      <c r="BL266" s="9"/>
      <c r="BM266" s="9"/>
      <c r="BN266" s="9"/>
      <c r="BO266" s="9"/>
      <c r="BP266" s="1469"/>
      <c r="BQ266" s="2018">
        <f>ROUNDDOWN(BQ263*2/3,-3)</f>
        <v>333000</v>
      </c>
      <c r="BR266" s="2019"/>
      <c r="BS266" s="2019"/>
      <c r="BT266" s="2019"/>
      <c r="BU266" s="2019"/>
      <c r="BV266" s="2019"/>
      <c r="BW266" s="2020"/>
      <c r="BX266" s="11" t="s">
        <v>316</v>
      </c>
      <c r="BY266" s="1416"/>
      <c r="BZ266" s="12"/>
      <c r="CA266" s="36"/>
      <c r="CB266" s="36"/>
      <c r="CC266" s="36"/>
      <c r="CD266" s="36"/>
      <c r="CE266" s="36"/>
      <c r="CF266" s="36"/>
      <c r="CG266" s="36"/>
      <c r="CH266" s="36"/>
    </row>
    <row r="267" spans="1:86" ht="19.5" thickBot="1">
      <c r="A267" s="1396"/>
      <c r="B267" s="1410"/>
      <c r="C267" s="1467"/>
      <c r="D267" s="1395" t="s">
        <v>354</v>
      </c>
      <c r="E267" s="9"/>
      <c r="F267" s="9"/>
      <c r="G267" s="9"/>
      <c r="H267" s="9"/>
      <c r="I267" s="9"/>
      <c r="J267" s="9"/>
      <c r="K267" s="9"/>
      <c r="L267" s="9"/>
      <c r="M267" s="9"/>
      <c r="N267" s="9"/>
      <c r="O267" s="9"/>
      <c r="P267" s="9"/>
      <c r="Q267" s="9"/>
      <c r="R267" s="9"/>
      <c r="S267" s="9"/>
      <c r="T267" s="9"/>
      <c r="U267" s="9"/>
      <c r="V267" s="9"/>
      <c r="W267" s="9"/>
      <c r="X267" s="9"/>
      <c r="Y267" s="9"/>
      <c r="Z267" s="9"/>
      <c r="AA267" s="9"/>
      <c r="AB267" s="1469"/>
      <c r="AC267" s="1820">
        <f>ROUNDDOWN(AC263-AC265,-3)</f>
        <v>0</v>
      </c>
      <c r="AD267" s="1821"/>
      <c r="AE267" s="1821"/>
      <c r="AF267" s="1821"/>
      <c r="AG267" s="1821"/>
      <c r="AH267" s="1821"/>
      <c r="AI267" s="1822"/>
      <c r="AJ267" s="11" t="s">
        <v>316</v>
      </c>
      <c r="AK267" s="1416"/>
      <c r="AL267" s="12"/>
      <c r="AO267" s="1396"/>
      <c r="AP267" s="1410"/>
      <c r="AQ267" s="1467"/>
      <c r="AR267" s="1395" t="s">
        <v>354</v>
      </c>
      <c r="AS267" s="9"/>
      <c r="AT267" s="9"/>
      <c r="AU267" s="9"/>
      <c r="AV267" s="9"/>
      <c r="AW267" s="9"/>
      <c r="AX267" s="9"/>
      <c r="AY267" s="9"/>
      <c r="AZ267" s="9"/>
      <c r="BA267" s="9"/>
      <c r="BB267" s="9"/>
      <c r="BC267" s="9"/>
      <c r="BD267" s="9"/>
      <c r="BE267" s="9"/>
      <c r="BF267" s="9"/>
      <c r="BG267" s="9"/>
      <c r="BH267" s="9"/>
      <c r="BI267" s="9"/>
      <c r="BJ267" s="9"/>
      <c r="BK267" s="9"/>
      <c r="BL267" s="9"/>
      <c r="BM267" s="9"/>
      <c r="BN267" s="9"/>
      <c r="BO267" s="9"/>
      <c r="BP267" s="1469"/>
      <c r="BQ267" s="2050">
        <f>ROUNDDOWN(BQ263-BQ265,-3)</f>
        <v>500000</v>
      </c>
      <c r="BR267" s="2051"/>
      <c r="BS267" s="2051"/>
      <c r="BT267" s="2051"/>
      <c r="BU267" s="2051"/>
      <c r="BV267" s="2051"/>
      <c r="BW267" s="2052"/>
      <c r="BX267" s="11" t="s">
        <v>316</v>
      </c>
      <c r="BY267" s="1416"/>
      <c r="BZ267" s="12"/>
      <c r="CA267" s="36"/>
      <c r="CB267" s="36"/>
      <c r="CC267" s="36"/>
      <c r="CD267" s="36"/>
      <c r="CE267" s="36"/>
      <c r="CF267" s="36"/>
      <c r="CG267" s="36"/>
      <c r="CH267" s="36"/>
    </row>
    <row r="268" spans="1:86" ht="20.25" thickTop="1" thickBot="1">
      <c r="A268" s="1396"/>
      <c r="B268" s="1410"/>
      <c r="C268" s="1478"/>
      <c r="D268" s="1479" t="s">
        <v>355</v>
      </c>
      <c r="E268" s="9"/>
      <c r="F268" s="9"/>
      <c r="G268" s="9"/>
      <c r="H268" s="1480"/>
      <c r="I268" s="9"/>
      <c r="J268" s="9"/>
      <c r="K268" s="9"/>
      <c r="L268" s="9"/>
      <c r="M268" s="9"/>
      <c r="N268" s="9"/>
      <c r="O268" s="9"/>
      <c r="P268" s="9"/>
      <c r="Q268" s="9"/>
      <c r="R268" s="9"/>
      <c r="S268" s="9"/>
      <c r="T268" s="9"/>
      <c r="U268" s="9"/>
      <c r="V268" s="9"/>
      <c r="W268" s="9"/>
      <c r="X268" s="9"/>
      <c r="Y268" s="9"/>
      <c r="Z268" s="9"/>
      <c r="AA268" s="9"/>
      <c r="AB268" s="9"/>
      <c r="AC268" s="1893">
        <f>MIN(AC266:AI267)</f>
        <v>0</v>
      </c>
      <c r="AD268" s="1894"/>
      <c r="AE268" s="1894"/>
      <c r="AF268" s="1894"/>
      <c r="AG268" s="1894"/>
      <c r="AH268" s="1894"/>
      <c r="AI268" s="1895"/>
      <c r="AJ268" s="1476" t="s">
        <v>316</v>
      </c>
      <c r="AK268" s="1477"/>
      <c r="AL268" s="12"/>
      <c r="AO268" s="1396"/>
      <c r="AP268" s="1410"/>
      <c r="AQ268" s="1478"/>
      <c r="AR268" s="1479" t="s">
        <v>355</v>
      </c>
      <c r="AS268" s="9"/>
      <c r="AT268" s="9"/>
      <c r="AU268" s="9"/>
      <c r="AV268" s="1480"/>
      <c r="AW268" s="9"/>
      <c r="AX268" s="9"/>
      <c r="AY268" s="9"/>
      <c r="AZ268" s="9"/>
      <c r="BA268" s="9"/>
      <c r="BB268" s="9"/>
      <c r="BC268" s="9"/>
      <c r="BD268" s="9"/>
      <c r="BE268" s="9"/>
      <c r="BF268" s="9"/>
      <c r="BG268" s="9"/>
      <c r="BH268" s="9"/>
      <c r="BI268" s="9"/>
      <c r="BJ268" s="9"/>
      <c r="BK268" s="9"/>
      <c r="BL268" s="9"/>
      <c r="BM268" s="9"/>
      <c r="BN268" s="9"/>
      <c r="BO268" s="9"/>
      <c r="BP268" s="9"/>
      <c r="BQ268" s="2007">
        <f>MIN(BQ266:BW267)</f>
        <v>333000</v>
      </c>
      <c r="BR268" s="2008"/>
      <c r="BS268" s="2008"/>
      <c r="BT268" s="2008"/>
      <c r="BU268" s="2008"/>
      <c r="BV268" s="2008"/>
      <c r="BW268" s="2009"/>
      <c r="BX268" s="1476" t="s">
        <v>316</v>
      </c>
      <c r="BY268" s="1477"/>
      <c r="BZ268" s="12"/>
      <c r="CA268" s="36"/>
      <c r="CB268" s="36"/>
      <c r="CC268" s="36"/>
      <c r="CD268" s="36"/>
      <c r="CE268" s="36"/>
      <c r="CF268" s="36"/>
      <c r="CG268" s="36"/>
      <c r="CH268" s="36"/>
    </row>
    <row r="269" spans="1:86" ht="19.5" thickTop="1">
      <c r="A269" s="1396"/>
      <c r="B269" s="1434"/>
      <c r="C269" s="1411" t="s">
        <v>356</v>
      </c>
      <c r="D269" s="1027"/>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9"/>
      <c r="AK269" s="1414"/>
      <c r="AL269" s="12"/>
      <c r="AO269" s="1396"/>
      <c r="AP269" s="1434"/>
      <c r="AQ269" s="1411" t="s">
        <v>356</v>
      </c>
      <c r="AR269" s="1027"/>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c r="BS269" s="11"/>
      <c r="BT269" s="11"/>
      <c r="BU269" s="11"/>
      <c r="BV269" s="11"/>
      <c r="BW269" s="11"/>
      <c r="BX269" s="9"/>
      <c r="BY269" s="1414"/>
      <c r="BZ269" s="12"/>
      <c r="CA269" s="36"/>
      <c r="CB269" s="36"/>
      <c r="CC269" s="36"/>
      <c r="CD269" s="36"/>
      <c r="CE269" s="36"/>
      <c r="CF269" s="36"/>
      <c r="CG269" s="36"/>
      <c r="CH269" s="36"/>
    </row>
    <row r="270" spans="1:86">
      <c r="A270" s="1396"/>
      <c r="B270" s="1434"/>
      <c r="C270" s="1481"/>
      <c r="D270" s="1482" t="s">
        <v>377</v>
      </c>
      <c r="E270" s="1413"/>
      <c r="F270" s="1413"/>
      <c r="G270" s="1413"/>
      <c r="H270" s="1413"/>
      <c r="I270" s="1413"/>
      <c r="J270" s="1413"/>
      <c r="K270" s="1413"/>
      <c r="L270" s="1413"/>
      <c r="M270" s="1413"/>
      <c r="N270" s="1413"/>
      <c r="O270" s="1413"/>
      <c r="P270" s="1413"/>
      <c r="Q270" s="1413"/>
      <c r="R270" s="1413"/>
      <c r="S270" s="1413"/>
      <c r="T270" s="1413"/>
      <c r="U270" s="1413"/>
      <c r="V270" s="1413"/>
      <c r="W270" s="1413"/>
      <c r="X270" s="1413"/>
      <c r="Y270" s="1413"/>
      <c r="Z270" s="1413"/>
      <c r="AA270" s="1413"/>
      <c r="AB270" s="1413"/>
      <c r="AC270" s="1834">
        <f>照明!G114</f>
        <v>0</v>
      </c>
      <c r="AD270" s="1835"/>
      <c r="AE270" s="1835"/>
      <c r="AF270" s="1835"/>
      <c r="AG270" s="1835"/>
      <c r="AH270" s="1836"/>
      <c r="AI270" s="1900" t="s">
        <v>378</v>
      </c>
      <c r="AJ270" s="1901"/>
      <c r="AK270" s="1902"/>
      <c r="AL270" s="12"/>
      <c r="AN270" s="1421" t="s">
        <v>499</v>
      </c>
      <c r="AO270" s="1396"/>
      <c r="AP270" s="1434"/>
      <c r="AQ270" s="1481"/>
      <c r="AR270" s="1482" t="s">
        <v>377</v>
      </c>
      <c r="AS270" s="1413"/>
      <c r="AT270" s="1413"/>
      <c r="AU270" s="1413"/>
      <c r="AV270" s="1413"/>
      <c r="AW270" s="1413"/>
      <c r="AX270" s="1413"/>
      <c r="AY270" s="1413"/>
      <c r="AZ270" s="1413"/>
      <c r="BA270" s="1413"/>
      <c r="BB270" s="1413"/>
      <c r="BC270" s="1413"/>
      <c r="BD270" s="1413"/>
      <c r="BE270" s="1413"/>
      <c r="BF270" s="1413"/>
      <c r="BG270" s="1413"/>
      <c r="BH270" s="1413"/>
      <c r="BI270" s="1413"/>
      <c r="BJ270" s="1413"/>
      <c r="BK270" s="1413"/>
      <c r="BL270" s="1413"/>
      <c r="BM270" s="1413"/>
      <c r="BN270" s="1413"/>
      <c r="BO270" s="1413"/>
      <c r="BP270" s="1413"/>
      <c r="BQ270" s="2083">
        <v>0.1</v>
      </c>
      <c r="BR270" s="2084"/>
      <c r="BS270" s="2084"/>
      <c r="BT270" s="2084"/>
      <c r="BU270" s="2084"/>
      <c r="BV270" s="2085"/>
      <c r="BW270" s="1841" t="s">
        <v>378</v>
      </c>
      <c r="BX270" s="1842"/>
      <c r="BY270" s="1843"/>
      <c r="BZ270" s="12"/>
      <c r="CA270" s="847" t="s">
        <v>151</v>
      </c>
      <c r="CB270" s="847" t="s">
        <v>1256</v>
      </c>
      <c r="CC270" s="36"/>
      <c r="CD270" s="36"/>
      <c r="CE270" s="36"/>
      <c r="CF270" s="36"/>
      <c r="CG270" s="36"/>
      <c r="CH270" s="36"/>
    </row>
    <row r="271" spans="1:86">
      <c r="A271" s="1396"/>
      <c r="B271" s="1420"/>
      <c r="C271" s="1467"/>
      <c r="D271" s="1482" t="s">
        <v>500</v>
      </c>
      <c r="E271" s="1413"/>
      <c r="F271" s="1413"/>
      <c r="G271" s="1413"/>
      <c r="H271" s="1413"/>
      <c r="I271" s="1413"/>
      <c r="J271" s="1413"/>
      <c r="K271" s="1413"/>
      <c r="L271" s="1413"/>
      <c r="M271" s="1413"/>
      <c r="N271" s="1413"/>
      <c r="O271" s="1413"/>
      <c r="P271" s="1413"/>
      <c r="Q271" s="1413"/>
      <c r="R271" s="1413"/>
      <c r="S271" s="1413"/>
      <c r="T271" s="1413"/>
      <c r="U271" s="1413"/>
      <c r="V271" s="1413"/>
      <c r="W271" s="1413"/>
      <c r="X271" s="1413"/>
      <c r="Y271" s="1413"/>
      <c r="Z271" s="1413"/>
      <c r="AA271" s="1413"/>
      <c r="AB271" s="1413"/>
      <c r="AC271" s="941" t="s">
        <v>200</v>
      </c>
      <c r="AD271" s="1863" t="s">
        <v>501</v>
      </c>
      <c r="AE271" s="1863"/>
      <c r="AF271" s="1863"/>
      <c r="AG271" s="1863"/>
      <c r="AH271" s="1863"/>
      <c r="AI271" s="1863"/>
      <c r="AJ271" s="1863"/>
      <c r="AK271" s="1896"/>
      <c r="AL271" s="12"/>
      <c r="AO271" s="1396"/>
      <c r="AP271" s="1420"/>
      <c r="AQ271" s="1467"/>
      <c r="AR271" s="1482" t="s">
        <v>500</v>
      </c>
      <c r="AS271" s="1413"/>
      <c r="AT271" s="1413"/>
      <c r="AU271" s="1413"/>
      <c r="AV271" s="1413"/>
      <c r="AW271" s="1413"/>
      <c r="AX271" s="1413"/>
      <c r="AY271" s="1413"/>
      <c r="AZ271" s="1413"/>
      <c r="BA271" s="1413"/>
      <c r="BB271" s="1413"/>
      <c r="BC271" s="1413"/>
      <c r="BD271" s="1413"/>
      <c r="BE271" s="1413"/>
      <c r="BF271" s="1413"/>
      <c r="BG271" s="1413"/>
      <c r="BH271" s="1413"/>
      <c r="BI271" s="1413"/>
      <c r="BJ271" s="1413"/>
      <c r="BK271" s="1413"/>
      <c r="BL271" s="1413"/>
      <c r="BM271" s="1413"/>
      <c r="BN271" s="1413"/>
      <c r="BO271" s="1413"/>
      <c r="BP271" s="1413"/>
      <c r="BQ271" s="1638" t="s">
        <v>202</v>
      </c>
      <c r="BR271" s="1863" t="s">
        <v>501</v>
      </c>
      <c r="BS271" s="1863"/>
      <c r="BT271" s="1863"/>
      <c r="BU271" s="1863"/>
      <c r="BV271" s="1863"/>
      <c r="BW271" s="1863"/>
      <c r="BX271" s="1863"/>
      <c r="BY271" s="1896"/>
      <c r="BZ271" s="12"/>
      <c r="CA271" s="847" t="s">
        <v>151</v>
      </c>
      <c r="CB271" s="847" t="s">
        <v>457</v>
      </c>
      <c r="CC271" s="36"/>
      <c r="CD271" s="36"/>
      <c r="CE271" s="36"/>
      <c r="CF271" s="36"/>
      <c r="CG271" s="36"/>
      <c r="CH271" s="36"/>
    </row>
    <row r="272" spans="1:86" ht="18.75" customHeight="1">
      <c r="A272" s="1396"/>
      <c r="B272" s="1420"/>
      <c r="C272" s="1467"/>
      <c r="D272" s="1429"/>
      <c r="E272" s="1594" t="s">
        <v>416</v>
      </c>
      <c r="F272" s="1875" t="s">
        <v>502</v>
      </c>
      <c r="G272" s="1875"/>
      <c r="H272" s="1875"/>
      <c r="I272" s="1875"/>
      <c r="J272" s="1875"/>
      <c r="K272" s="1875"/>
      <c r="L272" s="1875"/>
      <c r="M272" s="1875"/>
      <c r="N272" s="1875"/>
      <c r="O272" s="1875"/>
      <c r="P272" s="1875"/>
      <c r="Q272" s="1875"/>
      <c r="R272" s="1875"/>
      <c r="S272" s="1875"/>
      <c r="T272" s="1875"/>
      <c r="U272" s="1875"/>
      <c r="V272" s="1875"/>
      <c r="W272" s="1875"/>
      <c r="X272" s="1875"/>
      <c r="Y272" s="1875"/>
      <c r="Z272" s="1875"/>
      <c r="AA272" s="1875"/>
      <c r="AB272" s="11"/>
      <c r="AC272" s="941" t="s">
        <v>200</v>
      </c>
      <c r="AD272" s="1863" t="s">
        <v>503</v>
      </c>
      <c r="AE272" s="1863"/>
      <c r="AF272" s="1863"/>
      <c r="AG272" s="1863"/>
      <c r="AH272" s="1863"/>
      <c r="AI272" s="1863"/>
      <c r="AJ272" s="1863"/>
      <c r="AK272" s="1896"/>
      <c r="AL272" s="12"/>
      <c r="AO272" s="1396"/>
      <c r="AP272" s="1420"/>
      <c r="AQ272" s="1467"/>
      <c r="AR272" s="1429"/>
      <c r="AS272" s="1594" t="s">
        <v>416</v>
      </c>
      <c r="AT272" s="1875" t="s">
        <v>502</v>
      </c>
      <c r="AU272" s="1875"/>
      <c r="AV272" s="1875"/>
      <c r="AW272" s="1875"/>
      <c r="AX272" s="1875"/>
      <c r="AY272" s="1875"/>
      <c r="AZ272" s="1875"/>
      <c r="BA272" s="1875"/>
      <c r="BB272" s="1875"/>
      <c r="BC272" s="1875"/>
      <c r="BD272" s="1875"/>
      <c r="BE272" s="1875"/>
      <c r="BF272" s="1875"/>
      <c r="BG272" s="1875"/>
      <c r="BH272" s="1875"/>
      <c r="BI272" s="1875"/>
      <c r="BJ272" s="1875"/>
      <c r="BK272" s="1875"/>
      <c r="BL272" s="1875"/>
      <c r="BM272" s="1875"/>
      <c r="BN272" s="1875"/>
      <c r="BO272" s="1875"/>
      <c r="BP272" s="11"/>
      <c r="BQ272" s="1551" t="s">
        <v>200</v>
      </c>
      <c r="BR272" s="1863" t="s">
        <v>503</v>
      </c>
      <c r="BS272" s="1863"/>
      <c r="BT272" s="1863"/>
      <c r="BU272" s="1863"/>
      <c r="BV272" s="1863"/>
      <c r="BW272" s="1863"/>
      <c r="BX272" s="1863"/>
      <c r="BY272" s="1896"/>
      <c r="BZ272" s="12"/>
      <c r="CA272" s="36"/>
      <c r="CB272" s="36"/>
      <c r="CC272" s="36"/>
      <c r="CD272" s="36"/>
      <c r="CE272" s="36"/>
      <c r="CF272" s="36"/>
      <c r="CG272" s="36"/>
      <c r="CH272" s="36"/>
    </row>
    <row r="273" spans="1:86">
      <c r="A273" s="1396"/>
      <c r="B273" s="1420"/>
      <c r="C273" s="1467"/>
      <c r="D273" s="1429"/>
      <c r="E273" s="1639"/>
      <c r="F273" s="1875"/>
      <c r="G273" s="1875"/>
      <c r="H273" s="1875"/>
      <c r="I273" s="1875"/>
      <c r="J273" s="1875"/>
      <c r="K273" s="1875"/>
      <c r="L273" s="1875"/>
      <c r="M273" s="1875"/>
      <c r="N273" s="1875"/>
      <c r="O273" s="1875"/>
      <c r="P273" s="1875"/>
      <c r="Q273" s="1875"/>
      <c r="R273" s="1875"/>
      <c r="S273" s="1875"/>
      <c r="T273" s="1875"/>
      <c r="U273" s="1875"/>
      <c r="V273" s="1875"/>
      <c r="W273" s="1875"/>
      <c r="X273" s="1875"/>
      <c r="Y273" s="1875"/>
      <c r="Z273" s="1875"/>
      <c r="AA273" s="1875"/>
      <c r="AB273" s="11"/>
      <c r="AC273" s="941" t="s">
        <v>200</v>
      </c>
      <c r="AD273" s="1863" t="s">
        <v>504</v>
      </c>
      <c r="AE273" s="1863"/>
      <c r="AF273" s="1863"/>
      <c r="AG273" s="1863"/>
      <c r="AH273" s="1863"/>
      <c r="AI273" s="1863"/>
      <c r="AJ273" s="1863"/>
      <c r="AK273" s="1896"/>
      <c r="AL273" s="12"/>
      <c r="AO273" s="1396"/>
      <c r="AP273" s="1420"/>
      <c r="AQ273" s="1467"/>
      <c r="AR273" s="1429"/>
      <c r="AS273" s="1639"/>
      <c r="AT273" s="1875"/>
      <c r="AU273" s="1875"/>
      <c r="AV273" s="1875"/>
      <c r="AW273" s="1875"/>
      <c r="AX273" s="1875"/>
      <c r="AY273" s="1875"/>
      <c r="AZ273" s="1875"/>
      <c r="BA273" s="1875"/>
      <c r="BB273" s="1875"/>
      <c r="BC273" s="1875"/>
      <c r="BD273" s="1875"/>
      <c r="BE273" s="1875"/>
      <c r="BF273" s="1875"/>
      <c r="BG273" s="1875"/>
      <c r="BH273" s="1875"/>
      <c r="BI273" s="1875"/>
      <c r="BJ273" s="1875"/>
      <c r="BK273" s="1875"/>
      <c r="BL273" s="1875"/>
      <c r="BM273" s="1875"/>
      <c r="BN273" s="1875"/>
      <c r="BO273" s="1875"/>
      <c r="BP273" s="11"/>
      <c r="BQ273" s="1551" t="s">
        <v>200</v>
      </c>
      <c r="BR273" s="1863" t="s">
        <v>504</v>
      </c>
      <c r="BS273" s="1863"/>
      <c r="BT273" s="1863"/>
      <c r="BU273" s="1863"/>
      <c r="BV273" s="1863"/>
      <c r="BW273" s="1863"/>
      <c r="BX273" s="1863"/>
      <c r="BY273" s="1896"/>
      <c r="BZ273" s="12"/>
      <c r="CA273" s="36"/>
      <c r="CB273" s="36"/>
      <c r="CC273" s="36"/>
      <c r="CD273" s="36"/>
      <c r="CE273" s="36"/>
      <c r="CF273" s="36"/>
      <c r="CG273" s="36"/>
      <c r="CH273" s="36"/>
    </row>
    <row r="274" spans="1:86" ht="12.75" customHeight="1">
      <c r="A274" s="1396"/>
      <c r="B274" s="1420"/>
      <c r="C274" s="1467"/>
      <c r="D274" s="1429"/>
      <c r="E274" s="1423" t="s">
        <v>419</v>
      </c>
      <c r="F274" s="1875" t="s">
        <v>505</v>
      </c>
      <c r="G274" s="1875"/>
      <c r="H274" s="1875"/>
      <c r="I274" s="1875"/>
      <c r="J274" s="1875"/>
      <c r="K274" s="1875"/>
      <c r="L274" s="1875"/>
      <c r="M274" s="1875"/>
      <c r="N274" s="1875"/>
      <c r="O274" s="1875"/>
      <c r="P274" s="1875"/>
      <c r="Q274" s="1875"/>
      <c r="R274" s="1875"/>
      <c r="S274" s="1875"/>
      <c r="T274" s="1875"/>
      <c r="U274" s="1875"/>
      <c r="V274" s="1875"/>
      <c r="W274" s="1875"/>
      <c r="X274" s="1875"/>
      <c r="Y274" s="1875"/>
      <c r="Z274" s="1875"/>
      <c r="AA274" s="1875"/>
      <c r="AB274" s="11"/>
      <c r="AC274" s="1540"/>
      <c r="AD274" s="1635"/>
      <c r="AE274" s="1635"/>
      <c r="AF274" s="1635"/>
      <c r="AG274" s="1635"/>
      <c r="AH274" s="1635"/>
      <c r="AI274" s="1635"/>
      <c r="AJ274" s="1635"/>
      <c r="AK274" s="1636"/>
      <c r="AL274" s="12"/>
      <c r="AO274" s="1396"/>
      <c r="AP274" s="1420"/>
      <c r="AQ274" s="1467"/>
      <c r="AR274" s="1429"/>
      <c r="AS274" s="1423" t="s">
        <v>419</v>
      </c>
      <c r="AT274" s="1875" t="s">
        <v>505</v>
      </c>
      <c r="AU274" s="1875"/>
      <c r="AV274" s="1875"/>
      <c r="AW274" s="1875"/>
      <c r="AX274" s="1875"/>
      <c r="AY274" s="1875"/>
      <c r="AZ274" s="1875"/>
      <c r="BA274" s="1875"/>
      <c r="BB274" s="1875"/>
      <c r="BC274" s="1875"/>
      <c r="BD274" s="1875"/>
      <c r="BE274" s="1875"/>
      <c r="BF274" s="1875"/>
      <c r="BG274" s="1875"/>
      <c r="BH274" s="1875"/>
      <c r="BI274" s="1875"/>
      <c r="BJ274" s="1875"/>
      <c r="BK274" s="1875"/>
      <c r="BL274" s="1875"/>
      <c r="BM274" s="1875"/>
      <c r="BN274" s="1875"/>
      <c r="BO274" s="1875"/>
      <c r="BP274" s="11"/>
      <c r="BQ274" s="1540"/>
      <c r="BR274" s="1635"/>
      <c r="BS274" s="1635"/>
      <c r="BT274" s="1635"/>
      <c r="BU274" s="1635"/>
      <c r="BV274" s="1635"/>
      <c r="BW274" s="1635"/>
      <c r="BX274" s="1635"/>
      <c r="BY274" s="1636"/>
      <c r="BZ274" s="12"/>
      <c r="CA274" s="36"/>
      <c r="CB274" s="36"/>
      <c r="CC274" s="36"/>
      <c r="CD274" s="36"/>
      <c r="CE274" s="36"/>
      <c r="CF274" s="36"/>
      <c r="CG274" s="36"/>
      <c r="CH274" s="36"/>
    </row>
    <row r="275" spans="1:86" ht="27.75" customHeight="1">
      <c r="A275" s="1396"/>
      <c r="B275" s="1420"/>
      <c r="C275" s="1467"/>
      <c r="D275" s="1429"/>
      <c r="E275" s="11"/>
      <c r="F275" s="1875"/>
      <c r="G275" s="1875"/>
      <c r="H275" s="1875"/>
      <c r="I275" s="1875"/>
      <c r="J275" s="1875"/>
      <c r="K275" s="1875"/>
      <c r="L275" s="1875"/>
      <c r="M275" s="1875"/>
      <c r="N275" s="1875"/>
      <c r="O275" s="1875"/>
      <c r="P275" s="1875"/>
      <c r="Q275" s="1875"/>
      <c r="R275" s="1875"/>
      <c r="S275" s="1875"/>
      <c r="T275" s="1875"/>
      <c r="U275" s="1875"/>
      <c r="V275" s="1875"/>
      <c r="W275" s="1875"/>
      <c r="X275" s="1875"/>
      <c r="Y275" s="1875"/>
      <c r="Z275" s="1875"/>
      <c r="AA275" s="1875"/>
      <c r="AB275" s="11"/>
      <c r="AC275" s="1396"/>
      <c r="AD275" s="1396"/>
      <c r="AE275" s="1396"/>
      <c r="AF275" s="1396"/>
      <c r="AG275" s="1396"/>
      <c r="AH275" s="1396"/>
      <c r="AI275" s="1396"/>
      <c r="AJ275" s="11"/>
      <c r="AK275" s="1416"/>
      <c r="AL275" s="12"/>
      <c r="AO275" s="1396"/>
      <c r="AP275" s="1420"/>
      <c r="AQ275" s="1467"/>
      <c r="AR275" s="1429"/>
      <c r="AS275" s="11"/>
      <c r="AT275" s="1875"/>
      <c r="AU275" s="1875"/>
      <c r="AV275" s="1875"/>
      <c r="AW275" s="1875"/>
      <c r="AX275" s="1875"/>
      <c r="AY275" s="1875"/>
      <c r="AZ275" s="1875"/>
      <c r="BA275" s="1875"/>
      <c r="BB275" s="1875"/>
      <c r="BC275" s="1875"/>
      <c r="BD275" s="1875"/>
      <c r="BE275" s="1875"/>
      <c r="BF275" s="1875"/>
      <c r="BG275" s="1875"/>
      <c r="BH275" s="1875"/>
      <c r="BI275" s="1875"/>
      <c r="BJ275" s="1875"/>
      <c r="BK275" s="1875"/>
      <c r="BL275" s="1875"/>
      <c r="BM275" s="1875"/>
      <c r="BN275" s="1875"/>
      <c r="BO275" s="1875"/>
      <c r="BP275" s="11"/>
      <c r="BQ275" s="1396"/>
      <c r="BR275" s="1396"/>
      <c r="BS275" s="1396"/>
      <c r="BT275" s="1396"/>
      <c r="BU275" s="1396"/>
      <c r="BV275" s="1396"/>
      <c r="BW275" s="1396"/>
      <c r="BX275" s="11"/>
      <c r="BY275" s="1416"/>
      <c r="BZ275" s="12"/>
      <c r="CA275" s="36"/>
      <c r="CB275" s="36"/>
      <c r="CC275" s="36"/>
      <c r="CD275" s="36"/>
      <c r="CE275" s="36"/>
      <c r="CF275" s="36"/>
      <c r="CG275" s="36"/>
      <c r="CH275" s="36"/>
    </row>
    <row r="276" spans="1:86">
      <c r="A276" s="1396"/>
      <c r="B276" s="1420"/>
      <c r="C276" s="1467"/>
      <c r="D276" s="1429"/>
      <c r="E276" s="1425" t="s">
        <v>422</v>
      </c>
      <c r="F276" s="1875" t="s">
        <v>506</v>
      </c>
      <c r="G276" s="1875"/>
      <c r="H276" s="1875"/>
      <c r="I276" s="1875"/>
      <c r="J276" s="1875"/>
      <c r="K276" s="1875"/>
      <c r="L276" s="1875"/>
      <c r="M276" s="1875"/>
      <c r="N276" s="1875"/>
      <c r="O276" s="1875"/>
      <c r="P276" s="1875"/>
      <c r="Q276" s="1875"/>
      <c r="R276" s="1875"/>
      <c r="S276" s="1875"/>
      <c r="T276" s="1875"/>
      <c r="U276" s="1875"/>
      <c r="V276" s="1875"/>
      <c r="W276" s="1875"/>
      <c r="X276" s="1875"/>
      <c r="Y276" s="1875"/>
      <c r="Z276" s="1875"/>
      <c r="AA276" s="1875"/>
      <c r="AB276" s="1423"/>
      <c r="AC276" s="1566"/>
      <c r="AD276" s="1423"/>
      <c r="AE276" s="1592"/>
      <c r="AF276" s="1592"/>
      <c r="AG276" s="1592"/>
      <c r="AH276" s="1592"/>
      <c r="AI276" s="1592"/>
      <c r="AJ276" s="1423"/>
      <c r="AK276" s="1599"/>
      <c r="AL276" s="12"/>
      <c r="AO276" s="1396"/>
      <c r="AP276" s="1420"/>
      <c r="AQ276" s="1467"/>
      <c r="AR276" s="1429"/>
      <c r="AS276" s="1425" t="s">
        <v>422</v>
      </c>
      <c r="AT276" s="1875" t="s">
        <v>506</v>
      </c>
      <c r="AU276" s="1875"/>
      <c r="AV276" s="1875"/>
      <c r="AW276" s="1875"/>
      <c r="AX276" s="1875"/>
      <c r="AY276" s="1875"/>
      <c r="AZ276" s="1875"/>
      <c r="BA276" s="1875"/>
      <c r="BB276" s="1875"/>
      <c r="BC276" s="1875"/>
      <c r="BD276" s="1875"/>
      <c r="BE276" s="1875"/>
      <c r="BF276" s="1875"/>
      <c r="BG276" s="1875"/>
      <c r="BH276" s="1875"/>
      <c r="BI276" s="1875"/>
      <c r="BJ276" s="1875"/>
      <c r="BK276" s="1875"/>
      <c r="BL276" s="1875"/>
      <c r="BM276" s="1875"/>
      <c r="BN276" s="1875"/>
      <c r="BO276" s="1875"/>
      <c r="BP276" s="1423"/>
      <c r="BQ276" s="1566"/>
      <c r="BR276" s="1423"/>
      <c r="BS276" s="1592"/>
      <c r="BT276" s="1592"/>
      <c r="BU276" s="1592"/>
      <c r="BV276" s="1592"/>
      <c r="BW276" s="1592"/>
      <c r="BX276" s="1423"/>
      <c r="BY276" s="1599"/>
      <c r="BZ276" s="12"/>
      <c r="CA276" s="36"/>
      <c r="CB276" s="36"/>
      <c r="CC276" s="36"/>
      <c r="CD276" s="36"/>
      <c r="CE276" s="36"/>
      <c r="CF276" s="36"/>
      <c r="CG276" s="36"/>
      <c r="CH276" s="36"/>
    </row>
    <row r="277" spans="1:86">
      <c r="A277" s="1396"/>
      <c r="B277" s="1420"/>
      <c r="C277" s="1467"/>
      <c r="D277" s="1429"/>
      <c r="E277" s="1423"/>
      <c r="F277" s="1875"/>
      <c r="G277" s="1875"/>
      <c r="H277" s="1875"/>
      <c r="I277" s="1875"/>
      <c r="J277" s="1875"/>
      <c r="K277" s="1875"/>
      <c r="L277" s="1875"/>
      <c r="M277" s="1875"/>
      <c r="N277" s="1875"/>
      <c r="O277" s="1875"/>
      <c r="P277" s="1875"/>
      <c r="Q277" s="1875"/>
      <c r="R277" s="1875"/>
      <c r="S277" s="1875"/>
      <c r="T277" s="1875"/>
      <c r="U277" s="1875"/>
      <c r="V277" s="1875"/>
      <c r="W277" s="1875"/>
      <c r="X277" s="1875"/>
      <c r="Y277" s="1875"/>
      <c r="Z277" s="1875"/>
      <c r="AA277" s="1875"/>
      <c r="AB277" s="1423"/>
      <c r="AC277" s="1566"/>
      <c r="AD277" s="1423"/>
      <c r="AE277" s="1592"/>
      <c r="AF277" s="1592"/>
      <c r="AG277" s="1592"/>
      <c r="AH277" s="1592"/>
      <c r="AI277" s="1592"/>
      <c r="AJ277" s="1423"/>
      <c r="AK277" s="1599"/>
      <c r="AL277" s="12"/>
      <c r="AO277" s="1396"/>
      <c r="AP277" s="1420"/>
      <c r="AQ277" s="1467"/>
      <c r="AR277" s="1429"/>
      <c r="AS277" s="1423"/>
      <c r="AT277" s="1875"/>
      <c r="AU277" s="1875"/>
      <c r="AV277" s="1875"/>
      <c r="AW277" s="1875"/>
      <c r="AX277" s="1875"/>
      <c r="AY277" s="1875"/>
      <c r="AZ277" s="1875"/>
      <c r="BA277" s="1875"/>
      <c r="BB277" s="1875"/>
      <c r="BC277" s="1875"/>
      <c r="BD277" s="1875"/>
      <c r="BE277" s="1875"/>
      <c r="BF277" s="1875"/>
      <c r="BG277" s="1875"/>
      <c r="BH277" s="1875"/>
      <c r="BI277" s="1875"/>
      <c r="BJ277" s="1875"/>
      <c r="BK277" s="1875"/>
      <c r="BL277" s="1875"/>
      <c r="BM277" s="1875"/>
      <c r="BN277" s="1875"/>
      <c r="BO277" s="1875"/>
      <c r="BP277" s="1423"/>
      <c r="BQ277" s="1566"/>
      <c r="BR277" s="1423"/>
      <c r="BS277" s="1592"/>
      <c r="BT277" s="1592"/>
      <c r="BU277" s="1592"/>
      <c r="BV277" s="1592"/>
      <c r="BW277" s="1592"/>
      <c r="BX277" s="1423"/>
      <c r="BY277" s="1599"/>
      <c r="BZ277" s="12"/>
      <c r="CA277" s="36"/>
      <c r="CB277" s="36"/>
      <c r="CC277" s="36"/>
      <c r="CD277" s="36"/>
      <c r="CE277" s="36"/>
      <c r="CF277" s="36"/>
      <c r="CG277" s="36"/>
      <c r="CH277" s="36"/>
    </row>
    <row r="278" spans="1:86">
      <c r="A278" s="1396"/>
      <c r="B278" s="1640"/>
      <c r="C278" s="1478"/>
      <c r="D278" s="1474" t="s">
        <v>507</v>
      </c>
      <c r="E278" s="1475"/>
      <c r="F278" s="1476"/>
      <c r="G278" s="1476"/>
      <c r="H278" s="1476"/>
      <c r="I278" s="1476"/>
      <c r="J278" s="1476"/>
      <c r="K278" s="1476"/>
      <c r="L278" s="1476"/>
      <c r="M278" s="1476"/>
      <c r="N278" s="1476"/>
      <c r="O278" s="1476"/>
      <c r="P278" s="1476"/>
      <c r="Q278" s="1476"/>
      <c r="R278" s="1476"/>
      <c r="S278" s="1476"/>
      <c r="T278" s="1476"/>
      <c r="U278" s="1476"/>
      <c r="V278" s="1476"/>
      <c r="W278" s="1476"/>
      <c r="X278" s="1476"/>
      <c r="Y278" s="1476"/>
      <c r="Z278" s="1476"/>
      <c r="AA278" s="1476"/>
      <c r="AB278" s="1476"/>
      <c r="AC278" s="1476"/>
      <c r="AD278" s="1476"/>
      <c r="AE278" s="1476"/>
      <c r="AF278" s="1476"/>
      <c r="AG278" s="1476"/>
      <c r="AH278" s="1476"/>
      <c r="AI278" s="1476"/>
      <c r="AJ278" s="1476"/>
      <c r="AK278" s="1477"/>
      <c r="AL278" s="12"/>
      <c r="AO278" s="1396"/>
      <c r="AP278" s="1640"/>
      <c r="AQ278" s="1478"/>
      <c r="AR278" s="1474" t="s">
        <v>507</v>
      </c>
      <c r="AS278" s="1475"/>
      <c r="AT278" s="1476"/>
      <c r="AU278" s="1476"/>
      <c r="AV278" s="1476"/>
      <c r="AW278" s="1476"/>
      <c r="AX278" s="1476"/>
      <c r="AY278" s="1476"/>
      <c r="AZ278" s="1476"/>
      <c r="BA278" s="1476"/>
      <c r="BB278" s="1476"/>
      <c r="BC278" s="1476"/>
      <c r="BD278" s="1476"/>
      <c r="BE278" s="1476"/>
      <c r="BF278" s="1476"/>
      <c r="BG278" s="1476"/>
      <c r="BH278" s="1476"/>
      <c r="BI278" s="1476"/>
      <c r="BJ278" s="1476"/>
      <c r="BK278" s="1476"/>
      <c r="BL278" s="1476"/>
      <c r="BM278" s="1476"/>
      <c r="BN278" s="1476"/>
      <c r="BO278" s="1476"/>
      <c r="BP278" s="1476"/>
      <c r="BQ278" s="1476"/>
      <c r="BR278" s="1476"/>
      <c r="BS278" s="1476"/>
      <c r="BT278" s="1476"/>
      <c r="BU278" s="1476"/>
      <c r="BV278" s="1476"/>
      <c r="BW278" s="1476"/>
      <c r="BX278" s="1476"/>
      <c r="BY278" s="1477"/>
      <c r="BZ278" s="12"/>
      <c r="CA278" s="36"/>
      <c r="CB278" s="36"/>
      <c r="CC278" s="36"/>
      <c r="CD278" s="36"/>
      <c r="CE278" s="36"/>
      <c r="CF278" s="36"/>
      <c r="CG278" s="36"/>
      <c r="CH278" s="36"/>
    </row>
    <row r="279" spans="1:86" ht="7.5" customHeight="1">
      <c r="A279" s="1396"/>
      <c r="B279" s="1412"/>
      <c r="C279" s="1412"/>
      <c r="D279" s="1471"/>
      <c r="E279" s="1471"/>
      <c r="F279" s="1413"/>
      <c r="G279" s="1413"/>
      <c r="H279" s="1413"/>
      <c r="I279" s="1413"/>
      <c r="J279" s="1413"/>
      <c r="K279" s="1413"/>
      <c r="L279" s="1413"/>
      <c r="M279" s="1413"/>
      <c r="N279" s="1413"/>
      <c r="O279" s="1413"/>
      <c r="P279" s="1413"/>
      <c r="Q279" s="1413"/>
      <c r="R279" s="1413"/>
      <c r="S279" s="1413"/>
      <c r="T279" s="1413"/>
      <c r="U279" s="1413"/>
      <c r="V279" s="1413"/>
      <c r="W279" s="1413"/>
      <c r="X279" s="1413"/>
      <c r="Y279" s="1413"/>
      <c r="Z279" s="1413"/>
      <c r="AA279" s="1413"/>
      <c r="AB279" s="1413"/>
      <c r="AC279" s="1413"/>
      <c r="AD279" s="1413"/>
      <c r="AE279" s="1413"/>
      <c r="AF279" s="1413"/>
      <c r="AG279" s="1413"/>
      <c r="AH279" s="1413"/>
      <c r="AI279" s="1413"/>
      <c r="AJ279" s="1413"/>
      <c r="AK279" s="1413"/>
      <c r="AL279" s="12"/>
      <c r="AO279" s="1396"/>
      <c r="AP279" s="1412"/>
      <c r="AQ279" s="1412"/>
      <c r="AR279" s="1471"/>
      <c r="AS279" s="1471"/>
      <c r="AT279" s="1413"/>
      <c r="AU279" s="1413"/>
      <c r="AV279" s="1413"/>
      <c r="AW279" s="1413"/>
      <c r="AX279" s="1413"/>
      <c r="AY279" s="1413"/>
      <c r="AZ279" s="1413"/>
      <c r="BA279" s="1413"/>
      <c r="BB279" s="1413"/>
      <c r="BC279" s="1413"/>
      <c r="BD279" s="1413"/>
      <c r="BE279" s="1413"/>
      <c r="BF279" s="1413"/>
      <c r="BG279" s="1413"/>
      <c r="BH279" s="1413"/>
      <c r="BI279" s="1413"/>
      <c r="BJ279" s="1413"/>
      <c r="BK279" s="1413"/>
      <c r="BL279" s="1413"/>
      <c r="BM279" s="1413"/>
      <c r="BN279" s="1413"/>
      <c r="BO279" s="1413"/>
      <c r="BP279" s="1413"/>
      <c r="BQ279" s="1413"/>
      <c r="BR279" s="1413"/>
      <c r="BS279" s="1413"/>
      <c r="BT279" s="1413"/>
      <c r="BU279" s="1413"/>
      <c r="BV279" s="1413"/>
      <c r="BW279" s="1413"/>
      <c r="BX279" s="1413"/>
      <c r="BY279" s="1413"/>
      <c r="BZ279" s="12"/>
      <c r="CA279" s="36"/>
      <c r="CB279" s="36"/>
      <c r="CC279" s="36"/>
      <c r="CD279" s="36"/>
      <c r="CE279" s="36"/>
      <c r="CF279" s="36"/>
      <c r="CG279" s="36"/>
      <c r="CH279" s="36"/>
    </row>
    <row r="280" spans="1:86" ht="7.5" customHeight="1">
      <c r="A280" s="1396"/>
      <c r="B280" s="1535"/>
      <c r="C280" s="1535"/>
      <c r="D280" s="1475"/>
      <c r="E280" s="1475"/>
      <c r="F280" s="1476"/>
      <c r="G280" s="1476"/>
      <c r="H280" s="1476"/>
      <c r="I280" s="1476"/>
      <c r="J280" s="1476"/>
      <c r="K280" s="1476"/>
      <c r="L280" s="1476"/>
      <c r="M280" s="1476"/>
      <c r="N280" s="1476"/>
      <c r="O280" s="1476"/>
      <c r="P280" s="1476"/>
      <c r="Q280" s="1476"/>
      <c r="R280" s="1476"/>
      <c r="S280" s="1476"/>
      <c r="T280" s="1476"/>
      <c r="U280" s="1476"/>
      <c r="V280" s="1476"/>
      <c r="W280" s="1476"/>
      <c r="X280" s="1476"/>
      <c r="Y280" s="1476"/>
      <c r="Z280" s="1476"/>
      <c r="AA280" s="1476"/>
      <c r="AB280" s="1476"/>
      <c r="AC280" s="1476"/>
      <c r="AD280" s="1476"/>
      <c r="AE280" s="1476"/>
      <c r="AF280" s="1476"/>
      <c r="AG280" s="1476"/>
      <c r="AH280" s="1476"/>
      <c r="AI280" s="1476"/>
      <c r="AJ280" s="1476"/>
      <c r="AK280" s="1476"/>
      <c r="AL280" s="12"/>
      <c r="AO280" s="1396"/>
      <c r="AP280" s="1535"/>
      <c r="AQ280" s="1535"/>
      <c r="AR280" s="1475"/>
      <c r="AS280" s="1475"/>
      <c r="AT280" s="1476"/>
      <c r="AU280" s="1476"/>
      <c r="AV280" s="1476"/>
      <c r="AW280" s="1476"/>
      <c r="AX280" s="1476"/>
      <c r="AY280" s="1476"/>
      <c r="AZ280" s="1476"/>
      <c r="BA280" s="1476"/>
      <c r="BB280" s="1476"/>
      <c r="BC280" s="1476"/>
      <c r="BD280" s="1476"/>
      <c r="BE280" s="1476"/>
      <c r="BF280" s="1476"/>
      <c r="BG280" s="1476"/>
      <c r="BH280" s="1476"/>
      <c r="BI280" s="1476"/>
      <c r="BJ280" s="1476"/>
      <c r="BK280" s="1476"/>
      <c r="BL280" s="1476"/>
      <c r="BM280" s="1476"/>
      <c r="BN280" s="1476"/>
      <c r="BO280" s="1476"/>
      <c r="BP280" s="1476"/>
      <c r="BQ280" s="1476"/>
      <c r="BR280" s="1476"/>
      <c r="BS280" s="1476"/>
      <c r="BT280" s="1476"/>
      <c r="BU280" s="1476"/>
      <c r="BV280" s="1476"/>
      <c r="BW280" s="1476"/>
      <c r="BX280" s="1476"/>
      <c r="BY280" s="1476"/>
      <c r="BZ280" s="12"/>
      <c r="CA280" s="36"/>
      <c r="CB280" s="36"/>
      <c r="CC280" s="36"/>
      <c r="CD280" s="36"/>
      <c r="CE280" s="36"/>
      <c r="CF280" s="36"/>
      <c r="CG280" s="36"/>
      <c r="CH280" s="36"/>
    </row>
    <row r="281" spans="1:86">
      <c r="A281" s="1396"/>
      <c r="B281" s="1394" t="s">
        <v>508</v>
      </c>
      <c r="C281" s="1407"/>
      <c r="D281" s="1407"/>
      <c r="E281" s="1408"/>
      <c r="F281" s="1408"/>
      <c r="G281" s="1408"/>
      <c r="H281" s="1408"/>
      <c r="I281" s="1408"/>
      <c r="J281" s="1408"/>
      <c r="K281" s="1408"/>
      <c r="L281" s="1408"/>
      <c r="M281" s="1408"/>
      <c r="N281" s="1408"/>
      <c r="O281" s="1408"/>
      <c r="P281" s="1408"/>
      <c r="Q281" s="1408"/>
      <c r="R281" s="1408"/>
      <c r="S281" s="1408"/>
      <c r="T281" s="1408"/>
      <c r="U281" s="1408"/>
      <c r="V281" s="1408"/>
      <c r="W281" s="1408"/>
      <c r="X281" s="1408"/>
      <c r="Y281" s="1408"/>
      <c r="Z281" s="1408"/>
      <c r="AA281" s="1408"/>
      <c r="AB281" s="1408"/>
      <c r="AC281" s="1408"/>
      <c r="AD281" s="1408"/>
      <c r="AE281" s="1408"/>
      <c r="AF281" s="1408"/>
      <c r="AG281" s="1408"/>
      <c r="AH281" s="1408"/>
      <c r="AI281" s="1408"/>
      <c r="AJ281" s="1408"/>
      <c r="AK281" s="1497"/>
      <c r="AL281" s="12"/>
      <c r="AO281" s="1396"/>
      <c r="AP281" s="1394" t="s">
        <v>508</v>
      </c>
      <c r="AQ281" s="1407"/>
      <c r="AR281" s="1407"/>
      <c r="AS281" s="1408"/>
      <c r="AT281" s="1408"/>
      <c r="AU281" s="1408"/>
      <c r="AV281" s="1408"/>
      <c r="AW281" s="1408"/>
      <c r="AX281" s="1408"/>
      <c r="AY281" s="1408"/>
      <c r="AZ281" s="1408"/>
      <c r="BA281" s="1408"/>
      <c r="BB281" s="1408"/>
      <c r="BC281" s="1408"/>
      <c r="BD281" s="1408"/>
      <c r="BE281" s="1408"/>
      <c r="BF281" s="1408"/>
      <c r="BG281" s="1408"/>
      <c r="BH281" s="1408"/>
      <c r="BI281" s="1408"/>
      <c r="BJ281" s="1408"/>
      <c r="BK281" s="1408"/>
      <c r="BL281" s="1408"/>
      <c r="BM281" s="1408"/>
      <c r="BN281" s="1408"/>
      <c r="BO281" s="1408"/>
      <c r="BP281" s="1408"/>
      <c r="BQ281" s="1408"/>
      <c r="BR281" s="1408"/>
      <c r="BS281" s="1408"/>
      <c r="BT281" s="1408"/>
      <c r="BU281" s="1408"/>
      <c r="BV281" s="1408"/>
      <c r="BW281" s="1408"/>
      <c r="BX281" s="1408"/>
      <c r="BY281" s="1497"/>
      <c r="BZ281" s="12"/>
      <c r="CA281" s="36"/>
      <c r="CB281" s="36"/>
      <c r="CC281" s="36"/>
      <c r="CD281" s="36"/>
      <c r="CE281" s="36"/>
      <c r="CF281" s="36"/>
      <c r="CG281" s="36"/>
      <c r="CH281" s="36"/>
    </row>
    <row r="282" spans="1:86">
      <c r="A282" s="1396"/>
      <c r="B282" s="1410"/>
      <c r="C282" s="1411" t="s">
        <v>343</v>
      </c>
      <c r="D282" s="1412"/>
      <c r="E282" s="1413"/>
      <c r="F282" s="1413"/>
      <c r="G282" s="1413"/>
      <c r="H282" s="1413"/>
      <c r="I282" s="1413"/>
      <c r="J282" s="1413"/>
      <c r="K282" s="1413"/>
      <c r="L282" s="1413"/>
      <c r="M282" s="1413"/>
      <c r="N282" s="1413"/>
      <c r="O282" s="1413"/>
      <c r="P282" s="1413"/>
      <c r="Q282" s="1413"/>
      <c r="R282" s="1413"/>
      <c r="S282" s="1413"/>
      <c r="T282" s="1413"/>
      <c r="U282" s="1413"/>
      <c r="V282" s="1413"/>
      <c r="W282" s="1413"/>
      <c r="X282" s="1413"/>
      <c r="Y282" s="1413"/>
      <c r="Z282" s="1413"/>
      <c r="AA282" s="1413"/>
      <c r="AB282" s="1413"/>
      <c r="AC282" s="1413"/>
      <c r="AD282" s="1413"/>
      <c r="AE282" s="1413"/>
      <c r="AF282" s="1413"/>
      <c r="AG282" s="1413"/>
      <c r="AH282" s="1413"/>
      <c r="AI282" s="1413"/>
      <c r="AJ282" s="1413"/>
      <c r="AK282" s="1414"/>
      <c r="AL282" s="12"/>
      <c r="AO282" s="1396"/>
      <c r="AP282" s="1410"/>
      <c r="AQ282" s="1411" t="s">
        <v>343</v>
      </c>
      <c r="AR282" s="1412"/>
      <c r="AS282" s="1413"/>
      <c r="AT282" s="1413"/>
      <c r="AU282" s="1413"/>
      <c r="AV282" s="1413"/>
      <c r="AW282" s="1413"/>
      <c r="AX282" s="1413"/>
      <c r="AY282" s="1413"/>
      <c r="AZ282" s="1413"/>
      <c r="BA282" s="1413"/>
      <c r="BB282" s="1413"/>
      <c r="BC282" s="1413"/>
      <c r="BD282" s="1413"/>
      <c r="BE282" s="1413"/>
      <c r="BF282" s="1413"/>
      <c r="BG282" s="1413"/>
      <c r="BH282" s="1413"/>
      <c r="BI282" s="1413"/>
      <c r="BJ282" s="1413"/>
      <c r="BK282" s="1413"/>
      <c r="BL282" s="1413"/>
      <c r="BM282" s="1413"/>
      <c r="BN282" s="1413"/>
      <c r="BO282" s="1413"/>
      <c r="BP282" s="1413"/>
      <c r="BQ282" s="1413"/>
      <c r="BR282" s="1413"/>
      <c r="BS282" s="1413"/>
      <c r="BT282" s="1413"/>
      <c r="BU282" s="1413"/>
      <c r="BV282" s="1413"/>
      <c r="BW282" s="1413"/>
      <c r="BX282" s="1413"/>
      <c r="BY282" s="1414"/>
      <c r="BZ282" s="12"/>
      <c r="CA282" s="36"/>
      <c r="CB282" s="36"/>
      <c r="CC282" s="36"/>
      <c r="CD282" s="36"/>
      <c r="CE282" s="36"/>
      <c r="CF282" s="36"/>
      <c r="CG282" s="36"/>
      <c r="CH282" s="36"/>
    </row>
    <row r="283" spans="1:86">
      <c r="A283" s="1396"/>
      <c r="B283" s="1410"/>
      <c r="C283" s="1467"/>
      <c r="D283" s="1395" t="s">
        <v>344</v>
      </c>
      <c r="E283" s="9"/>
      <c r="F283" s="9"/>
      <c r="G283" s="9"/>
      <c r="H283" s="9"/>
      <c r="I283" s="9"/>
      <c r="J283" s="9"/>
      <c r="K283" s="9"/>
      <c r="L283" s="9"/>
      <c r="M283" s="9"/>
      <c r="N283" s="9"/>
      <c r="O283" s="9"/>
      <c r="P283" s="9"/>
      <c r="Q283" s="9"/>
      <c r="R283" s="9"/>
      <c r="S283" s="9"/>
      <c r="T283" s="9"/>
      <c r="U283" s="9"/>
      <c r="V283" s="9"/>
      <c r="W283" s="9"/>
      <c r="X283" s="9"/>
      <c r="Y283" s="9"/>
      <c r="Z283" s="9"/>
      <c r="AA283" s="9"/>
      <c r="AB283" s="1469"/>
      <c r="AC283" s="1890">
        <f>別紙2_設備!P32</f>
        <v>0</v>
      </c>
      <c r="AD283" s="1891"/>
      <c r="AE283" s="1891"/>
      <c r="AF283" s="1891"/>
      <c r="AG283" s="1891"/>
      <c r="AH283" s="1891"/>
      <c r="AI283" s="1892"/>
      <c r="AJ283" s="1429" t="s">
        <v>316</v>
      </c>
      <c r="AK283" s="1416"/>
      <c r="AL283" s="12"/>
      <c r="AN283" s="1421" t="str">
        <f>HYPERLINK("#'別紙2_設備'!P32 ","別紙2_設備はこちら")</f>
        <v>別紙2_設備はこちら</v>
      </c>
      <c r="AO283" s="1396"/>
      <c r="AP283" s="1410"/>
      <c r="AQ283" s="1467"/>
      <c r="AR283" s="1395" t="s">
        <v>344</v>
      </c>
      <c r="AS283" s="9"/>
      <c r="AT283" s="9"/>
      <c r="AU283" s="9"/>
      <c r="AV283" s="9"/>
      <c r="AW283" s="9"/>
      <c r="AX283" s="9"/>
      <c r="AY283" s="9"/>
      <c r="AZ283" s="9"/>
      <c r="BA283" s="9"/>
      <c r="BB283" s="9"/>
      <c r="BC283" s="9"/>
      <c r="BD283" s="9"/>
      <c r="BE283" s="9"/>
      <c r="BF283" s="9"/>
      <c r="BG283" s="9"/>
      <c r="BH283" s="9"/>
      <c r="BI283" s="9"/>
      <c r="BJ283" s="9"/>
      <c r="BK283" s="9"/>
      <c r="BL283" s="9"/>
      <c r="BM283" s="9"/>
      <c r="BN283" s="9"/>
      <c r="BO283" s="9"/>
      <c r="BP283" s="1469"/>
      <c r="BQ283" s="1890">
        <f>別紙2_設備!P32</f>
        <v>0</v>
      </c>
      <c r="BR283" s="1891"/>
      <c r="BS283" s="1891"/>
      <c r="BT283" s="1891"/>
      <c r="BU283" s="1891"/>
      <c r="BV283" s="1891"/>
      <c r="BW283" s="1892"/>
      <c r="BX283" s="1429" t="s">
        <v>316</v>
      </c>
      <c r="BY283" s="1416"/>
      <c r="BZ283" s="12"/>
      <c r="CA283" s="847" t="s">
        <v>151</v>
      </c>
      <c r="CB283" s="847" t="s">
        <v>509</v>
      </c>
      <c r="CC283" s="36"/>
      <c r="CD283" s="36"/>
      <c r="CE283" s="36"/>
      <c r="CF283" s="36"/>
      <c r="CG283" s="36"/>
      <c r="CH283" s="36"/>
    </row>
    <row r="284" spans="1:86">
      <c r="A284" s="1396"/>
      <c r="B284" s="1410"/>
      <c r="C284" s="1467"/>
      <c r="D284" s="1417" t="s">
        <v>346</v>
      </c>
      <c r="E284" s="1413"/>
      <c r="F284" s="1413"/>
      <c r="G284" s="1413"/>
      <c r="H284" s="1413"/>
      <c r="I284" s="1413"/>
      <c r="J284" s="1413"/>
      <c r="K284" s="1413"/>
      <c r="L284" s="1413"/>
      <c r="M284" s="1413"/>
      <c r="N284" s="1413"/>
      <c r="O284" s="1413"/>
      <c r="P284" s="1413"/>
      <c r="Q284" s="1413"/>
      <c r="R284" s="1413"/>
      <c r="S284" s="1413"/>
      <c r="T284" s="1413"/>
      <c r="U284" s="1413"/>
      <c r="V284" s="1413"/>
      <c r="W284" s="1413"/>
      <c r="X284" s="1413"/>
      <c r="Y284" s="1471" t="s">
        <v>347</v>
      </c>
      <c r="Z284" s="1413"/>
      <c r="AA284" s="1413"/>
      <c r="AB284" s="1414"/>
      <c r="AC284" s="1651" t="s">
        <v>348</v>
      </c>
      <c r="AD284" s="1886"/>
      <c r="AE284" s="1886"/>
      <c r="AF284" s="1886"/>
      <c r="AG284" s="1886"/>
      <c r="AH284" s="1886"/>
      <c r="AI284" s="1652" t="s">
        <v>349</v>
      </c>
      <c r="AJ284" s="11"/>
      <c r="AK284" s="1416"/>
      <c r="AL284" s="12"/>
      <c r="AO284" s="1396"/>
      <c r="AP284" s="1410"/>
      <c r="AQ284" s="1467"/>
      <c r="AR284" s="1417" t="s">
        <v>346</v>
      </c>
      <c r="AS284" s="1413"/>
      <c r="AT284" s="1413"/>
      <c r="AU284" s="1413"/>
      <c r="AV284" s="1413"/>
      <c r="AW284" s="1413"/>
      <c r="AX284" s="1413"/>
      <c r="AY284" s="1413"/>
      <c r="AZ284" s="1413"/>
      <c r="BA284" s="1413"/>
      <c r="BB284" s="1413"/>
      <c r="BC284" s="1413"/>
      <c r="BD284" s="1413"/>
      <c r="BE284" s="1413"/>
      <c r="BF284" s="1413"/>
      <c r="BG284" s="1413"/>
      <c r="BH284" s="1413"/>
      <c r="BI284" s="1413"/>
      <c r="BJ284" s="1413"/>
      <c r="BK284" s="1413"/>
      <c r="BL284" s="1413"/>
      <c r="BM284" s="1471" t="s">
        <v>347</v>
      </c>
      <c r="BN284" s="1413"/>
      <c r="BO284" s="1413"/>
      <c r="BP284" s="1414"/>
      <c r="BQ284" s="1472" t="s">
        <v>348</v>
      </c>
      <c r="BR284" s="2070"/>
      <c r="BS284" s="2070"/>
      <c r="BT284" s="2070"/>
      <c r="BU284" s="2070"/>
      <c r="BV284" s="2070"/>
      <c r="BW284" s="1473" t="s">
        <v>349</v>
      </c>
      <c r="BX284" s="11"/>
      <c r="BY284" s="1416"/>
      <c r="BZ284" s="12"/>
      <c r="CA284" s="847" t="s">
        <v>151</v>
      </c>
      <c r="CB284" s="847" t="s">
        <v>449</v>
      </c>
      <c r="CC284" s="36"/>
      <c r="CD284" s="36"/>
      <c r="CE284" s="36"/>
      <c r="CF284" s="36"/>
      <c r="CG284" s="36"/>
      <c r="CH284" s="36"/>
    </row>
    <row r="285" spans="1:86">
      <c r="A285" s="1396"/>
      <c r="B285" s="1410"/>
      <c r="C285" s="1467"/>
      <c r="D285" s="1474" t="s">
        <v>351</v>
      </c>
      <c r="E285" s="1475"/>
      <c r="F285" s="1476"/>
      <c r="G285" s="1476"/>
      <c r="H285" s="1476"/>
      <c r="I285" s="1476"/>
      <c r="J285" s="1476"/>
      <c r="K285" s="1476"/>
      <c r="L285" s="1476"/>
      <c r="M285" s="1476"/>
      <c r="N285" s="1476"/>
      <c r="O285" s="1476"/>
      <c r="P285" s="1476"/>
      <c r="Q285" s="1476"/>
      <c r="R285" s="1476"/>
      <c r="S285" s="1476"/>
      <c r="T285" s="1476"/>
      <c r="U285" s="1476"/>
      <c r="V285" s="1476"/>
      <c r="W285" s="1476"/>
      <c r="X285" s="1476"/>
      <c r="Y285" s="1475" t="s">
        <v>352</v>
      </c>
      <c r="Z285" s="1476"/>
      <c r="AA285" s="1476"/>
      <c r="AB285" s="1477"/>
      <c r="AC285" s="1887"/>
      <c r="AD285" s="1888"/>
      <c r="AE285" s="1888"/>
      <c r="AF285" s="1888"/>
      <c r="AG285" s="1888"/>
      <c r="AH285" s="1888"/>
      <c r="AI285" s="1889"/>
      <c r="AJ285" s="11" t="s">
        <v>316</v>
      </c>
      <c r="AK285" s="1416"/>
      <c r="AL285" s="12"/>
      <c r="AO285" s="1396"/>
      <c r="AP285" s="1410"/>
      <c r="AQ285" s="1467"/>
      <c r="AR285" s="1474" t="s">
        <v>351</v>
      </c>
      <c r="AS285" s="1475"/>
      <c r="AT285" s="1476"/>
      <c r="AU285" s="1476"/>
      <c r="AV285" s="1476"/>
      <c r="AW285" s="1476"/>
      <c r="AX285" s="1476"/>
      <c r="AY285" s="1476"/>
      <c r="AZ285" s="1476"/>
      <c r="BA285" s="1476"/>
      <c r="BB285" s="1476"/>
      <c r="BC285" s="1476"/>
      <c r="BD285" s="1476"/>
      <c r="BE285" s="1476"/>
      <c r="BF285" s="1476"/>
      <c r="BG285" s="1476"/>
      <c r="BH285" s="1476"/>
      <c r="BI285" s="1476"/>
      <c r="BJ285" s="1476"/>
      <c r="BK285" s="1476"/>
      <c r="BL285" s="1476"/>
      <c r="BM285" s="1475" t="s">
        <v>352</v>
      </c>
      <c r="BN285" s="1476"/>
      <c r="BO285" s="1476"/>
      <c r="BP285" s="1477"/>
      <c r="BQ285" s="2022"/>
      <c r="BR285" s="2023"/>
      <c r="BS285" s="2023"/>
      <c r="BT285" s="2023"/>
      <c r="BU285" s="2023"/>
      <c r="BV285" s="2023"/>
      <c r="BW285" s="2024"/>
      <c r="BX285" s="11" t="s">
        <v>316</v>
      </c>
      <c r="BY285" s="1416"/>
      <c r="BZ285" s="12"/>
      <c r="CA285" s="36"/>
      <c r="CB285" s="36"/>
      <c r="CC285" s="36"/>
      <c r="CD285" s="36"/>
      <c r="CE285" s="36"/>
      <c r="CF285" s="36"/>
      <c r="CG285" s="36"/>
      <c r="CH285" s="36"/>
    </row>
    <row r="286" spans="1:86">
      <c r="A286" s="1396"/>
      <c r="B286" s="1410"/>
      <c r="C286" s="1467"/>
      <c r="D286" s="1395" t="s">
        <v>353</v>
      </c>
      <c r="E286" s="9"/>
      <c r="F286" s="9"/>
      <c r="G286" s="9"/>
      <c r="H286" s="9"/>
      <c r="I286" s="9"/>
      <c r="J286" s="9"/>
      <c r="K286" s="9"/>
      <c r="L286" s="9"/>
      <c r="M286" s="9"/>
      <c r="N286" s="9"/>
      <c r="O286" s="9"/>
      <c r="P286" s="9"/>
      <c r="Q286" s="9"/>
      <c r="R286" s="9"/>
      <c r="S286" s="9"/>
      <c r="T286" s="9"/>
      <c r="U286" s="9"/>
      <c r="V286" s="9"/>
      <c r="W286" s="9"/>
      <c r="X286" s="9"/>
      <c r="Y286" s="9"/>
      <c r="Z286" s="9"/>
      <c r="AA286" s="9"/>
      <c r="AB286" s="1469"/>
      <c r="AC286" s="1890">
        <f>ROUNDDOWN(AC283*2/3,-3)</f>
        <v>0</v>
      </c>
      <c r="AD286" s="1891"/>
      <c r="AE286" s="1891"/>
      <c r="AF286" s="1891"/>
      <c r="AG286" s="1891"/>
      <c r="AH286" s="1891"/>
      <c r="AI286" s="1892"/>
      <c r="AJ286" s="11" t="s">
        <v>316</v>
      </c>
      <c r="AK286" s="1416"/>
      <c r="AL286" s="12"/>
      <c r="AO286" s="1396"/>
      <c r="AP286" s="1410"/>
      <c r="AQ286" s="1467"/>
      <c r="AR286" s="1395" t="s">
        <v>353</v>
      </c>
      <c r="AS286" s="9"/>
      <c r="AT286" s="9"/>
      <c r="AU286" s="9"/>
      <c r="AV286" s="9"/>
      <c r="AW286" s="9"/>
      <c r="AX286" s="9"/>
      <c r="AY286" s="9"/>
      <c r="AZ286" s="9"/>
      <c r="BA286" s="9"/>
      <c r="BB286" s="9"/>
      <c r="BC286" s="9"/>
      <c r="BD286" s="9"/>
      <c r="BE286" s="9"/>
      <c r="BF286" s="9"/>
      <c r="BG286" s="9"/>
      <c r="BH286" s="9"/>
      <c r="BI286" s="9"/>
      <c r="BJ286" s="9"/>
      <c r="BK286" s="9"/>
      <c r="BL286" s="9"/>
      <c r="BM286" s="9"/>
      <c r="BN286" s="9"/>
      <c r="BO286" s="9"/>
      <c r="BP286" s="1469"/>
      <c r="BQ286" s="1890">
        <f>ROUNDDOWN(BQ283*2/3,-3)</f>
        <v>0</v>
      </c>
      <c r="BR286" s="1891"/>
      <c r="BS286" s="1891"/>
      <c r="BT286" s="1891"/>
      <c r="BU286" s="1891"/>
      <c r="BV286" s="1891"/>
      <c r="BW286" s="1892"/>
      <c r="BX286" s="11" t="s">
        <v>316</v>
      </c>
      <c r="BY286" s="1416"/>
      <c r="BZ286" s="12"/>
      <c r="CA286" s="36"/>
      <c r="CB286" s="36"/>
      <c r="CC286" s="36"/>
      <c r="CD286" s="36"/>
      <c r="CE286" s="36"/>
      <c r="CF286" s="36"/>
      <c r="CG286" s="36"/>
      <c r="CH286" s="36"/>
    </row>
    <row r="287" spans="1:86" ht="19.5" thickBot="1">
      <c r="A287" s="1396"/>
      <c r="B287" s="1410"/>
      <c r="C287" s="1467"/>
      <c r="D287" s="1395" t="s">
        <v>354</v>
      </c>
      <c r="E287" s="9"/>
      <c r="F287" s="9"/>
      <c r="G287" s="9"/>
      <c r="H287" s="9"/>
      <c r="I287" s="9"/>
      <c r="J287" s="9"/>
      <c r="K287" s="9"/>
      <c r="L287" s="9"/>
      <c r="M287" s="9"/>
      <c r="N287" s="9"/>
      <c r="O287" s="9"/>
      <c r="P287" s="9"/>
      <c r="Q287" s="9"/>
      <c r="R287" s="9"/>
      <c r="S287" s="9"/>
      <c r="T287" s="9"/>
      <c r="U287" s="9"/>
      <c r="V287" s="9"/>
      <c r="W287" s="9"/>
      <c r="X287" s="9"/>
      <c r="Y287" s="9"/>
      <c r="Z287" s="9"/>
      <c r="AA287" s="9"/>
      <c r="AB287" s="1469"/>
      <c r="AC287" s="1820">
        <f>ROUNDDOWN(AC283-AC285,-3)</f>
        <v>0</v>
      </c>
      <c r="AD287" s="1821"/>
      <c r="AE287" s="1821"/>
      <c r="AF287" s="1821"/>
      <c r="AG287" s="1821"/>
      <c r="AH287" s="1821"/>
      <c r="AI287" s="1822"/>
      <c r="AJ287" s="11" t="s">
        <v>316</v>
      </c>
      <c r="AK287" s="1416"/>
      <c r="AL287" s="12"/>
      <c r="AO287" s="1396"/>
      <c r="AP287" s="1410"/>
      <c r="AQ287" s="1467"/>
      <c r="AR287" s="1395" t="s">
        <v>354</v>
      </c>
      <c r="AS287" s="9"/>
      <c r="AT287" s="9"/>
      <c r="AU287" s="9"/>
      <c r="AV287" s="9"/>
      <c r="AW287" s="9"/>
      <c r="AX287" s="9"/>
      <c r="AY287" s="9"/>
      <c r="AZ287" s="9"/>
      <c r="BA287" s="9"/>
      <c r="BB287" s="9"/>
      <c r="BC287" s="9"/>
      <c r="BD287" s="9"/>
      <c r="BE287" s="9"/>
      <c r="BF287" s="9"/>
      <c r="BG287" s="9"/>
      <c r="BH287" s="9"/>
      <c r="BI287" s="9"/>
      <c r="BJ287" s="9"/>
      <c r="BK287" s="9"/>
      <c r="BL287" s="9"/>
      <c r="BM287" s="9"/>
      <c r="BN287" s="9"/>
      <c r="BO287" s="9"/>
      <c r="BP287" s="1469"/>
      <c r="BQ287" s="2071">
        <f>ROUNDDOWN(BQ283-BQ285,-3)</f>
        <v>0</v>
      </c>
      <c r="BR287" s="2072"/>
      <c r="BS287" s="2072"/>
      <c r="BT287" s="2072"/>
      <c r="BU287" s="2072"/>
      <c r="BV287" s="2072"/>
      <c r="BW287" s="2073"/>
      <c r="BX287" s="11" t="s">
        <v>316</v>
      </c>
      <c r="BY287" s="1416"/>
      <c r="BZ287" s="12"/>
      <c r="CA287" s="36"/>
      <c r="CB287" s="36"/>
      <c r="CC287" s="36"/>
      <c r="CD287" s="36"/>
      <c r="CE287" s="36"/>
      <c r="CF287" s="36"/>
      <c r="CG287" s="36"/>
      <c r="CH287" s="36"/>
    </row>
    <row r="288" spans="1:86" ht="20.25" thickTop="1" thickBot="1">
      <c r="A288" s="1396"/>
      <c r="B288" s="1410"/>
      <c r="C288" s="1478"/>
      <c r="D288" s="1479" t="s">
        <v>355</v>
      </c>
      <c r="E288" s="9"/>
      <c r="F288" s="9"/>
      <c r="G288" s="9"/>
      <c r="H288" s="1480"/>
      <c r="I288" s="9"/>
      <c r="J288" s="9"/>
      <c r="K288" s="9"/>
      <c r="L288" s="9"/>
      <c r="M288" s="9"/>
      <c r="N288" s="9"/>
      <c r="O288" s="9"/>
      <c r="P288" s="9"/>
      <c r="Q288" s="9"/>
      <c r="R288" s="9"/>
      <c r="S288" s="9"/>
      <c r="T288" s="9"/>
      <c r="U288" s="9"/>
      <c r="V288" s="9"/>
      <c r="W288" s="9"/>
      <c r="X288" s="9"/>
      <c r="Y288" s="9"/>
      <c r="Z288" s="9"/>
      <c r="AA288" s="9"/>
      <c r="AB288" s="9"/>
      <c r="AC288" s="1893">
        <f>MIN(AC286:AI287)</f>
        <v>0</v>
      </c>
      <c r="AD288" s="1894"/>
      <c r="AE288" s="1894"/>
      <c r="AF288" s="1894"/>
      <c r="AG288" s="1894"/>
      <c r="AH288" s="1894"/>
      <c r="AI288" s="1895"/>
      <c r="AJ288" s="1476" t="s">
        <v>316</v>
      </c>
      <c r="AK288" s="1477"/>
      <c r="AL288" s="12"/>
      <c r="AO288" s="1396"/>
      <c r="AP288" s="1410"/>
      <c r="AQ288" s="1478"/>
      <c r="AR288" s="1479" t="s">
        <v>355</v>
      </c>
      <c r="AS288" s="9"/>
      <c r="AT288" s="9"/>
      <c r="AU288" s="9"/>
      <c r="AV288" s="1480"/>
      <c r="AW288" s="9"/>
      <c r="AX288" s="9"/>
      <c r="AY288" s="9"/>
      <c r="AZ288" s="9"/>
      <c r="BA288" s="9"/>
      <c r="BB288" s="9"/>
      <c r="BC288" s="9"/>
      <c r="BD288" s="9"/>
      <c r="BE288" s="9"/>
      <c r="BF288" s="9"/>
      <c r="BG288" s="9"/>
      <c r="BH288" s="9"/>
      <c r="BI288" s="9"/>
      <c r="BJ288" s="9"/>
      <c r="BK288" s="9"/>
      <c r="BL288" s="9"/>
      <c r="BM288" s="9"/>
      <c r="BN288" s="9"/>
      <c r="BO288" s="9"/>
      <c r="BP288" s="9"/>
      <c r="BQ288" s="1893">
        <f>MIN(BQ286:BW287)</f>
        <v>0</v>
      </c>
      <c r="BR288" s="1894"/>
      <c r="BS288" s="1894"/>
      <c r="BT288" s="1894"/>
      <c r="BU288" s="1894"/>
      <c r="BV288" s="1894"/>
      <c r="BW288" s="1895"/>
      <c r="BX288" s="1476" t="s">
        <v>316</v>
      </c>
      <c r="BY288" s="1477"/>
      <c r="BZ288" s="12"/>
      <c r="CA288" s="36"/>
      <c r="CB288" s="36"/>
      <c r="CC288" s="36"/>
      <c r="CD288" s="36"/>
      <c r="CE288" s="36"/>
      <c r="CF288" s="36"/>
      <c r="CG288" s="36"/>
      <c r="CH288" s="36"/>
    </row>
    <row r="289" spans="1:86" ht="19.5" thickTop="1">
      <c r="A289" s="1396"/>
      <c r="B289" s="1434"/>
      <c r="C289" s="1411" t="s">
        <v>356</v>
      </c>
      <c r="D289" s="1027"/>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9"/>
      <c r="AK289" s="1414"/>
      <c r="AL289" s="12"/>
      <c r="AO289" s="1396"/>
      <c r="AP289" s="1434"/>
      <c r="AQ289" s="1411" t="s">
        <v>356</v>
      </c>
      <c r="AR289" s="1027"/>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c r="BS289" s="11"/>
      <c r="BT289" s="11"/>
      <c r="BU289" s="11"/>
      <c r="BV289" s="11"/>
      <c r="BW289" s="11"/>
      <c r="BX289" s="9"/>
      <c r="BY289" s="1414"/>
      <c r="BZ289" s="12"/>
      <c r="CA289" s="36"/>
      <c r="CB289" s="36"/>
      <c r="CC289" s="36"/>
      <c r="CD289" s="36"/>
      <c r="CE289" s="36"/>
      <c r="CF289" s="36"/>
      <c r="CG289" s="36"/>
      <c r="CH289" s="36"/>
    </row>
    <row r="290" spans="1:86">
      <c r="A290" s="1396"/>
      <c r="B290" s="1434"/>
      <c r="C290" s="1481"/>
      <c r="D290" s="1482" t="s">
        <v>493</v>
      </c>
      <c r="E290" s="1413"/>
      <c r="F290" s="1413"/>
      <c r="G290" s="1413"/>
      <c r="H290" s="1413"/>
      <c r="I290" s="1413"/>
      <c r="J290" s="1413"/>
      <c r="K290" s="1413"/>
      <c r="L290" s="1413"/>
      <c r="M290" s="1413"/>
      <c r="N290" s="1413"/>
      <c r="O290" s="1413"/>
      <c r="P290" s="1413"/>
      <c r="Q290" s="1413"/>
      <c r="R290" s="1413"/>
      <c r="S290" s="1413"/>
      <c r="T290" s="1413"/>
      <c r="U290" s="1413"/>
      <c r="V290" s="1413"/>
      <c r="W290" s="1413"/>
      <c r="X290" s="1413"/>
      <c r="Y290" s="1413"/>
      <c r="Z290" s="1413"/>
      <c r="AA290" s="1413"/>
      <c r="AB290" s="1413"/>
      <c r="AC290" s="1834">
        <f>IF(給湯・コジェネ!C18="給湯器",給湯・コジェネ!G31,0)</f>
        <v>0</v>
      </c>
      <c r="AD290" s="1835"/>
      <c r="AE290" s="1835"/>
      <c r="AF290" s="1835"/>
      <c r="AG290" s="1835"/>
      <c r="AH290" s="1836"/>
      <c r="AI290" s="1900" t="s">
        <v>378</v>
      </c>
      <c r="AJ290" s="1901"/>
      <c r="AK290" s="1902"/>
      <c r="AL290" s="12"/>
      <c r="AN290" s="1421" t="s">
        <v>510</v>
      </c>
      <c r="AO290" s="1396"/>
      <c r="AP290" s="1434"/>
      <c r="AQ290" s="1481"/>
      <c r="AR290" s="1482" t="s">
        <v>493</v>
      </c>
      <c r="AS290" s="1413"/>
      <c r="AT290" s="1413"/>
      <c r="AU290" s="1413"/>
      <c r="AV290" s="1413"/>
      <c r="AW290" s="1413"/>
      <c r="AX290" s="1413"/>
      <c r="AY290" s="1413"/>
      <c r="AZ290" s="1413"/>
      <c r="BA290" s="1413"/>
      <c r="BB290" s="1413"/>
      <c r="BC290" s="1413"/>
      <c r="BD290" s="1413"/>
      <c r="BE290" s="1413"/>
      <c r="BF290" s="1413"/>
      <c r="BG290" s="1413"/>
      <c r="BH290" s="1413"/>
      <c r="BI290" s="1413"/>
      <c r="BJ290" s="1413"/>
      <c r="BK290" s="1413"/>
      <c r="BL290" s="1413"/>
      <c r="BM290" s="1413"/>
      <c r="BN290" s="1413"/>
      <c r="BO290" s="1413"/>
      <c r="BP290" s="1413"/>
      <c r="BQ290" s="2056" t="str">
        <f>IF(給湯・コジェネ!C18="給湯器",給湯・コジェネ!G31,"")</f>
        <v/>
      </c>
      <c r="BR290" s="2057"/>
      <c r="BS290" s="2057"/>
      <c r="BT290" s="2057"/>
      <c r="BU290" s="2057"/>
      <c r="BV290" s="2058"/>
      <c r="BW290" s="1841" t="s">
        <v>378</v>
      </c>
      <c r="BX290" s="1842"/>
      <c r="BY290" s="1843"/>
      <c r="BZ290" s="12"/>
      <c r="CA290" s="847" t="s">
        <v>151</v>
      </c>
      <c r="CB290" s="847" t="s">
        <v>1257</v>
      </c>
      <c r="CC290" s="36"/>
      <c r="CD290" s="36"/>
      <c r="CE290" s="36"/>
      <c r="CF290" s="36"/>
      <c r="CG290" s="36"/>
      <c r="CH290" s="36"/>
    </row>
    <row r="291" spans="1:86">
      <c r="A291" s="1396"/>
      <c r="B291" s="9"/>
      <c r="C291" s="9"/>
      <c r="D291" s="1641"/>
      <c r="E291" s="9"/>
      <c r="F291" s="9"/>
      <c r="G291" s="9"/>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c r="AJ291" s="9"/>
      <c r="AK291" s="9"/>
      <c r="AL291" s="12"/>
      <c r="AO291" s="1396"/>
      <c r="AP291" s="9"/>
      <c r="AQ291" s="9"/>
      <c r="AR291" s="1641"/>
      <c r="AS291" s="9"/>
      <c r="AT291" s="9"/>
      <c r="AU291" s="9"/>
      <c r="AV291" s="9"/>
      <c r="AW291" s="9"/>
      <c r="AX291" s="9"/>
      <c r="AY291" s="9"/>
      <c r="AZ291" s="9"/>
      <c r="BA291" s="9"/>
      <c r="BB291" s="9"/>
      <c r="BC291" s="9"/>
      <c r="BD291" s="9"/>
      <c r="BE291" s="9"/>
      <c r="BF291" s="9"/>
      <c r="BG291" s="9"/>
      <c r="BH291" s="9"/>
      <c r="BI291" s="9"/>
      <c r="BJ291" s="9"/>
      <c r="BK291" s="9"/>
      <c r="BL291" s="9"/>
      <c r="BM291" s="9"/>
      <c r="BN291" s="9"/>
      <c r="BO291" s="9"/>
      <c r="BP291" s="9"/>
      <c r="BQ291" s="9"/>
      <c r="BR291" s="9"/>
      <c r="BS291" s="9"/>
      <c r="BT291" s="9"/>
      <c r="BU291" s="9"/>
      <c r="BV291" s="9"/>
      <c r="BW291" s="9"/>
      <c r="BX291" s="9"/>
      <c r="BY291" s="9"/>
      <c r="BZ291" s="12"/>
      <c r="CA291" s="36"/>
      <c r="CB291" s="36"/>
      <c r="CC291" s="36"/>
      <c r="CD291" s="36"/>
      <c r="CE291" s="36"/>
      <c r="CF291" s="36"/>
      <c r="CG291" s="36"/>
      <c r="CH291" s="36"/>
    </row>
    <row r="292" spans="1:86">
      <c r="A292" s="1396"/>
      <c r="B292" s="1394" t="s">
        <v>511</v>
      </c>
      <c r="C292" s="1407"/>
      <c r="D292" s="1407"/>
      <c r="E292" s="1408"/>
      <c r="F292" s="1408"/>
      <c r="G292" s="1408"/>
      <c r="H292" s="1408"/>
      <c r="I292" s="1408"/>
      <c r="J292" s="1408"/>
      <c r="K292" s="1408"/>
      <c r="L292" s="1408"/>
      <c r="M292" s="1408"/>
      <c r="N292" s="1408"/>
      <c r="O292" s="1408"/>
      <c r="P292" s="1408"/>
      <c r="Q292" s="1408"/>
      <c r="R292" s="1408"/>
      <c r="S292" s="1408"/>
      <c r="T292" s="1408"/>
      <c r="U292" s="1408"/>
      <c r="V292" s="1408"/>
      <c r="W292" s="1408"/>
      <c r="X292" s="1408"/>
      <c r="Y292" s="1408"/>
      <c r="Z292" s="1408"/>
      <c r="AA292" s="1408"/>
      <c r="AB292" s="1408"/>
      <c r="AC292" s="1408"/>
      <c r="AD292" s="1408"/>
      <c r="AE292" s="1408"/>
      <c r="AF292" s="1408"/>
      <c r="AG292" s="1408"/>
      <c r="AH292" s="1408"/>
      <c r="AI292" s="1408"/>
      <c r="AJ292" s="1408"/>
      <c r="AK292" s="1497"/>
      <c r="AL292" s="12"/>
      <c r="AO292" s="1396"/>
      <c r="AP292" s="1394" t="s">
        <v>511</v>
      </c>
      <c r="AQ292" s="1407"/>
      <c r="AR292" s="1407"/>
      <c r="AS292" s="1408"/>
      <c r="AT292" s="1408"/>
      <c r="AU292" s="1408"/>
      <c r="AV292" s="1408"/>
      <c r="AW292" s="1408"/>
      <c r="AX292" s="1408"/>
      <c r="AY292" s="1408"/>
      <c r="AZ292" s="1408"/>
      <c r="BA292" s="1408"/>
      <c r="BB292" s="1408"/>
      <c r="BC292" s="1408"/>
      <c r="BD292" s="1408"/>
      <c r="BE292" s="1408"/>
      <c r="BF292" s="1408"/>
      <c r="BG292" s="1408"/>
      <c r="BH292" s="1408"/>
      <c r="BI292" s="1408"/>
      <c r="BJ292" s="1408"/>
      <c r="BK292" s="1408"/>
      <c r="BL292" s="1408"/>
      <c r="BM292" s="1408"/>
      <c r="BN292" s="1408"/>
      <c r="BO292" s="1408"/>
      <c r="BP292" s="1408"/>
      <c r="BQ292" s="1408"/>
      <c r="BR292" s="1408"/>
      <c r="BS292" s="1408"/>
      <c r="BT292" s="1408"/>
      <c r="BU292" s="1408"/>
      <c r="BV292" s="1408"/>
      <c r="BW292" s="1408"/>
      <c r="BX292" s="1408"/>
      <c r="BY292" s="1497"/>
      <c r="BZ292" s="12"/>
      <c r="CA292" s="36"/>
      <c r="CB292" s="36"/>
      <c r="CC292" s="36"/>
      <c r="CD292" s="36"/>
      <c r="CE292" s="36"/>
      <c r="CF292" s="36"/>
      <c r="CG292" s="36"/>
      <c r="CH292" s="36"/>
    </row>
    <row r="293" spans="1:86">
      <c r="A293" s="1396"/>
      <c r="B293" s="1410"/>
      <c r="C293" s="1411" t="s">
        <v>343</v>
      </c>
      <c r="D293" s="1412"/>
      <c r="E293" s="1413"/>
      <c r="F293" s="1413"/>
      <c r="G293" s="1413"/>
      <c r="H293" s="1413"/>
      <c r="I293" s="1413"/>
      <c r="J293" s="1413"/>
      <c r="K293" s="1413"/>
      <c r="L293" s="1413"/>
      <c r="M293" s="1413"/>
      <c r="N293" s="1413"/>
      <c r="O293" s="1413"/>
      <c r="P293" s="1413"/>
      <c r="Q293" s="1413"/>
      <c r="R293" s="1413"/>
      <c r="S293" s="1413"/>
      <c r="T293" s="1413"/>
      <c r="U293" s="1413"/>
      <c r="V293" s="1413"/>
      <c r="W293" s="1413"/>
      <c r="X293" s="1413"/>
      <c r="Y293" s="1413"/>
      <c r="Z293" s="1413"/>
      <c r="AA293" s="1413"/>
      <c r="AB293" s="1413"/>
      <c r="AC293" s="1413"/>
      <c r="AD293" s="1413"/>
      <c r="AE293" s="1413"/>
      <c r="AF293" s="1413"/>
      <c r="AG293" s="1413"/>
      <c r="AH293" s="1413"/>
      <c r="AI293" s="1413"/>
      <c r="AJ293" s="1413"/>
      <c r="AK293" s="1414"/>
      <c r="AL293" s="12"/>
      <c r="AO293" s="1396"/>
      <c r="AP293" s="1410"/>
      <c r="AQ293" s="1411" t="s">
        <v>343</v>
      </c>
      <c r="AR293" s="1412"/>
      <c r="AS293" s="1413"/>
      <c r="AT293" s="1413"/>
      <c r="AU293" s="1413"/>
      <c r="AV293" s="1413"/>
      <c r="AW293" s="1413"/>
      <c r="AX293" s="1413"/>
      <c r="AY293" s="1413"/>
      <c r="AZ293" s="1413"/>
      <c r="BA293" s="1413"/>
      <c r="BB293" s="1413"/>
      <c r="BC293" s="1413"/>
      <c r="BD293" s="1413"/>
      <c r="BE293" s="1413"/>
      <c r="BF293" s="1413"/>
      <c r="BG293" s="1413"/>
      <c r="BH293" s="1413"/>
      <c r="BI293" s="1413"/>
      <c r="BJ293" s="1413"/>
      <c r="BK293" s="1413"/>
      <c r="BL293" s="1413"/>
      <c r="BM293" s="1413"/>
      <c r="BN293" s="1413"/>
      <c r="BO293" s="1413"/>
      <c r="BP293" s="1413"/>
      <c r="BQ293" s="1413"/>
      <c r="BR293" s="1413"/>
      <c r="BS293" s="1413"/>
      <c r="BT293" s="1413"/>
      <c r="BU293" s="1413"/>
      <c r="BV293" s="1413"/>
      <c r="BW293" s="1413"/>
      <c r="BX293" s="1413"/>
      <c r="BY293" s="1414"/>
      <c r="BZ293" s="12"/>
      <c r="CA293" s="36"/>
      <c r="CB293" s="36"/>
      <c r="CC293" s="36"/>
      <c r="CD293" s="36"/>
      <c r="CE293" s="36"/>
      <c r="CF293" s="36"/>
      <c r="CG293" s="36"/>
      <c r="CH293" s="36"/>
    </row>
    <row r="294" spans="1:86">
      <c r="A294" s="1396"/>
      <c r="B294" s="1410"/>
      <c r="C294" s="1467"/>
      <c r="D294" s="1395" t="s">
        <v>344</v>
      </c>
      <c r="E294" s="9"/>
      <c r="F294" s="9"/>
      <c r="G294" s="9"/>
      <c r="H294" s="9"/>
      <c r="I294" s="9"/>
      <c r="J294" s="9"/>
      <c r="K294" s="9"/>
      <c r="L294" s="9"/>
      <c r="M294" s="9"/>
      <c r="N294" s="9"/>
      <c r="O294" s="9"/>
      <c r="P294" s="9"/>
      <c r="Q294" s="9"/>
      <c r="R294" s="9"/>
      <c r="S294" s="9"/>
      <c r="T294" s="9"/>
      <c r="U294" s="9"/>
      <c r="V294" s="9"/>
      <c r="W294" s="9"/>
      <c r="X294" s="9"/>
      <c r="Y294" s="9"/>
      <c r="Z294" s="9"/>
      <c r="AA294" s="9"/>
      <c r="AB294" s="1469"/>
      <c r="AC294" s="1890">
        <f>別紙2_設備!Q32</f>
        <v>0</v>
      </c>
      <c r="AD294" s="1891"/>
      <c r="AE294" s="1891"/>
      <c r="AF294" s="1891"/>
      <c r="AG294" s="1891"/>
      <c r="AH294" s="1891"/>
      <c r="AI294" s="1892"/>
      <c r="AJ294" s="1429" t="s">
        <v>316</v>
      </c>
      <c r="AK294" s="1416"/>
      <c r="AL294" s="12"/>
      <c r="AN294" s="1421" t="str">
        <f>HYPERLINK("#'別紙2_設備'!Q32 ","別紙2_設備はこちら")</f>
        <v>別紙2_設備はこちら</v>
      </c>
      <c r="AO294" s="1396"/>
      <c r="AP294" s="1410"/>
      <c r="AQ294" s="1467"/>
      <c r="AR294" s="1395" t="s">
        <v>344</v>
      </c>
      <c r="AS294" s="9"/>
      <c r="AT294" s="9"/>
      <c r="AU294" s="9"/>
      <c r="AV294" s="9"/>
      <c r="AW294" s="9"/>
      <c r="AX294" s="9"/>
      <c r="AY294" s="9"/>
      <c r="AZ294" s="9"/>
      <c r="BA294" s="9"/>
      <c r="BB294" s="9"/>
      <c r="BC294" s="9"/>
      <c r="BD294" s="9"/>
      <c r="BE294" s="9"/>
      <c r="BF294" s="9"/>
      <c r="BG294" s="9"/>
      <c r="BH294" s="9"/>
      <c r="BI294" s="9"/>
      <c r="BJ294" s="9"/>
      <c r="BK294" s="9"/>
      <c r="BL294" s="9"/>
      <c r="BM294" s="9"/>
      <c r="BN294" s="9"/>
      <c r="BO294" s="9"/>
      <c r="BP294" s="1469"/>
      <c r="BQ294" s="1890">
        <f>別紙2_設備!Q32</f>
        <v>0</v>
      </c>
      <c r="BR294" s="1891"/>
      <c r="BS294" s="1891"/>
      <c r="BT294" s="1891"/>
      <c r="BU294" s="1891"/>
      <c r="BV294" s="1891"/>
      <c r="BW294" s="1892"/>
      <c r="BX294" s="1429" t="s">
        <v>316</v>
      </c>
      <c r="BY294" s="1416"/>
      <c r="BZ294" s="12"/>
      <c r="CA294" s="847" t="s">
        <v>151</v>
      </c>
      <c r="CB294" s="847" t="s">
        <v>512</v>
      </c>
      <c r="CC294" s="36"/>
      <c r="CD294" s="36"/>
      <c r="CE294" s="36"/>
      <c r="CF294" s="36"/>
      <c r="CG294" s="36"/>
      <c r="CH294" s="36"/>
    </row>
    <row r="295" spans="1:86">
      <c r="A295" s="1396"/>
      <c r="B295" s="1410"/>
      <c r="C295" s="1467"/>
      <c r="D295" s="1417" t="s">
        <v>346</v>
      </c>
      <c r="E295" s="1413"/>
      <c r="F295" s="1413"/>
      <c r="G295" s="1413"/>
      <c r="H295" s="1413"/>
      <c r="I295" s="1413"/>
      <c r="J295" s="1413"/>
      <c r="K295" s="1413"/>
      <c r="L295" s="1413"/>
      <c r="M295" s="1413"/>
      <c r="N295" s="1413"/>
      <c r="O295" s="1413"/>
      <c r="P295" s="1413"/>
      <c r="Q295" s="1413"/>
      <c r="R295" s="1413"/>
      <c r="S295" s="1413"/>
      <c r="T295" s="1413"/>
      <c r="U295" s="1413"/>
      <c r="V295" s="1413"/>
      <c r="W295" s="1413"/>
      <c r="X295" s="1413"/>
      <c r="Y295" s="1471" t="s">
        <v>347</v>
      </c>
      <c r="Z295" s="1413"/>
      <c r="AA295" s="1413"/>
      <c r="AB295" s="1414"/>
      <c r="AC295" s="1651" t="s">
        <v>348</v>
      </c>
      <c r="AD295" s="1886"/>
      <c r="AE295" s="1886"/>
      <c r="AF295" s="1886"/>
      <c r="AG295" s="1886"/>
      <c r="AH295" s="1886"/>
      <c r="AI295" s="1652" t="s">
        <v>349</v>
      </c>
      <c r="AJ295" s="11"/>
      <c r="AK295" s="1416"/>
      <c r="AL295" s="12"/>
      <c r="AO295" s="1396"/>
      <c r="AP295" s="1410"/>
      <c r="AQ295" s="1467"/>
      <c r="AR295" s="1417" t="s">
        <v>346</v>
      </c>
      <c r="AS295" s="1413"/>
      <c r="AT295" s="1413"/>
      <c r="AU295" s="1413"/>
      <c r="AV295" s="1413"/>
      <c r="AW295" s="1413"/>
      <c r="AX295" s="1413"/>
      <c r="AY295" s="1413"/>
      <c r="AZ295" s="1413"/>
      <c r="BA295" s="1413"/>
      <c r="BB295" s="1413"/>
      <c r="BC295" s="1413"/>
      <c r="BD295" s="1413"/>
      <c r="BE295" s="1413"/>
      <c r="BF295" s="1413"/>
      <c r="BG295" s="1413"/>
      <c r="BH295" s="1413"/>
      <c r="BI295" s="1413"/>
      <c r="BJ295" s="1413"/>
      <c r="BK295" s="1413"/>
      <c r="BL295" s="1413"/>
      <c r="BM295" s="1471" t="s">
        <v>347</v>
      </c>
      <c r="BN295" s="1413"/>
      <c r="BO295" s="1413"/>
      <c r="BP295" s="1414"/>
      <c r="BQ295" s="1472" t="s">
        <v>348</v>
      </c>
      <c r="BR295" s="2070"/>
      <c r="BS295" s="2070"/>
      <c r="BT295" s="2070"/>
      <c r="BU295" s="2070"/>
      <c r="BV295" s="2070"/>
      <c r="BW295" s="1473" t="s">
        <v>349</v>
      </c>
      <c r="BX295" s="11"/>
      <c r="BY295" s="1416"/>
      <c r="BZ295" s="12"/>
      <c r="CA295" s="847" t="s">
        <v>151</v>
      </c>
      <c r="CB295" s="847" t="s">
        <v>449</v>
      </c>
      <c r="CC295" s="36"/>
      <c r="CD295" s="36"/>
      <c r="CE295" s="36"/>
      <c r="CF295" s="36"/>
      <c r="CG295" s="36"/>
      <c r="CH295" s="36"/>
    </row>
    <row r="296" spans="1:86">
      <c r="A296" s="1396"/>
      <c r="B296" s="1410"/>
      <c r="C296" s="1467"/>
      <c r="D296" s="1474" t="s">
        <v>351</v>
      </c>
      <c r="E296" s="1475"/>
      <c r="F296" s="1476"/>
      <c r="G296" s="1476"/>
      <c r="H296" s="1476"/>
      <c r="I296" s="1476"/>
      <c r="J296" s="1476"/>
      <c r="K296" s="1476"/>
      <c r="L296" s="1476"/>
      <c r="M296" s="1476"/>
      <c r="N296" s="1476"/>
      <c r="O296" s="1476"/>
      <c r="P296" s="1476"/>
      <c r="Q296" s="1476"/>
      <c r="R296" s="1476"/>
      <c r="S296" s="1476"/>
      <c r="T296" s="1476"/>
      <c r="U296" s="1476"/>
      <c r="V296" s="1476"/>
      <c r="W296" s="1476"/>
      <c r="X296" s="1476"/>
      <c r="Y296" s="1475" t="s">
        <v>352</v>
      </c>
      <c r="Z296" s="1476"/>
      <c r="AA296" s="1476"/>
      <c r="AB296" s="1477"/>
      <c r="AC296" s="1887"/>
      <c r="AD296" s="1888"/>
      <c r="AE296" s="1888"/>
      <c r="AF296" s="1888"/>
      <c r="AG296" s="1888"/>
      <c r="AH296" s="1888"/>
      <c r="AI296" s="1889"/>
      <c r="AJ296" s="11" t="s">
        <v>316</v>
      </c>
      <c r="AK296" s="1416"/>
      <c r="AL296" s="12"/>
      <c r="AO296" s="1396"/>
      <c r="AP296" s="1410"/>
      <c r="AQ296" s="1467"/>
      <c r="AR296" s="1474" t="s">
        <v>351</v>
      </c>
      <c r="AS296" s="1475"/>
      <c r="AT296" s="1476"/>
      <c r="AU296" s="1476"/>
      <c r="AV296" s="1476"/>
      <c r="AW296" s="1476"/>
      <c r="AX296" s="1476"/>
      <c r="AY296" s="1476"/>
      <c r="AZ296" s="1476"/>
      <c r="BA296" s="1476"/>
      <c r="BB296" s="1476"/>
      <c r="BC296" s="1476"/>
      <c r="BD296" s="1476"/>
      <c r="BE296" s="1476"/>
      <c r="BF296" s="1476"/>
      <c r="BG296" s="1476"/>
      <c r="BH296" s="1476"/>
      <c r="BI296" s="1476"/>
      <c r="BJ296" s="1476"/>
      <c r="BK296" s="1476"/>
      <c r="BL296" s="1476"/>
      <c r="BM296" s="1475" t="s">
        <v>352</v>
      </c>
      <c r="BN296" s="1476"/>
      <c r="BO296" s="1476"/>
      <c r="BP296" s="1477"/>
      <c r="BQ296" s="2022"/>
      <c r="BR296" s="2023"/>
      <c r="BS296" s="2023"/>
      <c r="BT296" s="2023"/>
      <c r="BU296" s="2023"/>
      <c r="BV296" s="2023"/>
      <c r="BW296" s="2024"/>
      <c r="BX296" s="11" t="s">
        <v>316</v>
      </c>
      <c r="BY296" s="1416"/>
      <c r="BZ296" s="12"/>
      <c r="CA296" s="36"/>
      <c r="CB296" s="36"/>
      <c r="CC296" s="36"/>
      <c r="CD296" s="36"/>
      <c r="CE296" s="36"/>
      <c r="CF296" s="36"/>
      <c r="CG296" s="36"/>
      <c r="CH296" s="36"/>
    </row>
    <row r="297" spans="1:86">
      <c r="A297" s="1396"/>
      <c r="B297" s="1410"/>
      <c r="C297" s="1467"/>
      <c r="D297" s="1395" t="s">
        <v>353</v>
      </c>
      <c r="E297" s="9"/>
      <c r="F297" s="9"/>
      <c r="G297" s="9"/>
      <c r="H297" s="9"/>
      <c r="I297" s="9"/>
      <c r="J297" s="9"/>
      <c r="K297" s="9"/>
      <c r="L297" s="9"/>
      <c r="M297" s="9"/>
      <c r="N297" s="9"/>
      <c r="O297" s="9"/>
      <c r="P297" s="9"/>
      <c r="Q297" s="9"/>
      <c r="R297" s="9"/>
      <c r="S297" s="9"/>
      <c r="T297" s="9"/>
      <c r="U297" s="9"/>
      <c r="V297" s="9"/>
      <c r="W297" s="9"/>
      <c r="X297" s="9"/>
      <c r="Y297" s="9"/>
      <c r="Z297" s="9"/>
      <c r="AA297" s="9"/>
      <c r="AB297" s="1469"/>
      <c r="AC297" s="1890">
        <f>ROUNDDOWN(AC294*2/3,-3)</f>
        <v>0</v>
      </c>
      <c r="AD297" s="1891"/>
      <c r="AE297" s="1891"/>
      <c r="AF297" s="1891"/>
      <c r="AG297" s="1891"/>
      <c r="AH297" s="1891"/>
      <c r="AI297" s="1892"/>
      <c r="AJ297" s="11" t="s">
        <v>316</v>
      </c>
      <c r="AK297" s="1416"/>
      <c r="AL297" s="12"/>
      <c r="AO297" s="1396"/>
      <c r="AP297" s="1410"/>
      <c r="AQ297" s="1467"/>
      <c r="AR297" s="1395" t="s">
        <v>353</v>
      </c>
      <c r="AS297" s="9"/>
      <c r="AT297" s="9"/>
      <c r="AU297" s="9"/>
      <c r="AV297" s="9"/>
      <c r="AW297" s="9"/>
      <c r="AX297" s="9"/>
      <c r="AY297" s="9"/>
      <c r="AZ297" s="9"/>
      <c r="BA297" s="9"/>
      <c r="BB297" s="9"/>
      <c r="BC297" s="9"/>
      <c r="BD297" s="9"/>
      <c r="BE297" s="9"/>
      <c r="BF297" s="9"/>
      <c r="BG297" s="9"/>
      <c r="BH297" s="9"/>
      <c r="BI297" s="9"/>
      <c r="BJ297" s="9"/>
      <c r="BK297" s="9"/>
      <c r="BL297" s="9"/>
      <c r="BM297" s="9"/>
      <c r="BN297" s="9"/>
      <c r="BO297" s="9"/>
      <c r="BP297" s="1469"/>
      <c r="BQ297" s="1890">
        <f>ROUNDDOWN(BQ294*2/3,-3)</f>
        <v>0</v>
      </c>
      <c r="BR297" s="1891"/>
      <c r="BS297" s="1891"/>
      <c r="BT297" s="1891"/>
      <c r="BU297" s="1891"/>
      <c r="BV297" s="1891"/>
      <c r="BW297" s="1892"/>
      <c r="BX297" s="11" t="s">
        <v>316</v>
      </c>
      <c r="BY297" s="1416"/>
      <c r="BZ297" s="12"/>
      <c r="CA297" s="36"/>
      <c r="CB297" s="36"/>
      <c r="CC297" s="36"/>
      <c r="CD297" s="36"/>
      <c r="CE297" s="36"/>
      <c r="CF297" s="36"/>
      <c r="CG297" s="36"/>
      <c r="CH297" s="36"/>
    </row>
    <row r="298" spans="1:86" ht="19.5" thickBot="1">
      <c r="A298" s="1396"/>
      <c r="B298" s="1410"/>
      <c r="C298" s="1467"/>
      <c r="D298" s="1395" t="s">
        <v>354</v>
      </c>
      <c r="E298" s="9"/>
      <c r="F298" s="9"/>
      <c r="G298" s="9"/>
      <c r="H298" s="9"/>
      <c r="I298" s="9"/>
      <c r="J298" s="9"/>
      <c r="K298" s="9"/>
      <c r="L298" s="9"/>
      <c r="M298" s="9"/>
      <c r="N298" s="9"/>
      <c r="O298" s="9"/>
      <c r="P298" s="9"/>
      <c r="Q298" s="9"/>
      <c r="R298" s="9"/>
      <c r="S298" s="9"/>
      <c r="T298" s="9"/>
      <c r="U298" s="9"/>
      <c r="V298" s="9"/>
      <c r="W298" s="9"/>
      <c r="X298" s="9"/>
      <c r="Y298" s="9"/>
      <c r="Z298" s="9"/>
      <c r="AA298" s="9"/>
      <c r="AB298" s="1469"/>
      <c r="AC298" s="1820">
        <f>ROUNDDOWN(AC294-AC296,-3)</f>
        <v>0</v>
      </c>
      <c r="AD298" s="1821"/>
      <c r="AE298" s="1821"/>
      <c r="AF298" s="1821"/>
      <c r="AG298" s="1821"/>
      <c r="AH298" s="1821"/>
      <c r="AI298" s="1822"/>
      <c r="AJ298" s="11" t="s">
        <v>316</v>
      </c>
      <c r="AK298" s="1416"/>
      <c r="AL298" s="12"/>
      <c r="AO298" s="1396"/>
      <c r="AP298" s="1410"/>
      <c r="AQ298" s="1467"/>
      <c r="AR298" s="1395" t="s">
        <v>354</v>
      </c>
      <c r="AS298" s="9"/>
      <c r="AT298" s="9"/>
      <c r="AU298" s="9"/>
      <c r="AV298" s="9"/>
      <c r="AW298" s="9"/>
      <c r="AX298" s="9"/>
      <c r="AY298" s="9"/>
      <c r="AZ298" s="9"/>
      <c r="BA298" s="9"/>
      <c r="BB298" s="9"/>
      <c r="BC298" s="9"/>
      <c r="BD298" s="9"/>
      <c r="BE298" s="9"/>
      <c r="BF298" s="9"/>
      <c r="BG298" s="9"/>
      <c r="BH298" s="9"/>
      <c r="BI298" s="9"/>
      <c r="BJ298" s="9"/>
      <c r="BK298" s="9"/>
      <c r="BL298" s="9"/>
      <c r="BM298" s="9"/>
      <c r="BN298" s="9"/>
      <c r="BO298" s="9"/>
      <c r="BP298" s="1469"/>
      <c r="BQ298" s="2071">
        <f>ROUNDDOWN(BQ294-BQ296,-3)</f>
        <v>0</v>
      </c>
      <c r="BR298" s="2072"/>
      <c r="BS298" s="2072"/>
      <c r="BT298" s="2072"/>
      <c r="BU298" s="2072"/>
      <c r="BV298" s="2072"/>
      <c r="BW298" s="2073"/>
      <c r="BX298" s="11" t="s">
        <v>316</v>
      </c>
      <c r="BY298" s="1416"/>
      <c r="BZ298" s="12"/>
      <c r="CA298" s="36"/>
      <c r="CB298" s="36"/>
      <c r="CC298" s="36"/>
      <c r="CD298" s="36"/>
      <c r="CE298" s="36"/>
      <c r="CF298" s="36"/>
      <c r="CG298" s="36"/>
      <c r="CH298" s="36"/>
    </row>
    <row r="299" spans="1:86" ht="20.25" thickTop="1" thickBot="1">
      <c r="A299" s="1396"/>
      <c r="B299" s="1410"/>
      <c r="C299" s="1467"/>
      <c r="D299" s="1479" t="s">
        <v>355</v>
      </c>
      <c r="E299" s="9"/>
      <c r="F299" s="9"/>
      <c r="G299" s="9"/>
      <c r="H299" s="1480"/>
      <c r="I299" s="9"/>
      <c r="J299" s="9"/>
      <c r="K299" s="9"/>
      <c r="L299" s="9"/>
      <c r="M299" s="9"/>
      <c r="N299" s="9"/>
      <c r="O299" s="9"/>
      <c r="P299" s="9"/>
      <c r="Q299" s="9"/>
      <c r="R299" s="9"/>
      <c r="S299" s="9"/>
      <c r="T299" s="9"/>
      <c r="U299" s="9"/>
      <c r="V299" s="9"/>
      <c r="W299" s="9"/>
      <c r="X299" s="9"/>
      <c r="Y299" s="9"/>
      <c r="Z299" s="9"/>
      <c r="AA299" s="9"/>
      <c r="AB299" s="9"/>
      <c r="AC299" s="1893">
        <f>MIN(AC297:AI298)</f>
        <v>0</v>
      </c>
      <c r="AD299" s="1894"/>
      <c r="AE299" s="1894"/>
      <c r="AF299" s="1894"/>
      <c r="AG299" s="1894"/>
      <c r="AH299" s="1894"/>
      <c r="AI299" s="1895"/>
      <c r="AJ299" s="1476" t="s">
        <v>316</v>
      </c>
      <c r="AK299" s="1477"/>
      <c r="AL299" s="12"/>
      <c r="AO299" s="1396"/>
      <c r="AP299" s="1410"/>
      <c r="AQ299" s="1467"/>
      <c r="AR299" s="1479" t="s">
        <v>355</v>
      </c>
      <c r="AS299" s="9"/>
      <c r="AT299" s="9"/>
      <c r="AU299" s="9"/>
      <c r="AV299" s="1480"/>
      <c r="AW299" s="9"/>
      <c r="AX299" s="9"/>
      <c r="AY299" s="9"/>
      <c r="AZ299" s="9"/>
      <c r="BA299" s="9"/>
      <c r="BB299" s="9"/>
      <c r="BC299" s="9"/>
      <c r="BD299" s="9"/>
      <c r="BE299" s="9"/>
      <c r="BF299" s="9"/>
      <c r="BG299" s="9"/>
      <c r="BH299" s="9"/>
      <c r="BI299" s="9"/>
      <c r="BJ299" s="9"/>
      <c r="BK299" s="9"/>
      <c r="BL299" s="9"/>
      <c r="BM299" s="9"/>
      <c r="BN299" s="9"/>
      <c r="BO299" s="9"/>
      <c r="BP299" s="9"/>
      <c r="BQ299" s="1893">
        <f>MIN(BQ297:BW298)</f>
        <v>0</v>
      </c>
      <c r="BR299" s="1894"/>
      <c r="BS299" s="1894"/>
      <c r="BT299" s="1894"/>
      <c r="BU299" s="1894"/>
      <c r="BV299" s="1894"/>
      <c r="BW299" s="1895"/>
      <c r="BX299" s="1476" t="s">
        <v>316</v>
      </c>
      <c r="BY299" s="1477"/>
      <c r="BZ299" s="12"/>
      <c r="CA299" s="36"/>
      <c r="CB299" s="36"/>
      <c r="CC299" s="36"/>
      <c r="CD299" s="36"/>
      <c r="CE299" s="36"/>
      <c r="CF299" s="36"/>
      <c r="CG299" s="36"/>
      <c r="CH299" s="36"/>
    </row>
    <row r="300" spans="1:86" ht="19.5" thickTop="1">
      <c r="A300" s="1396"/>
      <c r="B300" s="1434"/>
      <c r="C300" s="1411" t="s">
        <v>356</v>
      </c>
      <c r="D300" s="1412"/>
      <c r="E300" s="1413"/>
      <c r="F300" s="1413"/>
      <c r="G300" s="1413"/>
      <c r="H300" s="1413"/>
      <c r="I300" s="1413"/>
      <c r="J300" s="1413"/>
      <c r="K300" s="1413"/>
      <c r="L300" s="1413"/>
      <c r="M300" s="1413"/>
      <c r="N300" s="1413"/>
      <c r="O300" s="1413"/>
      <c r="P300" s="1413"/>
      <c r="Q300" s="1413"/>
      <c r="R300" s="1413"/>
      <c r="S300" s="1413"/>
      <c r="T300" s="1413"/>
      <c r="U300" s="1413"/>
      <c r="V300" s="1413"/>
      <c r="W300" s="1413"/>
      <c r="X300" s="1413"/>
      <c r="Y300" s="1413"/>
      <c r="Z300" s="1413"/>
      <c r="AA300" s="1413"/>
      <c r="AB300" s="1413"/>
      <c r="AC300" s="11"/>
      <c r="AD300" s="11"/>
      <c r="AE300" s="11"/>
      <c r="AF300" s="11"/>
      <c r="AG300" s="11"/>
      <c r="AH300" s="11"/>
      <c r="AI300" s="11"/>
      <c r="AJ300" s="9"/>
      <c r="AK300" s="1414"/>
      <c r="AL300" s="12"/>
      <c r="AO300" s="1396"/>
      <c r="AP300" s="1434"/>
      <c r="AQ300" s="1411" t="s">
        <v>356</v>
      </c>
      <c r="AR300" s="1412"/>
      <c r="AS300" s="1413"/>
      <c r="AT300" s="1413"/>
      <c r="AU300" s="1413"/>
      <c r="AV300" s="1413"/>
      <c r="AW300" s="1413"/>
      <c r="AX300" s="1413"/>
      <c r="AY300" s="1413"/>
      <c r="AZ300" s="1413"/>
      <c r="BA300" s="1413"/>
      <c r="BB300" s="1413"/>
      <c r="BC300" s="1413"/>
      <c r="BD300" s="1413"/>
      <c r="BE300" s="1413"/>
      <c r="BF300" s="1413"/>
      <c r="BG300" s="1413"/>
      <c r="BH300" s="1413"/>
      <c r="BI300" s="1413"/>
      <c r="BJ300" s="1413"/>
      <c r="BK300" s="1413"/>
      <c r="BL300" s="1413"/>
      <c r="BM300" s="1413"/>
      <c r="BN300" s="1413"/>
      <c r="BO300" s="1413"/>
      <c r="BP300" s="1413"/>
      <c r="BQ300" s="11"/>
      <c r="BR300" s="11"/>
      <c r="BS300" s="11"/>
      <c r="BT300" s="11"/>
      <c r="BU300" s="11"/>
      <c r="BV300" s="11"/>
      <c r="BW300" s="11"/>
      <c r="BX300" s="9"/>
      <c r="BY300" s="1414"/>
      <c r="BZ300" s="12"/>
      <c r="CA300" s="36"/>
      <c r="CB300" s="36"/>
      <c r="CC300" s="36"/>
      <c r="CD300" s="36"/>
      <c r="CE300" s="36"/>
      <c r="CF300" s="36"/>
      <c r="CG300" s="36"/>
      <c r="CH300" s="36"/>
    </row>
    <row r="301" spans="1:86">
      <c r="A301" s="1396"/>
      <c r="B301" s="1642"/>
      <c r="C301" s="1533"/>
      <c r="D301" s="1479" t="s">
        <v>377</v>
      </c>
      <c r="E301" s="9"/>
      <c r="F301" s="9"/>
      <c r="G301" s="9"/>
      <c r="H301" s="9"/>
      <c r="I301" s="9"/>
      <c r="J301" s="9"/>
      <c r="K301" s="9"/>
      <c r="L301" s="9"/>
      <c r="M301" s="9"/>
      <c r="N301" s="9"/>
      <c r="O301" s="9"/>
      <c r="P301" s="9"/>
      <c r="Q301" s="9"/>
      <c r="R301" s="9"/>
      <c r="S301" s="9"/>
      <c r="T301" s="9"/>
      <c r="U301" s="9"/>
      <c r="V301" s="9"/>
      <c r="W301" s="9"/>
      <c r="X301" s="9"/>
      <c r="Y301" s="9"/>
      <c r="Z301" s="9"/>
      <c r="AA301" s="9"/>
      <c r="AB301" s="9"/>
      <c r="AC301" s="1834">
        <f>IF(給湯・コジェネ!C18="コージェネレーションシステム",給湯・コジェネ!G31,0)</f>
        <v>0</v>
      </c>
      <c r="AD301" s="1835"/>
      <c r="AE301" s="1835"/>
      <c r="AF301" s="1835"/>
      <c r="AG301" s="1835"/>
      <c r="AH301" s="1836"/>
      <c r="AI301" s="1900" t="s">
        <v>378</v>
      </c>
      <c r="AJ301" s="1901"/>
      <c r="AK301" s="1902"/>
      <c r="AL301" s="12"/>
      <c r="AN301" s="1654" t="s">
        <v>513</v>
      </c>
      <c r="AO301" s="1396"/>
      <c r="AP301" s="1642"/>
      <c r="AQ301" s="1533"/>
      <c r="AR301" s="1479" t="s">
        <v>377</v>
      </c>
      <c r="AS301" s="9"/>
      <c r="AT301" s="9"/>
      <c r="AU301" s="9"/>
      <c r="AV301" s="9"/>
      <c r="AW301" s="9"/>
      <c r="AX301" s="9"/>
      <c r="AY301" s="9"/>
      <c r="AZ301" s="9"/>
      <c r="BA301" s="9"/>
      <c r="BB301" s="9"/>
      <c r="BC301" s="9"/>
      <c r="BD301" s="9"/>
      <c r="BE301" s="9"/>
      <c r="BF301" s="9"/>
      <c r="BG301" s="9"/>
      <c r="BH301" s="9"/>
      <c r="BI301" s="9"/>
      <c r="BJ301" s="9"/>
      <c r="BK301" s="9"/>
      <c r="BL301" s="9"/>
      <c r="BM301" s="9"/>
      <c r="BN301" s="9"/>
      <c r="BO301" s="9"/>
      <c r="BP301" s="9"/>
      <c r="BQ301" s="2056" t="str">
        <f>IF(給湯・コジェネ!C18="コージェネレーションシステム",給湯・コジェネ!G31,"")</f>
        <v/>
      </c>
      <c r="BR301" s="2057"/>
      <c r="BS301" s="2057"/>
      <c r="BT301" s="2057"/>
      <c r="BU301" s="2057"/>
      <c r="BV301" s="2058"/>
      <c r="BW301" s="1900" t="s">
        <v>378</v>
      </c>
      <c r="BX301" s="1901"/>
      <c r="BY301" s="1902"/>
      <c r="BZ301" s="12"/>
      <c r="CA301" s="847" t="s">
        <v>151</v>
      </c>
      <c r="CB301" s="847" t="s">
        <v>1257</v>
      </c>
      <c r="CC301" s="36"/>
      <c r="CD301" s="36"/>
      <c r="CE301" s="36"/>
      <c r="CF301" s="36"/>
      <c r="CG301" s="36"/>
      <c r="CH301" s="36"/>
    </row>
    <row r="302" spans="1:86" ht="15" customHeight="1">
      <c r="A302" s="1396"/>
      <c r="B302" s="1534"/>
      <c r="C302" s="11"/>
      <c r="D302" s="1398"/>
      <c r="E302" s="1506"/>
      <c r="F302" s="1506"/>
      <c r="G302" s="1506"/>
      <c r="H302" s="1506"/>
      <c r="I302" s="1506"/>
      <c r="J302" s="1506"/>
      <c r="K302" s="1506"/>
      <c r="L302" s="1506"/>
      <c r="M302" s="1506"/>
      <c r="N302" s="1506"/>
      <c r="O302" s="1506"/>
      <c r="P302" s="1506"/>
      <c r="Q302" s="1506"/>
      <c r="R302" s="1506"/>
      <c r="S302" s="1506"/>
      <c r="T302" s="1506"/>
      <c r="U302" s="1506"/>
      <c r="V302" s="1506"/>
      <c r="W302" s="1506"/>
      <c r="X302" s="1506"/>
      <c r="Y302" s="1506"/>
      <c r="Z302" s="1506"/>
      <c r="AA302" s="1506"/>
      <c r="AB302" s="1506"/>
      <c r="AC302" s="1506"/>
      <c r="AD302" s="1506"/>
      <c r="AE302" s="1506"/>
      <c r="AF302" s="1506"/>
      <c r="AG302" s="1506"/>
      <c r="AH302" s="1506"/>
      <c r="AI302" s="1506"/>
      <c r="AJ302" s="1506"/>
      <c r="AK302" s="1506"/>
      <c r="AL302" s="12"/>
      <c r="AO302" s="1396"/>
      <c r="AP302" s="1534"/>
      <c r="AQ302" s="11"/>
      <c r="AR302" s="1398"/>
      <c r="AS302" s="1506"/>
      <c r="AT302" s="1506"/>
      <c r="AU302" s="1506"/>
      <c r="AV302" s="1506"/>
      <c r="AW302" s="1506"/>
      <c r="AX302" s="1506"/>
      <c r="AY302" s="1506"/>
      <c r="AZ302" s="1506"/>
      <c r="BA302" s="1506"/>
      <c r="BB302" s="1506"/>
      <c r="BC302" s="1506"/>
      <c r="BD302" s="1506"/>
      <c r="BE302" s="1506"/>
      <c r="BF302" s="1506"/>
      <c r="BG302" s="1506"/>
      <c r="BH302" s="1506"/>
      <c r="BI302" s="1506"/>
      <c r="BJ302" s="1506"/>
      <c r="BK302" s="1506"/>
      <c r="BL302" s="1506"/>
      <c r="BM302" s="1506"/>
      <c r="BN302" s="1506"/>
      <c r="BO302" s="1506"/>
      <c r="BP302" s="1506"/>
      <c r="BQ302" s="1506"/>
      <c r="BR302" s="1506"/>
      <c r="BS302" s="1506"/>
      <c r="BT302" s="1506"/>
      <c r="BU302" s="1506"/>
      <c r="BV302" s="1506"/>
      <c r="BW302" s="1506"/>
      <c r="BX302" s="1506"/>
      <c r="BY302" s="1506"/>
      <c r="BZ302" s="12"/>
      <c r="CA302" s="36"/>
      <c r="CB302" s="36"/>
      <c r="CC302" s="36"/>
      <c r="CD302" s="36"/>
      <c r="CE302" s="36"/>
      <c r="CF302" s="36"/>
      <c r="CG302" s="36"/>
      <c r="CH302" s="36"/>
    </row>
    <row r="303" spans="1:86">
      <c r="A303" s="1396"/>
      <c r="B303" s="1394" t="s">
        <v>294</v>
      </c>
      <c r="C303" s="1536"/>
      <c r="D303" s="1536"/>
      <c r="E303" s="1536"/>
      <c r="F303" s="1536"/>
      <c r="G303" s="1536"/>
      <c r="H303" s="1536"/>
      <c r="I303" s="1536"/>
      <c r="J303" s="1536"/>
      <c r="K303" s="1537"/>
      <c r="L303" s="1537"/>
      <c r="M303" s="1537"/>
      <c r="N303" s="1537"/>
      <c r="O303" s="1537"/>
      <c r="P303" s="1537"/>
      <c r="Q303" s="1537"/>
      <c r="R303" s="1537"/>
      <c r="S303" s="1537"/>
      <c r="T303" s="1537"/>
      <c r="U303" s="1537"/>
      <c r="V303" s="1537"/>
      <c r="W303" s="1537"/>
      <c r="X303" s="1537"/>
      <c r="Y303" s="1537"/>
      <c r="Z303" s="1537"/>
      <c r="AA303" s="1537"/>
      <c r="AB303" s="1537"/>
      <c r="AC303" s="1537"/>
      <c r="AD303" s="1537"/>
      <c r="AE303" s="1537"/>
      <c r="AF303" s="1537"/>
      <c r="AG303" s="1537"/>
      <c r="AH303" s="1537"/>
      <c r="AI303" s="1537"/>
      <c r="AJ303" s="1537"/>
      <c r="AK303" s="1538"/>
      <c r="AL303" s="12"/>
      <c r="AO303" s="1396"/>
      <c r="AP303" s="1394" t="s">
        <v>294</v>
      </c>
      <c r="AQ303" s="1536"/>
      <c r="AR303" s="1536"/>
      <c r="AS303" s="1536"/>
      <c r="AT303" s="1536"/>
      <c r="AU303" s="1536"/>
      <c r="AV303" s="1536"/>
      <c r="AW303" s="1536"/>
      <c r="AX303" s="1536"/>
      <c r="AY303" s="1537"/>
      <c r="AZ303" s="1537"/>
      <c r="BA303" s="1537"/>
      <c r="BB303" s="1537"/>
      <c r="BC303" s="1537"/>
      <c r="BD303" s="1537"/>
      <c r="BE303" s="1537"/>
      <c r="BF303" s="1537"/>
      <c r="BG303" s="1537"/>
      <c r="BH303" s="1537"/>
      <c r="BI303" s="1537"/>
      <c r="BJ303" s="1537"/>
      <c r="BK303" s="1537"/>
      <c r="BL303" s="1537"/>
      <c r="BM303" s="1537"/>
      <c r="BN303" s="1537"/>
      <c r="BO303" s="1537"/>
      <c r="BP303" s="1537"/>
      <c r="BQ303" s="1537"/>
      <c r="BR303" s="1537"/>
      <c r="BS303" s="1537"/>
      <c r="BT303" s="1537"/>
      <c r="BU303" s="1537"/>
      <c r="BV303" s="1537"/>
      <c r="BW303" s="1537"/>
      <c r="BX303" s="1537"/>
      <c r="BY303" s="1538"/>
      <c r="BZ303" s="12"/>
      <c r="CA303" s="36"/>
      <c r="CB303" s="36"/>
      <c r="CC303" s="36"/>
      <c r="CD303" s="36"/>
      <c r="CE303" s="36"/>
      <c r="CF303" s="36"/>
      <c r="CG303" s="36"/>
      <c r="CH303" s="36"/>
    </row>
    <row r="304" spans="1:86">
      <c r="A304" s="1396"/>
      <c r="B304" s="1410"/>
      <c r="C304" s="1411" t="s">
        <v>343</v>
      </c>
      <c r="D304" s="1412"/>
      <c r="E304" s="1413"/>
      <c r="F304" s="1413"/>
      <c r="G304" s="1413"/>
      <c r="H304" s="1413"/>
      <c r="I304" s="1413"/>
      <c r="J304" s="1413"/>
      <c r="K304" s="1515"/>
      <c r="L304" s="1515"/>
      <c r="M304" s="1515"/>
      <c r="N304" s="1515"/>
      <c r="O304" s="1515"/>
      <c r="P304" s="1515"/>
      <c r="Q304" s="1515"/>
      <c r="R304" s="1515"/>
      <c r="S304" s="1515"/>
      <c r="T304" s="1515"/>
      <c r="U304" s="1515"/>
      <c r="V304" s="1515"/>
      <c r="W304" s="1515"/>
      <c r="X304" s="1515"/>
      <c r="Y304" s="1515"/>
      <c r="Z304" s="1515"/>
      <c r="AA304" s="1515"/>
      <c r="AB304" s="1515"/>
      <c r="AC304" s="1515"/>
      <c r="AD304" s="1515"/>
      <c r="AE304" s="1515"/>
      <c r="AF304" s="1515"/>
      <c r="AG304" s="1515"/>
      <c r="AH304" s="1515"/>
      <c r="AI304" s="1515"/>
      <c r="AJ304" s="1515"/>
      <c r="AK304" s="1519"/>
      <c r="AL304" s="12"/>
      <c r="AO304" s="1396"/>
      <c r="AP304" s="1410"/>
      <c r="AQ304" s="1411" t="s">
        <v>343</v>
      </c>
      <c r="AR304" s="1412"/>
      <c r="AS304" s="1413"/>
      <c r="AT304" s="1413"/>
      <c r="AU304" s="1413"/>
      <c r="AV304" s="1413"/>
      <c r="AW304" s="1413"/>
      <c r="AX304" s="1413"/>
      <c r="AY304" s="1515"/>
      <c r="AZ304" s="1515"/>
      <c r="BA304" s="1515"/>
      <c r="BB304" s="1515"/>
      <c r="BC304" s="1515"/>
      <c r="BD304" s="1515"/>
      <c r="BE304" s="1515"/>
      <c r="BF304" s="1515"/>
      <c r="BG304" s="1515"/>
      <c r="BH304" s="1515"/>
      <c r="BI304" s="1515"/>
      <c r="BJ304" s="1515"/>
      <c r="BK304" s="1515"/>
      <c r="BL304" s="1515"/>
      <c r="BM304" s="1515"/>
      <c r="BN304" s="1515"/>
      <c r="BO304" s="1515"/>
      <c r="BP304" s="1515"/>
      <c r="BQ304" s="1515"/>
      <c r="BR304" s="1515"/>
      <c r="BS304" s="1515"/>
      <c r="BT304" s="1515"/>
      <c r="BU304" s="1515"/>
      <c r="BV304" s="1515"/>
      <c r="BW304" s="1515"/>
      <c r="BX304" s="1515"/>
      <c r="BY304" s="1519"/>
      <c r="BZ304" s="12"/>
      <c r="CA304" s="36"/>
      <c r="CB304" s="36"/>
      <c r="CC304" s="36"/>
      <c r="CD304" s="36"/>
      <c r="CE304" s="36"/>
      <c r="CF304" s="36"/>
      <c r="CG304" s="36"/>
      <c r="CH304" s="36"/>
    </row>
    <row r="305" spans="1:86">
      <c r="A305" s="1396"/>
      <c r="B305" s="1410"/>
      <c r="C305" s="1467"/>
      <c r="D305" s="1395" t="s">
        <v>514</v>
      </c>
      <c r="E305" s="9"/>
      <c r="F305" s="9"/>
      <c r="G305" s="9"/>
      <c r="H305" s="9"/>
      <c r="I305" s="1512"/>
      <c r="J305" s="1512"/>
      <c r="K305" s="1512"/>
      <c r="L305" s="1512"/>
      <c r="M305" s="1512"/>
      <c r="N305" s="1512"/>
      <c r="O305" s="1512"/>
      <c r="P305" s="1512"/>
      <c r="Q305" s="1512"/>
      <c r="R305" s="1512"/>
      <c r="S305" s="1512"/>
      <c r="T305" s="1512"/>
      <c r="U305" s="1512"/>
      <c r="V305" s="1512"/>
      <c r="W305" s="1512"/>
      <c r="X305" s="1512"/>
      <c r="Y305" s="1512"/>
      <c r="Z305" s="1512"/>
      <c r="AA305" s="1512"/>
      <c r="AB305" s="1514"/>
      <c r="AC305" s="1890">
        <f>別紙2_効果促進!G28</f>
        <v>0</v>
      </c>
      <c r="AD305" s="1891"/>
      <c r="AE305" s="1891"/>
      <c r="AF305" s="1891"/>
      <c r="AG305" s="1891"/>
      <c r="AH305" s="1891"/>
      <c r="AI305" s="1892"/>
      <c r="AJ305" s="1429" t="s">
        <v>316</v>
      </c>
      <c r="AK305" s="1513"/>
      <c r="AL305" s="12"/>
      <c r="AN305" s="1421" t="str">
        <f>HYPERLINK("#'別紙2_効果促進'!G28 ","別紙2_効果促進はこちら")</f>
        <v>別紙2_効果促進はこちら</v>
      </c>
      <c r="AO305" s="1396"/>
      <c r="AP305" s="1410"/>
      <c r="AQ305" s="1467"/>
      <c r="AR305" s="1395" t="s">
        <v>514</v>
      </c>
      <c r="AS305" s="9"/>
      <c r="AT305" s="9"/>
      <c r="AU305" s="9"/>
      <c r="AV305" s="9"/>
      <c r="AW305" s="1512"/>
      <c r="AX305" s="1512"/>
      <c r="AY305" s="1512"/>
      <c r="AZ305" s="1512"/>
      <c r="BA305" s="1512"/>
      <c r="BB305" s="1512"/>
      <c r="BC305" s="1512"/>
      <c r="BD305" s="1512"/>
      <c r="BE305" s="1512"/>
      <c r="BF305" s="1512"/>
      <c r="BG305" s="1512"/>
      <c r="BH305" s="1512"/>
      <c r="BI305" s="1512"/>
      <c r="BJ305" s="1512"/>
      <c r="BK305" s="1512"/>
      <c r="BL305" s="1512"/>
      <c r="BM305" s="1512"/>
      <c r="BN305" s="1512"/>
      <c r="BO305" s="1512"/>
      <c r="BP305" s="1514"/>
      <c r="BQ305" s="1890">
        <f>別紙2_効果促進!G28</f>
        <v>0</v>
      </c>
      <c r="BR305" s="1891"/>
      <c r="BS305" s="1891"/>
      <c r="BT305" s="1891"/>
      <c r="BU305" s="1891"/>
      <c r="BV305" s="1891"/>
      <c r="BW305" s="1892"/>
      <c r="BX305" s="1429" t="s">
        <v>316</v>
      </c>
      <c r="BY305" s="1513"/>
      <c r="BZ305" s="12"/>
      <c r="CA305" s="847" t="s">
        <v>151</v>
      </c>
      <c r="CB305" s="847" t="s">
        <v>512</v>
      </c>
      <c r="CC305" s="36"/>
      <c r="CD305" s="36"/>
      <c r="CE305" s="36"/>
      <c r="CF305" s="36"/>
      <c r="CG305" s="36"/>
      <c r="CH305" s="36"/>
    </row>
    <row r="306" spans="1:86">
      <c r="A306" s="1396"/>
      <c r="B306" s="1410"/>
      <c r="C306" s="1467"/>
      <c r="D306" s="1417" t="s">
        <v>346</v>
      </c>
      <c r="E306" s="1413"/>
      <c r="F306" s="1413"/>
      <c r="G306" s="1413"/>
      <c r="H306" s="1515"/>
      <c r="I306" s="1515"/>
      <c r="J306" s="1515"/>
      <c r="K306" s="1515"/>
      <c r="L306" s="1515"/>
      <c r="M306" s="1515"/>
      <c r="N306" s="1515"/>
      <c r="O306" s="1515"/>
      <c r="P306" s="1515"/>
      <c r="Q306" s="1515"/>
      <c r="R306" s="1515"/>
      <c r="S306" s="1515"/>
      <c r="T306" s="1515"/>
      <c r="U306" s="1515"/>
      <c r="V306" s="1515"/>
      <c r="W306" s="1515"/>
      <c r="X306" s="1515"/>
      <c r="Y306" s="1471" t="s">
        <v>347</v>
      </c>
      <c r="Z306" s="1515"/>
      <c r="AA306" s="1515"/>
      <c r="AB306" s="1516"/>
      <c r="AC306" s="1651" t="s">
        <v>348</v>
      </c>
      <c r="AD306" s="1886"/>
      <c r="AE306" s="1886"/>
      <c r="AF306" s="1886"/>
      <c r="AG306" s="1886"/>
      <c r="AH306" s="1886"/>
      <c r="AI306" s="1652" t="s">
        <v>349</v>
      </c>
      <c r="AJ306" s="11"/>
      <c r="AK306" s="1513"/>
      <c r="AL306" s="12"/>
      <c r="AO306" s="1396"/>
      <c r="AP306" s="1410"/>
      <c r="AQ306" s="1467"/>
      <c r="AR306" s="1417" t="s">
        <v>346</v>
      </c>
      <c r="AS306" s="1413"/>
      <c r="AT306" s="1413"/>
      <c r="AU306" s="1413"/>
      <c r="AV306" s="1515"/>
      <c r="AW306" s="1515"/>
      <c r="AX306" s="1515"/>
      <c r="AY306" s="1515"/>
      <c r="AZ306" s="1515"/>
      <c r="BA306" s="1515"/>
      <c r="BB306" s="1515"/>
      <c r="BC306" s="1515"/>
      <c r="BD306" s="1515"/>
      <c r="BE306" s="1515"/>
      <c r="BF306" s="1515"/>
      <c r="BG306" s="1515"/>
      <c r="BH306" s="1515"/>
      <c r="BI306" s="1515"/>
      <c r="BJ306" s="1515"/>
      <c r="BK306" s="1515"/>
      <c r="BL306" s="1515"/>
      <c r="BM306" s="1471" t="s">
        <v>347</v>
      </c>
      <c r="BN306" s="1515"/>
      <c r="BO306" s="1515"/>
      <c r="BP306" s="1516"/>
      <c r="BQ306" s="1472" t="s">
        <v>348</v>
      </c>
      <c r="BR306" s="2070"/>
      <c r="BS306" s="2070"/>
      <c r="BT306" s="2070"/>
      <c r="BU306" s="2070"/>
      <c r="BV306" s="2070"/>
      <c r="BW306" s="1473" t="s">
        <v>349</v>
      </c>
      <c r="BX306" s="11"/>
      <c r="BY306" s="1513"/>
      <c r="BZ306" s="12"/>
      <c r="CA306" s="847" t="s">
        <v>151</v>
      </c>
      <c r="CB306" s="847" t="s">
        <v>449</v>
      </c>
      <c r="CC306" s="36"/>
      <c r="CD306" s="36"/>
      <c r="CE306" s="36"/>
      <c r="CF306" s="36"/>
      <c r="CG306" s="36"/>
      <c r="CH306" s="36"/>
    </row>
    <row r="307" spans="1:86">
      <c r="A307" s="1396"/>
      <c r="B307" s="1410"/>
      <c r="C307" s="1467"/>
      <c r="D307" s="1474" t="s">
        <v>351</v>
      </c>
      <c r="E307" s="1475"/>
      <c r="F307" s="1476"/>
      <c r="G307" s="1476"/>
      <c r="H307" s="1517"/>
      <c r="I307" s="1517"/>
      <c r="J307" s="1517"/>
      <c r="K307" s="1517"/>
      <c r="L307" s="1517"/>
      <c r="M307" s="1517"/>
      <c r="N307" s="1517"/>
      <c r="O307" s="1517"/>
      <c r="P307" s="1517"/>
      <c r="Q307" s="1517"/>
      <c r="R307" s="1517"/>
      <c r="S307" s="1517"/>
      <c r="T307" s="1517"/>
      <c r="U307" s="1517"/>
      <c r="V307" s="1517"/>
      <c r="W307" s="1517"/>
      <c r="X307" s="1517"/>
      <c r="Y307" s="1475" t="s">
        <v>352</v>
      </c>
      <c r="Z307" s="1517"/>
      <c r="AA307" s="1476"/>
      <c r="AB307" s="1477"/>
      <c r="AC307" s="1887"/>
      <c r="AD307" s="1888"/>
      <c r="AE307" s="1888"/>
      <c r="AF307" s="1888"/>
      <c r="AG307" s="1888"/>
      <c r="AH307" s="1888"/>
      <c r="AI307" s="1889"/>
      <c r="AJ307" s="11" t="s">
        <v>316</v>
      </c>
      <c r="AK307" s="1513"/>
      <c r="AL307" s="12"/>
      <c r="AO307" s="1396"/>
      <c r="AP307" s="1410"/>
      <c r="AQ307" s="1467"/>
      <c r="AR307" s="1474" t="s">
        <v>351</v>
      </c>
      <c r="AS307" s="1475"/>
      <c r="AT307" s="1476"/>
      <c r="AU307" s="1476"/>
      <c r="AV307" s="1517"/>
      <c r="AW307" s="1517"/>
      <c r="AX307" s="1517"/>
      <c r="AY307" s="1517"/>
      <c r="AZ307" s="1517"/>
      <c r="BA307" s="1517"/>
      <c r="BB307" s="1517"/>
      <c r="BC307" s="1517"/>
      <c r="BD307" s="1517"/>
      <c r="BE307" s="1517"/>
      <c r="BF307" s="1517"/>
      <c r="BG307" s="1517"/>
      <c r="BH307" s="1517"/>
      <c r="BI307" s="1517"/>
      <c r="BJ307" s="1517"/>
      <c r="BK307" s="1517"/>
      <c r="BL307" s="1517"/>
      <c r="BM307" s="1475" t="s">
        <v>352</v>
      </c>
      <c r="BN307" s="1517"/>
      <c r="BO307" s="1476"/>
      <c r="BP307" s="1477"/>
      <c r="BQ307" s="2022"/>
      <c r="BR307" s="2023"/>
      <c r="BS307" s="2023"/>
      <c r="BT307" s="2023"/>
      <c r="BU307" s="2023"/>
      <c r="BV307" s="2023"/>
      <c r="BW307" s="2024"/>
      <c r="BX307" s="11" t="s">
        <v>316</v>
      </c>
      <c r="BY307" s="1513"/>
      <c r="BZ307" s="12"/>
      <c r="CA307" s="36"/>
      <c r="CB307" s="36"/>
      <c r="CC307" s="36"/>
      <c r="CD307" s="36"/>
      <c r="CE307" s="36"/>
      <c r="CF307" s="36"/>
      <c r="CG307" s="36"/>
      <c r="CH307" s="36"/>
    </row>
    <row r="308" spans="1:86">
      <c r="A308" s="1396"/>
      <c r="B308" s="1410"/>
      <c r="C308" s="1467"/>
      <c r="D308" s="1395" t="s">
        <v>353</v>
      </c>
      <c r="E308" s="9"/>
      <c r="F308" s="9"/>
      <c r="G308" s="9"/>
      <c r="H308" s="9"/>
      <c r="I308" s="9"/>
      <c r="J308" s="9"/>
      <c r="K308" s="9"/>
      <c r="L308" s="9"/>
      <c r="M308" s="9"/>
      <c r="N308" s="9"/>
      <c r="O308" s="9"/>
      <c r="P308" s="9"/>
      <c r="Q308" s="9"/>
      <c r="R308" s="9"/>
      <c r="S308" s="9"/>
      <c r="T308" s="9"/>
      <c r="U308" s="9"/>
      <c r="V308" s="9"/>
      <c r="W308" s="9"/>
      <c r="X308" s="9"/>
      <c r="Y308" s="9"/>
      <c r="Z308" s="9"/>
      <c r="AA308" s="9"/>
      <c r="AB308" s="1469"/>
      <c r="AC308" s="1890">
        <f>ROUNDDOWN(AC305*2/3,-3)</f>
        <v>0</v>
      </c>
      <c r="AD308" s="1891"/>
      <c r="AE308" s="1891"/>
      <c r="AF308" s="1891"/>
      <c r="AG308" s="1891"/>
      <c r="AH308" s="1891"/>
      <c r="AI308" s="1892"/>
      <c r="AJ308" s="11" t="s">
        <v>316</v>
      </c>
      <c r="AK308" s="1513"/>
      <c r="AL308" s="12"/>
      <c r="AO308" s="1396"/>
      <c r="AP308" s="1410"/>
      <c r="AQ308" s="1467"/>
      <c r="AR308" s="1395" t="s">
        <v>353</v>
      </c>
      <c r="AS308" s="9"/>
      <c r="AT308" s="9"/>
      <c r="AU308" s="9"/>
      <c r="AV308" s="9"/>
      <c r="AW308" s="9"/>
      <c r="AX308" s="9"/>
      <c r="AY308" s="9"/>
      <c r="AZ308" s="9"/>
      <c r="BA308" s="9"/>
      <c r="BB308" s="9"/>
      <c r="BC308" s="9"/>
      <c r="BD308" s="9"/>
      <c r="BE308" s="9"/>
      <c r="BF308" s="9"/>
      <c r="BG308" s="9"/>
      <c r="BH308" s="9"/>
      <c r="BI308" s="9"/>
      <c r="BJ308" s="9"/>
      <c r="BK308" s="9"/>
      <c r="BL308" s="9"/>
      <c r="BM308" s="9"/>
      <c r="BN308" s="9"/>
      <c r="BO308" s="9"/>
      <c r="BP308" s="1469"/>
      <c r="BQ308" s="1890">
        <f>ROUNDDOWN(BQ305*2/3,-3)</f>
        <v>0</v>
      </c>
      <c r="BR308" s="1891"/>
      <c r="BS308" s="1891"/>
      <c r="BT308" s="1891"/>
      <c r="BU308" s="1891"/>
      <c r="BV308" s="1891"/>
      <c r="BW308" s="1892"/>
      <c r="BX308" s="11" t="s">
        <v>316</v>
      </c>
      <c r="BY308" s="1513"/>
      <c r="BZ308" s="12"/>
      <c r="CA308" s="36"/>
      <c r="CB308" s="36"/>
      <c r="CC308" s="36"/>
      <c r="CD308" s="36"/>
      <c r="CE308" s="36"/>
      <c r="CF308" s="36"/>
      <c r="CG308" s="36"/>
      <c r="CH308" s="36"/>
    </row>
    <row r="309" spans="1:86" ht="19.5" thickBot="1">
      <c r="A309" s="1396"/>
      <c r="B309" s="1410"/>
      <c r="C309" s="1467"/>
      <c r="D309" s="1395" t="s">
        <v>354</v>
      </c>
      <c r="E309" s="9"/>
      <c r="F309" s="9"/>
      <c r="G309" s="9"/>
      <c r="H309" s="9"/>
      <c r="I309" s="9"/>
      <c r="J309" s="9"/>
      <c r="K309" s="9"/>
      <c r="L309" s="9"/>
      <c r="M309" s="9"/>
      <c r="N309" s="9"/>
      <c r="O309" s="9"/>
      <c r="P309" s="9"/>
      <c r="Q309" s="9"/>
      <c r="R309" s="9"/>
      <c r="S309" s="9"/>
      <c r="T309" s="9"/>
      <c r="U309" s="9"/>
      <c r="V309" s="9"/>
      <c r="W309" s="9"/>
      <c r="X309" s="9"/>
      <c r="Y309" s="9"/>
      <c r="Z309" s="9"/>
      <c r="AA309" s="9"/>
      <c r="AB309" s="1469"/>
      <c r="AC309" s="1820">
        <f>ROUNDDOWN(AC305-AC307,-3)</f>
        <v>0</v>
      </c>
      <c r="AD309" s="1821"/>
      <c r="AE309" s="1821"/>
      <c r="AF309" s="1821"/>
      <c r="AG309" s="1821"/>
      <c r="AH309" s="1821"/>
      <c r="AI309" s="1822"/>
      <c r="AJ309" s="11" t="s">
        <v>316</v>
      </c>
      <c r="AK309" s="1513"/>
      <c r="AL309" s="12"/>
      <c r="AO309" s="1396"/>
      <c r="AP309" s="1410"/>
      <c r="AQ309" s="1467"/>
      <c r="AR309" s="1395" t="s">
        <v>354</v>
      </c>
      <c r="AS309" s="9"/>
      <c r="AT309" s="9"/>
      <c r="AU309" s="9"/>
      <c r="AV309" s="9"/>
      <c r="AW309" s="9"/>
      <c r="AX309" s="9"/>
      <c r="AY309" s="9"/>
      <c r="AZ309" s="9"/>
      <c r="BA309" s="9"/>
      <c r="BB309" s="9"/>
      <c r="BC309" s="9"/>
      <c r="BD309" s="9"/>
      <c r="BE309" s="9"/>
      <c r="BF309" s="9"/>
      <c r="BG309" s="9"/>
      <c r="BH309" s="9"/>
      <c r="BI309" s="9"/>
      <c r="BJ309" s="9"/>
      <c r="BK309" s="9"/>
      <c r="BL309" s="9"/>
      <c r="BM309" s="9"/>
      <c r="BN309" s="9"/>
      <c r="BO309" s="9"/>
      <c r="BP309" s="1469"/>
      <c r="BQ309" s="2071">
        <f>ROUNDDOWN(BQ305-BQ307,-3)</f>
        <v>0</v>
      </c>
      <c r="BR309" s="2072"/>
      <c r="BS309" s="2072"/>
      <c r="BT309" s="2072"/>
      <c r="BU309" s="2072"/>
      <c r="BV309" s="2072"/>
      <c r="BW309" s="2073"/>
      <c r="BX309" s="11" t="s">
        <v>316</v>
      </c>
      <c r="BY309" s="1513"/>
      <c r="BZ309" s="12"/>
      <c r="CA309" s="36"/>
      <c r="CB309" s="36"/>
      <c r="CC309" s="36"/>
      <c r="CD309" s="36"/>
      <c r="CE309" s="36"/>
      <c r="CF309" s="36"/>
      <c r="CG309" s="36"/>
      <c r="CH309" s="36"/>
    </row>
    <row r="310" spans="1:86" ht="20.25" thickTop="1" thickBot="1">
      <c r="A310" s="1396"/>
      <c r="B310" s="1410"/>
      <c r="C310" s="1467"/>
      <c r="D310" s="1479" t="s">
        <v>355</v>
      </c>
      <c r="E310" s="1511"/>
      <c r="F310" s="1511"/>
      <c r="G310" s="1511"/>
      <c r="H310" s="1511"/>
      <c r="I310" s="1511"/>
      <c r="J310" s="1511"/>
      <c r="K310" s="1511"/>
      <c r="L310" s="1511"/>
      <c r="M310" s="1511"/>
      <c r="N310" s="1511"/>
      <c r="O310" s="1511"/>
      <c r="P310" s="1511"/>
      <c r="Q310" s="1511"/>
      <c r="R310" s="1511"/>
      <c r="S310" s="1511"/>
      <c r="T310" s="1511"/>
      <c r="U310" s="1511"/>
      <c r="V310" s="1511"/>
      <c r="W310" s="1511"/>
      <c r="X310" s="1511"/>
      <c r="Y310" s="1511"/>
      <c r="Z310" s="1511"/>
      <c r="AA310" s="1511"/>
      <c r="AB310" s="1511"/>
      <c r="AC310" s="1893">
        <f>MIN(AC308:AI309)</f>
        <v>0</v>
      </c>
      <c r="AD310" s="1894"/>
      <c r="AE310" s="1894"/>
      <c r="AF310" s="1894"/>
      <c r="AG310" s="1894"/>
      <c r="AH310" s="1894"/>
      <c r="AI310" s="1895"/>
      <c r="AJ310" s="1476" t="s">
        <v>316</v>
      </c>
      <c r="AK310" s="1477"/>
      <c r="AL310" s="12"/>
      <c r="AO310" s="1396"/>
      <c r="AP310" s="1410"/>
      <c r="AQ310" s="1467"/>
      <c r="AR310" s="1479" t="s">
        <v>355</v>
      </c>
      <c r="AS310" s="1511"/>
      <c r="AT310" s="1511"/>
      <c r="AU310" s="1511"/>
      <c r="AV310" s="1511"/>
      <c r="AW310" s="1511"/>
      <c r="AX310" s="1511"/>
      <c r="AY310" s="1511"/>
      <c r="AZ310" s="1511"/>
      <c r="BA310" s="1511"/>
      <c r="BB310" s="1511"/>
      <c r="BC310" s="1511"/>
      <c r="BD310" s="1511"/>
      <c r="BE310" s="1511"/>
      <c r="BF310" s="1511"/>
      <c r="BG310" s="1511"/>
      <c r="BH310" s="1511"/>
      <c r="BI310" s="1511"/>
      <c r="BJ310" s="1511"/>
      <c r="BK310" s="1511"/>
      <c r="BL310" s="1511"/>
      <c r="BM310" s="1511"/>
      <c r="BN310" s="1511"/>
      <c r="BO310" s="1511"/>
      <c r="BP310" s="1511"/>
      <c r="BQ310" s="1893">
        <f>MIN(BQ308:BW309)</f>
        <v>0</v>
      </c>
      <c r="BR310" s="1894"/>
      <c r="BS310" s="1894"/>
      <c r="BT310" s="1894"/>
      <c r="BU310" s="1894"/>
      <c r="BV310" s="1894"/>
      <c r="BW310" s="1895"/>
      <c r="BX310" s="1476" t="s">
        <v>316</v>
      </c>
      <c r="BY310" s="1477"/>
      <c r="BZ310" s="12"/>
      <c r="CA310" s="36"/>
      <c r="CB310" s="36"/>
      <c r="CC310" s="36"/>
      <c r="CD310" s="36"/>
      <c r="CE310" s="36"/>
      <c r="CF310" s="36"/>
      <c r="CG310" s="36"/>
      <c r="CH310" s="36"/>
    </row>
    <row r="311" spans="1:86" ht="19.5" thickTop="1">
      <c r="A311" s="1396"/>
      <c r="B311" s="1520"/>
      <c r="C311" s="1411" t="s">
        <v>356</v>
      </c>
      <c r="D311" s="1412"/>
      <c r="E311" s="1413"/>
      <c r="F311" s="1413"/>
      <c r="G311" s="1413"/>
      <c r="H311" s="1413"/>
      <c r="I311" s="1413"/>
      <c r="J311" s="1413"/>
      <c r="K311" s="1515"/>
      <c r="L311" s="1515"/>
      <c r="M311" s="1515"/>
      <c r="N311" s="1515"/>
      <c r="O311" s="1515"/>
      <c r="P311" s="1515"/>
      <c r="Q311" s="1515"/>
      <c r="R311" s="1515"/>
      <c r="S311" s="1515"/>
      <c r="T311" s="1515"/>
      <c r="U311" s="1515"/>
      <c r="V311" s="1515"/>
      <c r="W311" s="1515"/>
      <c r="X311" s="1515"/>
      <c r="Y311" s="1515"/>
      <c r="Z311" s="1515"/>
      <c r="AA311" s="1515"/>
      <c r="AB311" s="1515"/>
      <c r="AC311" s="1396"/>
      <c r="AD311" s="1396"/>
      <c r="AE311" s="1396"/>
      <c r="AF311" s="1396"/>
      <c r="AG311" s="1396"/>
      <c r="AH311" s="1396"/>
      <c r="AI311" s="1396"/>
      <c r="AJ311" s="1512"/>
      <c r="AK311" s="1519"/>
      <c r="AL311" s="12"/>
      <c r="AO311" s="1396"/>
      <c r="AP311" s="1520"/>
      <c r="AQ311" s="1411" t="s">
        <v>356</v>
      </c>
      <c r="AR311" s="1412"/>
      <c r="AS311" s="1413"/>
      <c r="AT311" s="1413"/>
      <c r="AU311" s="1413"/>
      <c r="AV311" s="1413"/>
      <c r="AW311" s="1413"/>
      <c r="AX311" s="1413"/>
      <c r="AY311" s="1515"/>
      <c r="AZ311" s="1515"/>
      <c r="BA311" s="1515"/>
      <c r="BB311" s="1515"/>
      <c r="BC311" s="1515"/>
      <c r="BD311" s="1515"/>
      <c r="BE311" s="1515"/>
      <c r="BF311" s="1515"/>
      <c r="BG311" s="1515"/>
      <c r="BH311" s="1515"/>
      <c r="BI311" s="1515"/>
      <c r="BJ311" s="1515"/>
      <c r="BK311" s="1515"/>
      <c r="BL311" s="1515"/>
      <c r="BM311" s="1515"/>
      <c r="BN311" s="1515"/>
      <c r="BO311" s="1515"/>
      <c r="BP311" s="1515"/>
      <c r="BQ311" s="1396"/>
      <c r="BR311" s="1396"/>
      <c r="BS311" s="1396"/>
      <c r="BT311" s="1396"/>
      <c r="BU311" s="1396"/>
      <c r="BV311" s="1396"/>
      <c r="BW311" s="1396"/>
      <c r="BX311" s="1512"/>
      <c r="BY311" s="1519"/>
      <c r="BZ311" s="12"/>
      <c r="CA311" s="36"/>
      <c r="CB311" s="36"/>
      <c r="CC311" s="36"/>
      <c r="CD311" s="36"/>
      <c r="CE311" s="36"/>
      <c r="CF311" s="36"/>
      <c r="CG311" s="36"/>
      <c r="CH311" s="36"/>
    </row>
    <row r="312" spans="1:86">
      <c r="A312" s="1396"/>
      <c r="B312" s="1520"/>
      <c r="C312" s="1481"/>
      <c r="D312" s="1482" t="s">
        <v>515</v>
      </c>
      <c r="E312" s="1413"/>
      <c r="F312" s="1413"/>
      <c r="G312" s="1413"/>
      <c r="H312" s="1413"/>
      <c r="I312" s="1515"/>
      <c r="J312" s="1515"/>
      <c r="K312" s="1515"/>
      <c r="L312" s="1515"/>
      <c r="M312" s="1515"/>
      <c r="N312" s="1515"/>
      <c r="O312" s="1515"/>
      <c r="P312" s="1515"/>
      <c r="Q312" s="1515"/>
      <c r="R312" s="1515"/>
      <c r="S312" s="1515"/>
      <c r="T312" s="1515"/>
      <c r="U312" s="1515"/>
      <c r="V312" s="1515"/>
      <c r="W312" s="1515"/>
      <c r="X312" s="1515"/>
      <c r="Y312" s="1515"/>
      <c r="Z312" s="1515"/>
      <c r="AA312" s="1515"/>
      <c r="AB312" s="1515"/>
      <c r="AC312" s="1828"/>
      <c r="AD312" s="1829"/>
      <c r="AE312" s="1829"/>
      <c r="AF312" s="1829"/>
      <c r="AG312" s="1829"/>
      <c r="AH312" s="1830"/>
      <c r="AI312" s="1841" t="s">
        <v>378</v>
      </c>
      <c r="AJ312" s="1842"/>
      <c r="AK312" s="1843"/>
      <c r="AL312" s="12"/>
      <c r="AO312" s="1396"/>
      <c r="AP312" s="1520"/>
      <c r="AQ312" s="1481"/>
      <c r="AR312" s="1482" t="s">
        <v>515</v>
      </c>
      <c r="AS312" s="1413"/>
      <c r="AT312" s="1413"/>
      <c r="AU312" s="1413"/>
      <c r="AV312" s="1413"/>
      <c r="AW312" s="1515"/>
      <c r="AX312" s="1515"/>
      <c r="AY312" s="1515"/>
      <c r="AZ312" s="1515"/>
      <c r="BA312" s="1515"/>
      <c r="BB312" s="1515"/>
      <c r="BC312" s="1515"/>
      <c r="BD312" s="1515"/>
      <c r="BE312" s="1515"/>
      <c r="BF312" s="1515"/>
      <c r="BG312" s="1515"/>
      <c r="BH312" s="1515"/>
      <c r="BI312" s="1515"/>
      <c r="BJ312" s="1515"/>
      <c r="BK312" s="1515"/>
      <c r="BL312" s="1515"/>
      <c r="BM312" s="1515"/>
      <c r="BN312" s="1515"/>
      <c r="BO312" s="1515"/>
      <c r="BP312" s="1515"/>
      <c r="BQ312" s="2056"/>
      <c r="BR312" s="2057"/>
      <c r="BS312" s="2057"/>
      <c r="BT312" s="2057"/>
      <c r="BU312" s="2057"/>
      <c r="BV312" s="2058"/>
      <c r="BW312" s="1841" t="s">
        <v>378</v>
      </c>
      <c r="BX312" s="1842"/>
      <c r="BY312" s="1843"/>
      <c r="BZ312" s="12"/>
      <c r="CA312" s="847" t="s">
        <v>151</v>
      </c>
      <c r="CB312" s="847" t="s">
        <v>1258</v>
      </c>
      <c r="CC312" s="36"/>
      <c r="CD312" s="36"/>
      <c r="CE312" s="36"/>
      <c r="CF312" s="36"/>
      <c r="CG312" s="36"/>
      <c r="CH312" s="36"/>
    </row>
    <row r="313" spans="1:86">
      <c r="A313" s="1396"/>
      <c r="B313" s="1520"/>
      <c r="C313" s="1481"/>
      <c r="D313" s="1422" t="s">
        <v>470</v>
      </c>
      <c r="E313" s="1398"/>
      <c r="F313" s="11"/>
      <c r="G313" s="11"/>
      <c r="H313" s="11"/>
      <c r="I313" s="1396"/>
      <c r="J313" s="1396"/>
      <c r="K313" s="1396"/>
      <c r="L313" s="1396"/>
      <c r="M313" s="1396"/>
      <c r="N313" s="1396"/>
      <c r="O313" s="1396"/>
      <c r="P313" s="1396"/>
      <c r="Q313" s="1396"/>
      <c r="R313" s="1396"/>
      <c r="S313" s="1396"/>
      <c r="T313" s="1396"/>
      <c r="U313" s="1396"/>
      <c r="V313" s="1396"/>
      <c r="W313" s="1396"/>
      <c r="X313" s="1396"/>
      <c r="Y313" s="1396"/>
      <c r="Z313" s="1396"/>
      <c r="AA313" s="1396"/>
      <c r="AB313" s="1396"/>
      <c r="AC313" s="1643"/>
      <c r="AD313" s="1643"/>
      <c r="AE313" s="1643"/>
      <c r="AF313" s="1643"/>
      <c r="AG313" s="1643"/>
      <c r="AH313" s="1643"/>
      <c r="AI313" s="1522"/>
      <c r="AJ313" s="1522"/>
      <c r="AK313" s="1523"/>
      <c r="AL313" s="12"/>
      <c r="AO313" s="1396"/>
      <c r="AP313" s="1520"/>
      <c r="AQ313" s="1481"/>
      <c r="AR313" s="1422" t="s">
        <v>470</v>
      </c>
      <c r="AS313" s="1398"/>
      <c r="AT313" s="11"/>
      <c r="AU313" s="11"/>
      <c r="AV313" s="11"/>
      <c r="AW313" s="1396"/>
      <c r="AX313" s="1396"/>
      <c r="AY313" s="1396"/>
      <c r="AZ313" s="1396"/>
      <c r="BA313" s="1396"/>
      <c r="BB313" s="1396"/>
      <c r="BC313" s="1396"/>
      <c r="BD313" s="1396"/>
      <c r="BE313" s="1396"/>
      <c r="BF313" s="1396"/>
      <c r="BG313" s="1396"/>
      <c r="BH313" s="1396"/>
      <c r="BI313" s="1396"/>
      <c r="BJ313" s="1396"/>
      <c r="BK313" s="1396"/>
      <c r="BL313" s="1396"/>
      <c r="BM313" s="1396"/>
      <c r="BN313" s="1396"/>
      <c r="BO313" s="1396"/>
      <c r="BP313" s="1396"/>
      <c r="BQ313" s="1643"/>
      <c r="BR313" s="1643"/>
      <c r="BS313" s="1643"/>
      <c r="BT313" s="1643"/>
      <c r="BU313" s="1643"/>
      <c r="BV313" s="1643"/>
      <c r="BW313" s="1522"/>
      <c r="BX313" s="1522"/>
      <c r="BY313" s="1523"/>
      <c r="BZ313" s="12"/>
      <c r="CA313" s="36"/>
      <c r="CB313" s="36"/>
      <c r="CC313" s="36"/>
      <c r="CD313" s="36"/>
      <c r="CE313" s="36"/>
      <c r="CF313" s="36"/>
      <c r="CG313" s="36"/>
      <c r="CH313" s="36"/>
    </row>
    <row r="314" spans="1:86">
      <c r="A314" s="1396"/>
      <c r="B314" s="1644"/>
      <c r="C314" s="1478"/>
      <c r="D314" s="1474" t="s">
        <v>516</v>
      </c>
      <c r="E314" s="1645"/>
      <c r="F314" s="1517"/>
      <c r="G314" s="1517"/>
      <c r="H314" s="1517"/>
      <c r="I314" s="1517"/>
      <c r="J314" s="1517"/>
      <c r="K314" s="1517"/>
      <c r="L314" s="1517"/>
      <c r="M314" s="1517"/>
      <c r="N314" s="1517"/>
      <c r="O314" s="1517"/>
      <c r="P314" s="1517"/>
      <c r="Q314" s="1517"/>
      <c r="R314" s="1517"/>
      <c r="S314" s="1517"/>
      <c r="T314" s="1517"/>
      <c r="U314" s="1517"/>
      <c r="V314" s="1517"/>
      <c r="W314" s="1517"/>
      <c r="X314" s="1517"/>
      <c r="Y314" s="1517"/>
      <c r="Z314" s="1517"/>
      <c r="AA314" s="1517"/>
      <c r="AB314" s="1517"/>
      <c r="AC314" s="1517"/>
      <c r="AD314" s="1517"/>
      <c r="AE314" s="1517"/>
      <c r="AF314" s="1517"/>
      <c r="AG314" s="1517"/>
      <c r="AH314" s="1517"/>
      <c r="AI314" s="1517"/>
      <c r="AJ314" s="1517"/>
      <c r="AK314" s="1546"/>
      <c r="AL314" s="12"/>
      <c r="AO314" s="1396"/>
      <c r="AP314" s="1644"/>
      <c r="AQ314" s="1478"/>
      <c r="AR314" s="1474" t="s">
        <v>516</v>
      </c>
      <c r="AS314" s="1645"/>
      <c r="AT314" s="1517"/>
      <c r="AU314" s="1517"/>
      <c r="AV314" s="1517"/>
      <c r="AW314" s="1517"/>
      <c r="AX314" s="1517"/>
      <c r="AY314" s="1517"/>
      <c r="AZ314" s="1517"/>
      <c r="BA314" s="1517"/>
      <c r="BB314" s="1517"/>
      <c r="BC314" s="1517"/>
      <c r="BD314" s="1517"/>
      <c r="BE314" s="1517"/>
      <c r="BF314" s="1517"/>
      <c r="BG314" s="1517"/>
      <c r="BH314" s="1517"/>
      <c r="BI314" s="1517"/>
      <c r="BJ314" s="1517"/>
      <c r="BK314" s="1517"/>
      <c r="BL314" s="1517"/>
      <c r="BM314" s="1517"/>
      <c r="BN314" s="1517"/>
      <c r="BO314" s="1517"/>
      <c r="BP314" s="1517"/>
      <c r="BQ314" s="1517"/>
      <c r="BR314" s="1517"/>
      <c r="BS314" s="1517"/>
      <c r="BT314" s="1517"/>
      <c r="BU314" s="1517"/>
      <c r="BV314" s="1517"/>
      <c r="BW314" s="1517"/>
      <c r="BX314" s="1517"/>
      <c r="BY314" s="1546"/>
      <c r="BZ314" s="12"/>
      <c r="CA314" s="36"/>
      <c r="CB314" s="36"/>
      <c r="CC314" s="36"/>
      <c r="CD314" s="36"/>
      <c r="CE314" s="36"/>
      <c r="CF314" s="36"/>
      <c r="CG314" s="36"/>
      <c r="CH314" s="36"/>
    </row>
    <row r="315" spans="1:86">
      <c r="A315" s="1396"/>
      <c r="B315" s="1396"/>
      <c r="C315" s="1396"/>
      <c r="D315" s="1396"/>
      <c r="E315" s="1396"/>
      <c r="F315" s="1396"/>
      <c r="G315" s="1396"/>
      <c r="H315" s="1396"/>
      <c r="I315" s="1396"/>
      <c r="J315" s="1396"/>
      <c r="K315" s="1396"/>
      <c r="L315" s="1396"/>
      <c r="M315" s="1396"/>
      <c r="N315" s="1396"/>
      <c r="O315" s="1396"/>
      <c r="P315" s="1396"/>
      <c r="Q315" s="1396"/>
      <c r="R315" s="1396"/>
      <c r="S315" s="1396"/>
      <c r="T315" s="1396"/>
      <c r="U315" s="1396"/>
      <c r="V315" s="1396"/>
      <c r="W315" s="1396"/>
      <c r="X315" s="1396"/>
      <c r="Y315" s="1396"/>
      <c r="Z315" s="1396"/>
      <c r="AA315" s="1396"/>
      <c r="AB315" s="1396"/>
      <c r="AC315" s="1396"/>
      <c r="AD315" s="1396"/>
      <c r="AE315" s="1396"/>
      <c r="AF315" s="1396"/>
      <c r="AG315" s="1396"/>
      <c r="AH315" s="1396"/>
      <c r="AI315" s="1396"/>
      <c r="AJ315" s="1396"/>
      <c r="AK315" s="12"/>
      <c r="AL315" s="12"/>
      <c r="AO315" s="1396"/>
      <c r="AP315" s="1396"/>
      <c r="AQ315" s="1396"/>
      <c r="AR315" s="1396"/>
      <c r="AS315" s="1396"/>
      <c r="AT315" s="1396"/>
      <c r="AU315" s="1396"/>
      <c r="AV315" s="1396"/>
      <c r="AW315" s="1396"/>
      <c r="AX315" s="1396"/>
      <c r="AY315" s="1396"/>
      <c r="AZ315" s="1396"/>
      <c r="BA315" s="1396"/>
      <c r="BB315" s="1396"/>
      <c r="BC315" s="1396"/>
      <c r="BD315" s="1396"/>
      <c r="BE315" s="1396"/>
      <c r="BF315" s="1396"/>
      <c r="BG315" s="1396"/>
      <c r="BH315" s="1396"/>
      <c r="BI315" s="1396"/>
      <c r="BJ315" s="1396"/>
      <c r="BK315" s="1396"/>
      <c r="BL315" s="1396"/>
      <c r="BM315" s="1396"/>
      <c r="BN315" s="1396"/>
      <c r="BO315" s="1396"/>
      <c r="BP315" s="1396"/>
      <c r="BQ315" s="1396"/>
      <c r="BR315" s="1396"/>
      <c r="BS315" s="1396"/>
      <c r="BT315" s="1396"/>
      <c r="BU315" s="1396"/>
      <c r="BV315" s="1396"/>
      <c r="BW315" s="1396"/>
      <c r="BX315" s="1396"/>
      <c r="BY315" s="12"/>
      <c r="BZ315" s="12"/>
    </row>
  </sheetData>
  <sheetProtection algorithmName="SHA-512" hashValue="X+FCJlXeHpPflk3RbTZHhRfakCTQ7o9DUoijW2edx3QW/nWArpdsgERPaqPDL0zCto0OKxKOHNtayfl7swHvXA==" saltValue="u1q+AhFeFIlJeQqFTYFvwA==" spinCount="100000" sheet="1" objects="1" scenarios="1"/>
  <protectedRanges>
    <protectedRange sqref="J5 O5:U5 X5 AC5:AI5 J9:K14 L9:M13 N13:Q13 R12:U12 T13:W13 X11:Y11 Z9:AA9 AD9:AE9 Z10:AI11 Z13:AK13 AJ15:AK15 D35:D36 AC38:AC40 AC42:AC44 AD49:AH49 AC50:AI50 AC58:AC59" name="範囲1"/>
  </protectedRanges>
  <mergeCells count="704">
    <mergeCell ref="CA58:CH59"/>
    <mergeCell ref="AD42:AK42"/>
    <mergeCell ref="AD43:AK43"/>
    <mergeCell ref="AD44:AK44"/>
    <mergeCell ref="BR38:BY38"/>
    <mergeCell ref="AS39:BP40"/>
    <mergeCell ref="BR39:BY39"/>
    <mergeCell ref="BR40:BY40"/>
    <mergeCell ref="BR42:BY42"/>
    <mergeCell ref="BR43:BY43"/>
    <mergeCell ref="BR44:BY44"/>
    <mergeCell ref="CA49:CD50"/>
    <mergeCell ref="CA55:CD56"/>
    <mergeCell ref="CA183:CB187"/>
    <mergeCell ref="BQ310:BW310"/>
    <mergeCell ref="BQ312:BV312"/>
    <mergeCell ref="BW312:BY312"/>
    <mergeCell ref="BQ298:BW298"/>
    <mergeCell ref="BQ299:BW299"/>
    <mergeCell ref="BQ301:BV301"/>
    <mergeCell ref="BW301:BY301"/>
    <mergeCell ref="BQ305:BW305"/>
    <mergeCell ref="BR306:BV306"/>
    <mergeCell ref="BQ307:BW307"/>
    <mergeCell ref="BQ308:BW308"/>
    <mergeCell ref="BQ309:BW309"/>
    <mergeCell ref="BQ286:BW286"/>
    <mergeCell ref="BQ287:BW287"/>
    <mergeCell ref="BQ288:BW288"/>
    <mergeCell ref="BQ290:BV290"/>
    <mergeCell ref="BW290:BY290"/>
    <mergeCell ref="BQ294:BW294"/>
    <mergeCell ref="BR295:BV295"/>
    <mergeCell ref="BQ296:BW296"/>
    <mergeCell ref="BQ297:BW297"/>
    <mergeCell ref="BR271:BY271"/>
    <mergeCell ref="BQ244:BV244"/>
    <mergeCell ref="AT272:BO273"/>
    <mergeCell ref="BR272:BY272"/>
    <mergeCell ref="BR273:BY273"/>
    <mergeCell ref="AT274:BO275"/>
    <mergeCell ref="AT276:BO277"/>
    <mergeCell ref="BQ283:BW283"/>
    <mergeCell ref="BR284:BV284"/>
    <mergeCell ref="BQ285:BW285"/>
    <mergeCell ref="AR258:BY258"/>
    <mergeCell ref="AS259:BY259"/>
    <mergeCell ref="BQ263:BW263"/>
    <mergeCell ref="BR264:BV264"/>
    <mergeCell ref="BQ265:BW265"/>
    <mergeCell ref="BQ266:BW266"/>
    <mergeCell ref="BQ267:BW267"/>
    <mergeCell ref="BQ268:BW268"/>
    <mergeCell ref="BQ270:BV270"/>
    <mergeCell ref="BW270:BY270"/>
    <mergeCell ref="BW244:BY244"/>
    <mergeCell ref="BQ249:BW249"/>
    <mergeCell ref="BR250:BV250"/>
    <mergeCell ref="BQ251:BW251"/>
    <mergeCell ref="BQ252:BW252"/>
    <mergeCell ref="BQ253:BW253"/>
    <mergeCell ref="BQ254:BW254"/>
    <mergeCell ref="BQ256:BV256"/>
    <mergeCell ref="BW256:BY256"/>
    <mergeCell ref="BR235:BV235"/>
    <mergeCell ref="BQ236:BW236"/>
    <mergeCell ref="BQ237:BW237"/>
    <mergeCell ref="BQ238:BW238"/>
    <mergeCell ref="BQ239:BW239"/>
    <mergeCell ref="BR241:BY241"/>
    <mergeCell ref="AS242:BP243"/>
    <mergeCell ref="BR242:BY242"/>
    <mergeCell ref="BR243:BY243"/>
    <mergeCell ref="BN222:BX222"/>
    <mergeCell ref="BQ223:BV223"/>
    <mergeCell ref="BW223:BY223"/>
    <mergeCell ref="AR225:BY225"/>
    <mergeCell ref="AS226:BY226"/>
    <mergeCell ref="AS227:BY227"/>
    <mergeCell ref="AS228:BY228"/>
    <mergeCell ref="AS229:BY229"/>
    <mergeCell ref="BQ234:BW234"/>
    <mergeCell ref="AS200:BY201"/>
    <mergeCell ref="AS202:BY204"/>
    <mergeCell ref="BQ213:BW213"/>
    <mergeCell ref="BR214:BV214"/>
    <mergeCell ref="BQ215:BW215"/>
    <mergeCell ref="BQ216:BW216"/>
    <mergeCell ref="BQ218:BW218"/>
    <mergeCell ref="BQ219:BW219"/>
    <mergeCell ref="BN221:BX221"/>
    <mergeCell ref="BR187:BW187"/>
    <mergeCell ref="BQ189:BW189"/>
    <mergeCell ref="BQ190:BW190"/>
    <mergeCell ref="BQ191:BW191"/>
    <mergeCell ref="BQ194:BV194"/>
    <mergeCell ref="BW194:BY194"/>
    <mergeCell ref="BQ195:BV195"/>
    <mergeCell ref="BW195:BY195"/>
    <mergeCell ref="BQ196:BV196"/>
    <mergeCell ref="BW196:BY196"/>
    <mergeCell ref="BQ173:BW173"/>
    <mergeCell ref="BR178:BW178"/>
    <mergeCell ref="BR179:BW179"/>
    <mergeCell ref="BR180:BW180"/>
    <mergeCell ref="BR181:BW181"/>
    <mergeCell ref="BR183:BW183"/>
    <mergeCell ref="BR184:BW184"/>
    <mergeCell ref="BR185:BW185"/>
    <mergeCell ref="BR186:BW186"/>
    <mergeCell ref="AR157:BY157"/>
    <mergeCell ref="AS158:BY158"/>
    <mergeCell ref="AS160:BY161"/>
    <mergeCell ref="BQ167:BW167"/>
    <mergeCell ref="BR168:BV168"/>
    <mergeCell ref="BQ169:BW169"/>
    <mergeCell ref="BQ170:BW170"/>
    <mergeCell ref="BQ171:BW171"/>
    <mergeCell ref="BQ172:BW172"/>
    <mergeCell ref="BQ148:BW148"/>
    <mergeCell ref="BQ149:BW149"/>
    <mergeCell ref="BQ150:BW150"/>
    <mergeCell ref="AT151:BP152"/>
    <mergeCell ref="BQ153:BV153"/>
    <mergeCell ref="BW153:BY153"/>
    <mergeCell ref="BQ154:BV154"/>
    <mergeCell ref="BW154:BY154"/>
    <mergeCell ref="BQ155:BV155"/>
    <mergeCell ref="BW155:BY155"/>
    <mergeCell ref="AT135:BO136"/>
    <mergeCell ref="BR135:BW135"/>
    <mergeCell ref="AT137:BO138"/>
    <mergeCell ref="AT139:BO141"/>
    <mergeCell ref="BR142:BW142"/>
    <mergeCell ref="BR143:BW143"/>
    <mergeCell ref="BR144:BW144"/>
    <mergeCell ref="AT145:BP146"/>
    <mergeCell ref="BR145:BW145"/>
    <mergeCell ref="BR146:BW146"/>
    <mergeCell ref="BN127:BX127"/>
    <mergeCell ref="AT128:BL129"/>
    <mergeCell ref="BN128:BX128"/>
    <mergeCell ref="BN129:BX129"/>
    <mergeCell ref="BR130:BW130"/>
    <mergeCell ref="AS131:BP132"/>
    <mergeCell ref="BR131:BW131"/>
    <mergeCell ref="BR133:BW133"/>
    <mergeCell ref="BR134:BW134"/>
    <mergeCell ref="BQ111:BW111"/>
    <mergeCell ref="BR112:BV112"/>
    <mergeCell ref="BQ113:BW113"/>
    <mergeCell ref="BQ114:BW114"/>
    <mergeCell ref="BQ115:BW115"/>
    <mergeCell ref="BQ116:BW116"/>
    <mergeCell ref="BQ118:BV118"/>
    <mergeCell ref="BW118:BY118"/>
    <mergeCell ref="BQ123:BW123"/>
    <mergeCell ref="BQ101:BW101"/>
    <mergeCell ref="BQ102:BW102"/>
    <mergeCell ref="BQ103:BW103"/>
    <mergeCell ref="BQ105:BV105"/>
    <mergeCell ref="BW105:BY105"/>
    <mergeCell ref="BQ106:BV106"/>
    <mergeCell ref="BW106:BY106"/>
    <mergeCell ref="BQ107:BV107"/>
    <mergeCell ref="BW107:BY107"/>
    <mergeCell ref="BR85:BW85"/>
    <mergeCell ref="BQ87:BW87"/>
    <mergeCell ref="BQ89:BV89"/>
    <mergeCell ref="BW89:BY89"/>
    <mergeCell ref="AR91:BY91"/>
    <mergeCell ref="AS92:BY93"/>
    <mergeCell ref="BQ98:BW98"/>
    <mergeCell ref="BR99:BV99"/>
    <mergeCell ref="BQ100:BW100"/>
    <mergeCell ref="AR70:BY70"/>
    <mergeCell ref="AS71:BY71"/>
    <mergeCell ref="BQ77:BW77"/>
    <mergeCell ref="BR78:BV78"/>
    <mergeCell ref="BQ79:BW79"/>
    <mergeCell ref="BQ80:BW80"/>
    <mergeCell ref="BQ81:BW81"/>
    <mergeCell ref="BQ82:BW82"/>
    <mergeCell ref="BR84:BW84"/>
    <mergeCell ref="AT64:BY64"/>
    <mergeCell ref="BQ65:BW65"/>
    <mergeCell ref="BQ68:BV68"/>
    <mergeCell ref="BW68:BY68"/>
    <mergeCell ref="BQ53:BW53"/>
    <mergeCell ref="BQ55:BW55"/>
    <mergeCell ref="BQ56:BW56"/>
    <mergeCell ref="BR58:BW58"/>
    <mergeCell ref="BR59:BW59"/>
    <mergeCell ref="BQ60:BW60"/>
    <mergeCell ref="BQ61:BW61"/>
    <mergeCell ref="BQ62:BW62"/>
    <mergeCell ref="BQ63:BW63"/>
    <mergeCell ref="AS31:BY32"/>
    <mergeCell ref="AR34:BY34"/>
    <mergeCell ref="AS35:BY35"/>
    <mergeCell ref="AS36:BY37"/>
    <mergeCell ref="BQ48:BW48"/>
    <mergeCell ref="BR49:BV49"/>
    <mergeCell ref="BQ50:BW50"/>
    <mergeCell ref="BQ51:BW51"/>
    <mergeCell ref="BQ52:BW52"/>
    <mergeCell ref="BQ21:BW21"/>
    <mergeCell ref="BQ22:BW22"/>
    <mergeCell ref="BQ23:BW23"/>
    <mergeCell ref="AR24:BP24"/>
    <mergeCell ref="BQ24:BW24"/>
    <mergeCell ref="AS25:BY26"/>
    <mergeCell ref="AS27:BY28"/>
    <mergeCell ref="BQ29:BW29"/>
    <mergeCell ref="AS30:BY30"/>
    <mergeCell ref="BL15:BM15"/>
    <mergeCell ref="BN15:BO15"/>
    <mergeCell ref="BP15:BQ15"/>
    <mergeCell ref="BR15:BS15"/>
    <mergeCell ref="BT15:BU15"/>
    <mergeCell ref="BV15:BW15"/>
    <mergeCell ref="BX15:BY15"/>
    <mergeCell ref="AP16:AP17"/>
    <mergeCell ref="AQ16:BY17"/>
    <mergeCell ref="AP15:AR15"/>
    <mergeCell ref="AS15:AW15"/>
    <mergeCell ref="AX15:AY15"/>
    <mergeCell ref="AZ15:BA15"/>
    <mergeCell ref="BB15:BC15"/>
    <mergeCell ref="BD15:BE15"/>
    <mergeCell ref="BF15:BG15"/>
    <mergeCell ref="BH15:BI15"/>
    <mergeCell ref="BJ15:BK15"/>
    <mergeCell ref="BN13:BO13"/>
    <mergeCell ref="BP13:BQ13"/>
    <mergeCell ref="BR13:BS13"/>
    <mergeCell ref="BT13:BU13"/>
    <mergeCell ref="BV13:BW13"/>
    <mergeCell ref="BX13:BY13"/>
    <mergeCell ref="AP14:AR14"/>
    <mergeCell ref="AS14:AW14"/>
    <mergeCell ref="AX14:AY14"/>
    <mergeCell ref="AZ14:BA14"/>
    <mergeCell ref="BB14:BC14"/>
    <mergeCell ref="BD14:BE14"/>
    <mergeCell ref="BF14:BG14"/>
    <mergeCell ref="BH14:BI14"/>
    <mergeCell ref="BJ14:BK14"/>
    <mergeCell ref="BL14:BM14"/>
    <mergeCell ref="BN14:BO14"/>
    <mergeCell ref="BP14:BQ14"/>
    <mergeCell ref="BR14:BS14"/>
    <mergeCell ref="BT14:BU14"/>
    <mergeCell ref="BV14:BW14"/>
    <mergeCell ref="BX14:BY14"/>
    <mergeCell ref="AP13:AR13"/>
    <mergeCell ref="AS13:AW13"/>
    <mergeCell ref="AX13:AY13"/>
    <mergeCell ref="AZ13:BA13"/>
    <mergeCell ref="BB13:BC13"/>
    <mergeCell ref="BD13:BE13"/>
    <mergeCell ref="BF13:BG13"/>
    <mergeCell ref="BH13:BI13"/>
    <mergeCell ref="BJ13:BK13"/>
    <mergeCell ref="BL11:BM11"/>
    <mergeCell ref="AX11:AY11"/>
    <mergeCell ref="AZ11:BA11"/>
    <mergeCell ref="BB11:BC11"/>
    <mergeCell ref="BD11:BE11"/>
    <mergeCell ref="BF11:BG11"/>
    <mergeCell ref="BH11:BI11"/>
    <mergeCell ref="BJ11:BK11"/>
    <mergeCell ref="BL13:BM13"/>
    <mergeCell ref="BN11:BO11"/>
    <mergeCell ref="BP11:BQ11"/>
    <mergeCell ref="BR11:BS11"/>
    <mergeCell ref="BT11:BU11"/>
    <mergeCell ref="BV11:BW11"/>
    <mergeCell ref="BX11:BY11"/>
    <mergeCell ref="AP12:AR12"/>
    <mergeCell ref="AS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AP11:AR11"/>
    <mergeCell ref="AS11:AW11"/>
    <mergeCell ref="BX9:BY9"/>
    <mergeCell ref="AP10:AR10"/>
    <mergeCell ref="AS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AP9:AR9"/>
    <mergeCell ref="AS9:AW9"/>
    <mergeCell ref="AX9:AY9"/>
    <mergeCell ref="AZ9:BA9"/>
    <mergeCell ref="BB9:BC9"/>
    <mergeCell ref="BD9:BE9"/>
    <mergeCell ref="BF9:BG9"/>
    <mergeCell ref="BH9:BI9"/>
    <mergeCell ref="BJ9:BK9"/>
    <mergeCell ref="AP5:AW5"/>
    <mergeCell ref="AY5:BA5"/>
    <mergeCell ref="BC5:BI5"/>
    <mergeCell ref="BJ5:BK5"/>
    <mergeCell ref="BM5:BO5"/>
    <mergeCell ref="BQ5:BW5"/>
    <mergeCell ref="BL9:BM9"/>
    <mergeCell ref="BN9:BO9"/>
    <mergeCell ref="BP9:BQ9"/>
    <mergeCell ref="BR9:BS9"/>
    <mergeCell ref="BT9:BU9"/>
    <mergeCell ref="BV9:BW9"/>
    <mergeCell ref="BX5:BY5"/>
    <mergeCell ref="AP6:AW8"/>
    <mergeCell ref="AX6:BY6"/>
    <mergeCell ref="AX7:AY8"/>
    <mergeCell ref="AZ7:BA8"/>
    <mergeCell ref="BB7:BC8"/>
    <mergeCell ref="BD7:BE8"/>
    <mergeCell ref="BF7:BG8"/>
    <mergeCell ref="BH7:BI8"/>
    <mergeCell ref="BJ7:BK8"/>
    <mergeCell ref="BL7:BM8"/>
    <mergeCell ref="BN7:BO8"/>
    <mergeCell ref="BP7:BQ8"/>
    <mergeCell ref="BR7:BS8"/>
    <mergeCell ref="BT7:BU8"/>
    <mergeCell ref="BV7:BW8"/>
    <mergeCell ref="BX7:BY8"/>
    <mergeCell ref="B15:D15"/>
    <mergeCell ref="E13:I13"/>
    <mergeCell ref="B10:D10"/>
    <mergeCell ref="B12:D12"/>
    <mergeCell ref="B11:D11"/>
    <mergeCell ref="R13:S13"/>
    <mergeCell ref="T13:U13"/>
    <mergeCell ref="D24:AB24"/>
    <mergeCell ref="AC29:AI29"/>
    <mergeCell ref="P15:Q15"/>
    <mergeCell ref="V14:W14"/>
    <mergeCell ref="V15:W15"/>
    <mergeCell ref="AD15:AE15"/>
    <mergeCell ref="AB15:AC15"/>
    <mergeCell ref="B16:B17"/>
    <mergeCell ref="C16:AK17"/>
    <mergeCell ref="B14:D14"/>
    <mergeCell ref="E14:I14"/>
    <mergeCell ref="E15:I15"/>
    <mergeCell ref="T15:U15"/>
    <mergeCell ref="P12:Q12"/>
    <mergeCell ref="P14:Q14"/>
    <mergeCell ref="L11:M11"/>
    <mergeCell ref="L12:M12"/>
    <mergeCell ref="AD133:AI133"/>
    <mergeCell ref="AC63:AI63"/>
    <mergeCell ref="AC105:AH105"/>
    <mergeCell ref="AI105:AK105"/>
    <mergeCell ref="AC102:AI102"/>
    <mergeCell ref="AC98:AI98"/>
    <mergeCell ref="AC118:AH118"/>
    <mergeCell ref="AI118:AK118"/>
    <mergeCell ref="Z129:AJ129"/>
    <mergeCell ref="AC123:AI123"/>
    <mergeCell ref="AB13:AC13"/>
    <mergeCell ref="AH9:AI9"/>
    <mergeCell ref="AH10:AI10"/>
    <mergeCell ref="AF10:AG10"/>
    <mergeCell ref="AD14:AE14"/>
    <mergeCell ref="X10:Y10"/>
    <mergeCell ref="J15:K15"/>
    <mergeCell ref="L9:M9"/>
    <mergeCell ref="L10:M10"/>
    <mergeCell ref="X11:Y11"/>
    <mergeCell ref="X12:Y12"/>
    <mergeCell ref="X14:Y14"/>
    <mergeCell ref="AB9:AC9"/>
    <mergeCell ref="T12:U12"/>
    <mergeCell ref="AD9:AE9"/>
    <mergeCell ref="Z14:AA14"/>
    <mergeCell ref="AD12:AE12"/>
    <mergeCell ref="X15:Y15"/>
    <mergeCell ref="Z12:AA12"/>
    <mergeCell ref="Z9:AA9"/>
    <mergeCell ref="Z13:AA13"/>
    <mergeCell ref="AC5:AI5"/>
    <mergeCell ref="AC62:AI62"/>
    <mergeCell ref="AJ7:AK8"/>
    <mergeCell ref="AC60:AI60"/>
    <mergeCell ref="AH15:AI15"/>
    <mergeCell ref="AF15:AG15"/>
    <mergeCell ref="AC52:AI52"/>
    <mergeCell ref="AC56:AI56"/>
    <mergeCell ref="AD58:AI58"/>
    <mergeCell ref="AF14:AG14"/>
    <mergeCell ref="AF12:AG12"/>
    <mergeCell ref="AD13:AE13"/>
    <mergeCell ref="AF13:AG13"/>
    <mergeCell ref="AH13:AI13"/>
    <mergeCell ref="AJ13:AK13"/>
    <mergeCell ref="AC51:AI51"/>
    <mergeCell ref="E25:AK26"/>
    <mergeCell ref="E27:AK28"/>
    <mergeCell ref="AC48:AI48"/>
    <mergeCell ref="AD38:AK38"/>
    <mergeCell ref="E39:AB40"/>
    <mergeCell ref="AD39:AK39"/>
    <mergeCell ref="AD40:AK40"/>
    <mergeCell ref="B6:I8"/>
    <mergeCell ref="AC155:AH155"/>
    <mergeCell ref="AI154:AK154"/>
    <mergeCell ref="AD59:AI59"/>
    <mergeCell ref="D91:AK91"/>
    <mergeCell ref="E92:AK93"/>
    <mergeCell ref="Z128:AJ128"/>
    <mergeCell ref="Z127:AJ127"/>
    <mergeCell ref="AC113:AI113"/>
    <mergeCell ref="AC114:AI114"/>
    <mergeCell ref="AC115:AI115"/>
    <mergeCell ref="AC106:AH106"/>
    <mergeCell ref="AI106:AK106"/>
    <mergeCell ref="AC107:AH107"/>
    <mergeCell ref="AI107:AK107"/>
    <mergeCell ref="AC111:AI111"/>
    <mergeCell ref="AD112:AH112"/>
    <mergeCell ref="AC116:AI116"/>
    <mergeCell ref="AD130:AI130"/>
    <mergeCell ref="AD131:AI131"/>
    <mergeCell ref="E131:AB132"/>
    <mergeCell ref="AD134:AI134"/>
    <mergeCell ref="F145:AB146"/>
    <mergeCell ref="F151:AB152"/>
    <mergeCell ref="F128:X129"/>
    <mergeCell ref="AC223:AH223"/>
    <mergeCell ref="AI223:AK223"/>
    <mergeCell ref="AC150:AI150"/>
    <mergeCell ref="AC218:AI218"/>
    <mergeCell ref="Z221:AJ221"/>
    <mergeCell ref="E226:AK226"/>
    <mergeCell ref="E227:AK227"/>
    <mergeCell ref="D258:AK258"/>
    <mergeCell ref="E229:AK229"/>
    <mergeCell ref="E158:AK158"/>
    <mergeCell ref="E160:AK161"/>
    <mergeCell ref="AC219:AI219"/>
    <mergeCell ref="AC215:AI215"/>
    <mergeCell ref="AC216:AI216"/>
    <mergeCell ref="AC154:AH154"/>
    <mergeCell ref="D157:AK157"/>
    <mergeCell ref="Z222:AJ222"/>
    <mergeCell ref="AC194:AH194"/>
    <mergeCell ref="AI194:AK194"/>
    <mergeCell ref="E202:AK204"/>
    <mergeCell ref="AC196:AH196"/>
    <mergeCell ref="AI196:AK196"/>
    <mergeCell ref="AD241:AK241"/>
    <mergeCell ref="E200:AK201"/>
    <mergeCell ref="F272:AA273"/>
    <mergeCell ref="F274:AA275"/>
    <mergeCell ref="F276:AA277"/>
    <mergeCell ref="AC266:AI266"/>
    <mergeCell ref="AC268:AI268"/>
    <mergeCell ref="AC253:AI253"/>
    <mergeCell ref="AC256:AH256"/>
    <mergeCell ref="AD272:AK272"/>
    <mergeCell ref="AD271:AK271"/>
    <mergeCell ref="E259:AK259"/>
    <mergeCell ref="AD242:AK242"/>
    <mergeCell ref="AD243:AK243"/>
    <mergeCell ref="E242:AB243"/>
    <mergeCell ref="AC270:AH270"/>
    <mergeCell ref="AC252:AI252"/>
    <mergeCell ref="AC249:AI249"/>
    <mergeCell ref="AC251:AI251"/>
    <mergeCell ref="AC148:AI148"/>
    <mergeCell ref="AC236:AI236"/>
    <mergeCell ref="AC234:AI234"/>
    <mergeCell ref="AC213:AI213"/>
    <mergeCell ref="AI195:AK195"/>
    <mergeCell ref="AC173:AI173"/>
    <mergeCell ref="AD181:AI181"/>
    <mergeCell ref="AD183:AI183"/>
    <mergeCell ref="AD184:AI184"/>
    <mergeCell ref="AD185:AI185"/>
    <mergeCell ref="AC167:AI167"/>
    <mergeCell ref="AD168:AH168"/>
    <mergeCell ref="AC169:AI169"/>
    <mergeCell ref="AC170:AI170"/>
    <mergeCell ref="AC171:AI171"/>
    <mergeCell ref="AC172:AI172"/>
    <mergeCell ref="AD214:AH214"/>
    <mergeCell ref="A2:AI2"/>
    <mergeCell ref="AC21:AI21"/>
    <mergeCell ref="AC22:AI22"/>
    <mergeCell ref="AC23:AI23"/>
    <mergeCell ref="AC77:AI77"/>
    <mergeCell ref="AC79:AI79"/>
    <mergeCell ref="AC82:AI82"/>
    <mergeCell ref="AC87:AI87"/>
    <mergeCell ref="AC103:AI103"/>
    <mergeCell ref="AC101:AI101"/>
    <mergeCell ref="AC53:AI53"/>
    <mergeCell ref="AC50:AI50"/>
    <mergeCell ref="AC55:AI55"/>
    <mergeCell ref="AC100:AI100"/>
    <mergeCell ref="AD78:AH78"/>
    <mergeCell ref="AD49:AH49"/>
    <mergeCell ref="AC61:AI61"/>
    <mergeCell ref="E36:AK37"/>
    <mergeCell ref="E35:AK35"/>
    <mergeCell ref="E71:AK71"/>
    <mergeCell ref="D34:AK34"/>
    <mergeCell ref="D70:AK70"/>
    <mergeCell ref="AC24:AI24"/>
    <mergeCell ref="AI89:AK89"/>
    <mergeCell ref="AC312:AH312"/>
    <mergeCell ref="AI68:AK68"/>
    <mergeCell ref="AI244:AK244"/>
    <mergeCell ref="AI256:AK256"/>
    <mergeCell ref="AI270:AK270"/>
    <mergeCell ref="AI290:AK290"/>
    <mergeCell ref="AI301:AK301"/>
    <mergeCell ref="AI312:AK312"/>
    <mergeCell ref="AC305:AI305"/>
    <mergeCell ref="AC307:AI307"/>
    <mergeCell ref="AC310:AI310"/>
    <mergeCell ref="AC80:AI80"/>
    <mergeCell ref="AC81:AI81"/>
    <mergeCell ref="AC68:AH68"/>
    <mergeCell ref="AC308:AI308"/>
    <mergeCell ref="AC309:AI309"/>
    <mergeCell ref="AC237:AI237"/>
    <mergeCell ref="AC239:AI239"/>
    <mergeCell ref="AD85:AI85"/>
    <mergeCell ref="D225:AK225"/>
    <mergeCell ref="AD99:AH99"/>
    <mergeCell ref="AC89:AH89"/>
    <mergeCell ref="AD235:AH235"/>
    <mergeCell ref="AD84:AI84"/>
    <mergeCell ref="AD306:AH306"/>
    <mergeCell ref="AC290:AH290"/>
    <mergeCell ref="AC244:AH244"/>
    <mergeCell ref="AC296:AI296"/>
    <mergeCell ref="AC301:AH301"/>
    <mergeCell ref="AC294:AI294"/>
    <mergeCell ref="AC285:AI285"/>
    <mergeCell ref="AC288:AI288"/>
    <mergeCell ref="AC299:AI299"/>
    <mergeCell ref="AC267:AI267"/>
    <mergeCell ref="AC286:AI286"/>
    <mergeCell ref="AC287:AI287"/>
    <mergeCell ref="AC297:AI297"/>
    <mergeCell ref="AC298:AI298"/>
    <mergeCell ref="AC283:AI283"/>
    <mergeCell ref="AC263:AI263"/>
    <mergeCell ref="AC265:AI265"/>
    <mergeCell ref="AC254:AI254"/>
    <mergeCell ref="AD250:AH250"/>
    <mergeCell ref="AD264:AH264"/>
    <mergeCell ref="AD273:AK273"/>
    <mergeCell ref="AD284:AH284"/>
    <mergeCell ref="AD295:AH295"/>
    <mergeCell ref="J6:AK6"/>
    <mergeCell ref="AH11:AI11"/>
    <mergeCell ref="AH12:AI12"/>
    <mergeCell ref="AH14:AI14"/>
    <mergeCell ref="B13:D13"/>
    <mergeCell ref="AF9:AG9"/>
    <mergeCell ref="J7:K8"/>
    <mergeCell ref="L7:M8"/>
    <mergeCell ref="AF7:AG8"/>
    <mergeCell ref="Z11:AA11"/>
    <mergeCell ref="R7:S8"/>
    <mergeCell ref="T7:U8"/>
    <mergeCell ref="X7:Y8"/>
    <mergeCell ref="Z7:AA8"/>
    <mergeCell ref="AB7:AC8"/>
    <mergeCell ref="AD7:AE8"/>
    <mergeCell ref="AD10:AE10"/>
    <mergeCell ref="AD11:AE11"/>
    <mergeCell ref="AB11:AC11"/>
    <mergeCell ref="AB12:AC12"/>
    <mergeCell ref="AB14:AC14"/>
    <mergeCell ref="AJ9:AK9"/>
    <mergeCell ref="AF11:AG11"/>
    <mergeCell ref="Z10:AA10"/>
    <mergeCell ref="F139:AA141"/>
    <mergeCell ref="F135:AA136"/>
    <mergeCell ref="T9:U9"/>
    <mergeCell ref="T10:U10"/>
    <mergeCell ref="T11:U11"/>
    <mergeCell ref="L13:M13"/>
    <mergeCell ref="J13:K13"/>
    <mergeCell ref="N14:O14"/>
    <mergeCell ref="N15:O15"/>
    <mergeCell ref="P13:Q13"/>
    <mergeCell ref="E9:I9"/>
    <mergeCell ref="E11:I11"/>
    <mergeCell ref="E12:I12"/>
    <mergeCell ref="L14:M14"/>
    <mergeCell ref="L15:M15"/>
    <mergeCell ref="N13:O13"/>
    <mergeCell ref="T14:U14"/>
    <mergeCell ref="X9:Y9"/>
    <mergeCell ref="J9:K9"/>
    <mergeCell ref="J10:K10"/>
    <mergeCell ref="J11:K11"/>
    <mergeCell ref="J12:K12"/>
    <mergeCell ref="F137:AA138"/>
    <mergeCell ref="J14:K14"/>
    <mergeCell ref="B5:I5"/>
    <mergeCell ref="K5:M5"/>
    <mergeCell ref="B9:D9"/>
    <mergeCell ref="E228:AK228"/>
    <mergeCell ref="AC65:AI65"/>
    <mergeCell ref="F64:AK64"/>
    <mergeCell ref="R9:S9"/>
    <mergeCell ref="R10:S10"/>
    <mergeCell ref="R11:S11"/>
    <mergeCell ref="R12:S12"/>
    <mergeCell ref="R14:S14"/>
    <mergeCell ref="R15:S15"/>
    <mergeCell ref="E30:AK30"/>
    <mergeCell ref="E31:AK32"/>
    <mergeCell ref="AJ10:AK10"/>
    <mergeCell ref="AJ11:AK11"/>
    <mergeCell ref="AJ12:AK12"/>
    <mergeCell ref="AJ14:AK14"/>
    <mergeCell ref="AJ15:AK15"/>
    <mergeCell ref="Z15:AA15"/>
    <mergeCell ref="E10:I10"/>
    <mergeCell ref="AH7:AI8"/>
    <mergeCell ref="AB10:AC10"/>
    <mergeCell ref="N7:O8"/>
    <mergeCell ref="AD135:AI135"/>
    <mergeCell ref="CA78:CC79"/>
    <mergeCell ref="CA99:CD100"/>
    <mergeCell ref="CA112:CD113"/>
    <mergeCell ref="CB92:CH92"/>
    <mergeCell ref="V5:W5"/>
    <mergeCell ref="O5:U5"/>
    <mergeCell ref="N9:O9"/>
    <mergeCell ref="N10:O10"/>
    <mergeCell ref="N11:O11"/>
    <mergeCell ref="N12:O12"/>
    <mergeCell ref="V7:W8"/>
    <mergeCell ref="V9:W9"/>
    <mergeCell ref="V10:W10"/>
    <mergeCell ref="V11:W11"/>
    <mergeCell ref="V12:W12"/>
    <mergeCell ref="P11:Q11"/>
    <mergeCell ref="P10:Q10"/>
    <mergeCell ref="P7:Q8"/>
    <mergeCell ref="P9:Q9"/>
    <mergeCell ref="V13:W13"/>
    <mergeCell ref="X13:Y13"/>
    <mergeCell ref="Y5:AA5"/>
    <mergeCell ref="AJ5:AK5"/>
    <mergeCell ref="CB71:CI71"/>
    <mergeCell ref="AC238:AI238"/>
    <mergeCell ref="AD186:AI186"/>
    <mergeCell ref="AD187:AI187"/>
    <mergeCell ref="AC189:AI189"/>
    <mergeCell ref="AC190:AI190"/>
    <mergeCell ref="AC191:AI191"/>
    <mergeCell ref="AI155:AK155"/>
    <mergeCell ref="AC195:AH195"/>
    <mergeCell ref="CA127:CC129"/>
    <mergeCell ref="CA130:CB131"/>
    <mergeCell ref="CA133:CB135"/>
    <mergeCell ref="CA142:CB146"/>
    <mergeCell ref="AD178:AI178"/>
    <mergeCell ref="AD179:AI179"/>
    <mergeCell ref="AD180:AI180"/>
    <mergeCell ref="AD142:AI142"/>
    <mergeCell ref="AD143:AI143"/>
    <mergeCell ref="AD144:AI144"/>
    <mergeCell ref="AD145:AI145"/>
    <mergeCell ref="AD146:AI146"/>
    <mergeCell ref="AC149:AI149"/>
    <mergeCell ref="AC153:AH153"/>
    <mergeCell ref="AI153:AK153"/>
  </mergeCells>
  <phoneticPr fontId="4"/>
  <dataValidations count="7">
    <dataValidation type="list" allowBlank="1" showInputMessage="1" showErrorMessage="1" sqref="J14:M15 J9:M10 AX14:BA15 AX9:BA10" xr:uid="{E50A4ADC-851F-4C96-B6AE-D9FCE19FC0B3}">
      <formula1>$AM$9:$AM$11</formula1>
    </dataValidation>
    <dataValidation type="list" allowBlank="1" showInputMessage="1" showErrorMessage="1" sqref="AJ15:AK15 P9:Q11 Y14:Y15 T9:T15 U14:U15 U9:U12 X9:X15 Y9:Y12 R9:S12 P14:S15 AJ13:AK13 V13 BX15:BY15 BD9:BE11 BM14:BM15 BH9:BH15 BI14:BI15 BI9:BI12 BL9:BL15 BM9:BM12 BF9:BG12 BD14:BG15 BX13:BY13 BJ13" xr:uid="{68A3AC1A-2C89-43BD-A853-471A6B72C1E9}">
      <formula1>$AM$12</formula1>
    </dataValidation>
    <dataValidation type="list" allowBlank="1" showInputMessage="1" showErrorMessage="1" sqref="Z9:AG10 Z12:AG12 Z14:AG15 AH10:AI10 BN9:BU10 BN12:BU12 BN14:BU15 BV10:BW10" xr:uid="{BA31836A-AAE9-4FE7-A9F4-FE11B7BF1038}">
      <formula1>$AM$14:$AM$15</formula1>
    </dataValidation>
    <dataValidation type="list" allowBlank="1" showInputMessage="1" showErrorMessage="1" sqref="X5 D210 D259:D260 D35:D36 D226:D229 D92 AC241:AC243 AC271:AC273 Y221:Y223 D160 D158 D71 AC142:AC146 AC133:AC135 AC130:AC131 Y127:Y129 AC84:AC85 J5 AC58:AC59 D163:D164 BL5 AR210 AR259:AR260 AR35:AR36 AR226:AR229 AR92 BQ241:BQ243 BQ271:BQ273 BM221:BM223 AR160 AR158 AR71 BQ142:BQ146 BQ133:BQ135 BQ130:BQ131 BM127:BM129 BQ84:BQ85 AX5 BQ58:BQ59 AR163:AR164 AC38:AC40 AC42:AC44 BQ38:BQ40 BQ42:BQ44" xr:uid="{700962CF-2944-49E7-831A-3F151D685F1A}">
      <formula1>$AM$5:$AM$6</formula1>
    </dataValidation>
    <dataValidation type="list" allowBlank="1" showInputMessage="1" showErrorMessage="1" sqref="Z13:AI13 Z11:AI11 P12:Q13 M11:M12 J11:J13 L11:L13 K11:K12 N13:O13 BN13:BW13 BN11:BW11 BD12:BE13 BA11:BA12 AX11:AX13 AZ11:AZ13 AY11:AY12 BB13:BC13" xr:uid="{FC177A5F-F725-4206-95B7-D54C083321E1}">
      <formula1>$AM$9</formula1>
    </dataValidation>
    <dataValidation type="list" allowBlank="1" showInputMessage="1" showErrorMessage="1" sqref="BQ123:BW123" xr:uid="{247C5E5E-7C20-4284-A946-095B5CA32A4E}">
      <formula1>$AO$122:$AO$125</formula1>
    </dataValidation>
    <dataValidation type="list" allowBlank="1" showInputMessage="1" showErrorMessage="1" sqref="AC123:AI123" xr:uid="{B7342A9D-433C-4729-92B6-0D26AD266BE4}">
      <formula1>$AO$121:$AO$125</formula1>
    </dataValidation>
  </dataValidations>
  <hyperlinks>
    <hyperlink ref="AN68" location="太陽光!A1" display="太陽光発電設備計算書はこちら" xr:uid="{0BAF9CED-B3C3-4A5E-99B1-20530969440C}"/>
    <hyperlink ref="AN87" location="蓄電池!A1" display="蓄電池計算書はこちら" xr:uid="{BE271CF4-7351-4DDA-9824-E92DFBD669FE}"/>
    <hyperlink ref="AN105" location="エネマネ!A1" display="ｴﾈﾙｷﾞｰﾏﾈｼﾞﾒﾝﾄ計算書はこちら" xr:uid="{EF5EDEED-8E22-453D-967F-8A75BF450145}"/>
    <hyperlink ref="AN118" location="充放電!A1" display="充放電設備計算書はこちら" xr:uid="{29BF9484-D826-45BD-95C8-5EBCD5AEEF79}"/>
    <hyperlink ref="AN153" location="'ZEH,ZEH+'!A1" display="ZEH・ZEH+計算書はこちら" xr:uid="{3461C173-E8E9-418A-9DD7-FD4BE0728C17}"/>
    <hyperlink ref="AN194" location="'ZEH-M'!A1" display="ZEH-M計算書はこちら" xr:uid="{7D4CA79A-D936-47CA-92E7-6A7541EF4CC5}"/>
    <hyperlink ref="AN223" location="断熱!A1" display="既存住宅断熱改修計算書はこちら" xr:uid="{7F7AB2BC-4D56-4F67-9E6D-4661542F2362}"/>
    <hyperlink ref="AN244" location="空調!A1" display="空調計算書はこちら" xr:uid="{4BD25A77-A059-4612-8CB7-F08B68164C45}"/>
    <hyperlink ref="AN256" location="換気!A1" display="高機能換気設備はこちら" xr:uid="{5801910C-9BB6-4B82-88CD-7643881F5B7C}"/>
    <hyperlink ref="AN270" location="照明!A1" display="照明計算書はこちら" xr:uid="{C068FA69-DF9A-4388-8B67-953B054EB23B}"/>
    <hyperlink ref="AN290" location="給湯・コジェネ!A1" display="給湯器計算書はこちら" xr:uid="{AD74C3FF-874D-4EE7-BB03-A4695CEDDE99}"/>
    <hyperlink ref="AN301" location="給湯・コジェネ!A1" display="コージェネレーションシステム計算書はこちら" xr:uid="{50ABF1DA-3D62-40FC-8542-42C4C7BA8E6A}"/>
  </hyperlinks>
  <pageMargins left="0.70866141732283472" right="0.70866141732283472" top="0.74803149606299213" bottom="0.74803149606299213" header="0.31496062992125984" footer="0.31496062992125984"/>
  <pageSetup paperSize="9" scale="85" fitToHeight="0" orientation="portrait" cellComments="asDisplayed" r:id="rId1"/>
  <rowBreaks count="7" manualBreakCount="7">
    <brk id="18" max="36" man="1"/>
    <brk id="73" max="36" man="1"/>
    <brk id="119" max="36" man="1"/>
    <brk id="163" max="36" man="1"/>
    <brk id="209" max="36" man="1"/>
    <brk id="245" max="36" man="1"/>
    <brk id="279" max="36"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8265D-D2E4-4BC0-9089-6530155F1AD2}">
  <sheetPr>
    <tabColor rgb="FFFFFFCC"/>
    <pageSetUpPr fitToPage="1"/>
  </sheetPr>
  <dimension ref="B2:AK36"/>
  <sheetViews>
    <sheetView view="pageBreakPreview" zoomScale="85" zoomScaleNormal="85" zoomScaleSheetLayoutView="85" workbookViewId="0">
      <selection activeCell="L28" sqref="L28"/>
    </sheetView>
  </sheetViews>
  <sheetFormatPr defaultColWidth="9" defaultRowHeight="13.5"/>
  <cols>
    <col min="1" max="1" width="1.875" style="832" customWidth="1"/>
    <col min="2" max="2" width="2.375" style="832" customWidth="1"/>
    <col min="3" max="4" width="4.375" style="832" customWidth="1"/>
    <col min="5" max="5" width="14.5" style="832" customWidth="1"/>
    <col min="6" max="6" width="11.875" style="832" customWidth="1"/>
    <col min="7" max="7" width="31.875" style="832" customWidth="1"/>
    <col min="8" max="17" width="13.625" style="832" customWidth="1"/>
    <col min="18" max="18" width="3.625" style="898" customWidth="1"/>
    <col min="19" max="19" width="35" style="832" bestFit="1" customWidth="1"/>
    <col min="20" max="20" width="1.875" style="832" customWidth="1"/>
    <col min="21" max="21" width="2.375" style="832" customWidth="1"/>
    <col min="22" max="23" width="4.375" style="832" customWidth="1"/>
    <col min="24" max="24" width="14.5" style="832" customWidth="1"/>
    <col min="25" max="25" width="11.875" style="832" customWidth="1"/>
    <col min="26" max="26" width="31.875" style="832" customWidth="1"/>
    <col min="27" max="36" width="13.625" style="832" customWidth="1"/>
    <col min="37" max="37" width="3.625" style="898" customWidth="1"/>
    <col min="38" max="16384" width="9" style="832"/>
  </cols>
  <sheetData>
    <row r="2" spans="2:37" ht="18.75" customHeight="1">
      <c r="B2" s="929" t="s">
        <v>517</v>
      </c>
      <c r="C2" s="923"/>
      <c r="D2" s="923"/>
      <c r="E2" s="923"/>
      <c r="F2" s="923"/>
      <c r="G2" s="923"/>
      <c r="H2" s="923"/>
      <c r="I2" s="923"/>
      <c r="J2" s="923"/>
      <c r="K2" s="923"/>
      <c r="L2" s="923"/>
      <c r="M2" s="923"/>
      <c r="N2" s="923"/>
      <c r="O2" s="923"/>
      <c r="P2" s="923"/>
      <c r="Q2" s="923"/>
      <c r="U2" s="929" t="s">
        <v>517</v>
      </c>
      <c r="V2" s="923"/>
      <c r="W2" s="923"/>
      <c r="X2" s="923"/>
      <c r="Y2" s="923"/>
      <c r="Z2" s="923"/>
      <c r="AA2" s="923"/>
      <c r="AB2" s="923"/>
      <c r="AC2" s="923"/>
      <c r="AD2" s="923"/>
      <c r="AE2" s="923"/>
      <c r="AF2" s="923"/>
      <c r="AG2" s="923"/>
      <c r="AH2" s="923"/>
      <c r="AI2" s="923"/>
      <c r="AJ2" s="923"/>
    </row>
    <row r="3" spans="2:37" ht="6.75" customHeight="1">
      <c r="B3" s="923"/>
      <c r="C3" s="923"/>
      <c r="D3" s="923"/>
      <c r="E3" s="923"/>
      <c r="F3" s="923"/>
      <c r="G3" s="923"/>
      <c r="H3" s="923"/>
      <c r="I3" s="923"/>
      <c r="J3" s="923"/>
      <c r="K3" s="923"/>
      <c r="L3" s="923"/>
      <c r="M3" s="923"/>
      <c r="N3" s="923"/>
      <c r="O3" s="923"/>
      <c r="P3" s="923"/>
      <c r="Q3" s="923"/>
      <c r="U3" s="923"/>
      <c r="V3" s="923"/>
      <c r="W3" s="923"/>
      <c r="X3" s="923"/>
      <c r="Y3" s="923"/>
      <c r="Z3" s="923"/>
      <c r="AA3" s="923"/>
      <c r="AB3" s="923"/>
      <c r="AC3" s="923"/>
      <c r="AD3" s="923"/>
      <c r="AE3" s="923"/>
      <c r="AF3" s="923"/>
      <c r="AG3" s="923"/>
      <c r="AH3" s="923"/>
      <c r="AI3" s="923"/>
      <c r="AJ3" s="923"/>
    </row>
    <row r="4" spans="2:37" ht="18" customHeight="1">
      <c r="B4" s="928" t="s">
        <v>518</v>
      </c>
      <c r="C4" s="927"/>
      <c r="D4" s="927"/>
      <c r="E4" s="927"/>
      <c r="F4" s="927"/>
      <c r="G4" s="927"/>
      <c r="H4" s="927"/>
      <c r="I4" s="927"/>
      <c r="J4" s="927"/>
      <c r="K4" s="927"/>
      <c r="L4" s="927"/>
      <c r="M4" s="927"/>
      <c r="N4" s="927"/>
      <c r="O4" s="927"/>
      <c r="P4" s="927"/>
      <c r="Q4" s="927"/>
      <c r="U4" s="928" t="s">
        <v>518</v>
      </c>
      <c r="V4" s="927"/>
      <c r="W4" s="927"/>
      <c r="X4" s="927"/>
      <c r="Y4" s="927"/>
      <c r="Z4" s="927"/>
      <c r="AA4" s="927"/>
      <c r="AB4" s="927"/>
      <c r="AC4" s="927"/>
      <c r="AD4" s="927"/>
      <c r="AE4" s="927"/>
      <c r="AF4" s="927"/>
      <c r="AG4" s="927"/>
      <c r="AH4" s="927"/>
      <c r="AI4" s="927"/>
      <c r="AJ4" s="927"/>
    </row>
    <row r="5" spans="2:37" ht="16.5" customHeight="1">
      <c r="B5" s="926" t="s">
        <v>519</v>
      </c>
      <c r="C5" s="2102" t="s">
        <v>520</v>
      </c>
      <c r="D5" s="2102"/>
      <c r="E5" s="2102"/>
      <c r="F5" s="2102"/>
      <c r="G5" s="2102"/>
      <c r="H5" s="2102"/>
      <c r="I5" s="2102"/>
      <c r="J5" s="2102"/>
      <c r="K5" s="2102"/>
      <c r="L5" s="2102"/>
      <c r="M5" s="2102"/>
      <c r="N5" s="2102"/>
      <c r="O5" s="2102"/>
      <c r="P5" s="2102"/>
      <c r="Q5" s="2103"/>
      <c r="U5" s="926" t="s">
        <v>519</v>
      </c>
      <c r="V5" s="2102" t="s">
        <v>1218</v>
      </c>
      <c r="W5" s="2102"/>
      <c r="X5" s="2102"/>
      <c r="Y5" s="2102"/>
      <c r="Z5" s="2102"/>
      <c r="AA5" s="2102"/>
      <c r="AB5" s="2102"/>
      <c r="AC5" s="2102"/>
      <c r="AD5" s="2102"/>
      <c r="AE5" s="2102"/>
      <c r="AF5" s="2102"/>
      <c r="AG5" s="2102"/>
      <c r="AH5" s="2102"/>
      <c r="AI5" s="2102"/>
      <c r="AJ5" s="2103"/>
    </row>
    <row r="6" spans="2:37" ht="16.5" customHeight="1">
      <c r="B6" s="925"/>
      <c r="C6" s="2104"/>
      <c r="D6" s="2104"/>
      <c r="E6" s="2104"/>
      <c r="F6" s="2104"/>
      <c r="G6" s="2104"/>
      <c r="H6" s="2104"/>
      <c r="I6" s="2104"/>
      <c r="J6" s="2104"/>
      <c r="K6" s="2104"/>
      <c r="L6" s="2104"/>
      <c r="M6" s="2104"/>
      <c r="N6" s="2104"/>
      <c r="O6" s="2104"/>
      <c r="P6" s="2104"/>
      <c r="Q6" s="2105"/>
      <c r="U6" s="925"/>
      <c r="V6" s="2104"/>
      <c r="W6" s="2104"/>
      <c r="X6" s="2104"/>
      <c r="Y6" s="2104"/>
      <c r="Z6" s="2104"/>
      <c r="AA6" s="2104"/>
      <c r="AB6" s="2104"/>
      <c r="AC6" s="2104"/>
      <c r="AD6" s="2104"/>
      <c r="AE6" s="2104"/>
      <c r="AF6" s="2104"/>
      <c r="AG6" s="2104"/>
      <c r="AH6" s="2104"/>
      <c r="AI6" s="2104"/>
      <c r="AJ6" s="2105"/>
    </row>
    <row r="7" spans="2:37" ht="18.75" customHeight="1">
      <c r="B7" s="925" t="s">
        <v>519</v>
      </c>
      <c r="C7" s="2104" t="s">
        <v>521</v>
      </c>
      <c r="D7" s="2104"/>
      <c r="E7" s="2104"/>
      <c r="F7" s="2104"/>
      <c r="G7" s="2104"/>
      <c r="H7" s="2104"/>
      <c r="I7" s="2104"/>
      <c r="J7" s="2104"/>
      <c r="K7" s="2104"/>
      <c r="L7" s="2104"/>
      <c r="M7" s="2104"/>
      <c r="N7" s="2104"/>
      <c r="O7" s="2104"/>
      <c r="P7" s="2104"/>
      <c r="Q7" s="2105"/>
      <c r="U7" s="925" t="s">
        <v>519</v>
      </c>
      <c r="V7" s="2104" t="s">
        <v>521</v>
      </c>
      <c r="W7" s="2104"/>
      <c r="X7" s="2104"/>
      <c r="Y7" s="2104"/>
      <c r="Z7" s="2104"/>
      <c r="AA7" s="2104"/>
      <c r="AB7" s="2104"/>
      <c r="AC7" s="2104"/>
      <c r="AD7" s="2104"/>
      <c r="AE7" s="2104"/>
      <c r="AF7" s="2104"/>
      <c r="AG7" s="2104"/>
      <c r="AH7" s="2104"/>
      <c r="AI7" s="2104"/>
      <c r="AJ7" s="2105"/>
    </row>
    <row r="8" spans="2:37" ht="18.75" customHeight="1">
      <c r="B8" s="925" t="s">
        <v>519</v>
      </c>
      <c r="C8" s="2104" t="s">
        <v>522</v>
      </c>
      <c r="D8" s="2104"/>
      <c r="E8" s="2104"/>
      <c r="F8" s="2104"/>
      <c r="G8" s="2104"/>
      <c r="H8" s="2104"/>
      <c r="I8" s="2104"/>
      <c r="J8" s="2104"/>
      <c r="K8" s="2104"/>
      <c r="L8" s="2104"/>
      <c r="M8" s="2104"/>
      <c r="N8" s="2104"/>
      <c r="O8" s="2104"/>
      <c r="P8" s="2104"/>
      <c r="Q8" s="2105"/>
      <c r="U8" s="925" t="s">
        <v>519</v>
      </c>
      <c r="V8" s="2104" t="s">
        <v>522</v>
      </c>
      <c r="W8" s="2104"/>
      <c r="X8" s="2104"/>
      <c r="Y8" s="2104"/>
      <c r="Z8" s="2104"/>
      <c r="AA8" s="2104"/>
      <c r="AB8" s="2104"/>
      <c r="AC8" s="2104"/>
      <c r="AD8" s="2104"/>
      <c r="AE8" s="2104"/>
      <c r="AF8" s="2104"/>
      <c r="AG8" s="2104"/>
      <c r="AH8" s="2104"/>
      <c r="AI8" s="2104"/>
      <c r="AJ8" s="2105"/>
    </row>
    <row r="9" spans="2:37" ht="12.75" customHeight="1">
      <c r="B9" s="924"/>
      <c r="C9" s="2106"/>
      <c r="D9" s="2106"/>
      <c r="E9" s="2106"/>
      <c r="F9" s="2106"/>
      <c r="G9" s="2106"/>
      <c r="H9" s="2106"/>
      <c r="I9" s="2106"/>
      <c r="J9" s="2106"/>
      <c r="K9" s="2106"/>
      <c r="L9" s="2106"/>
      <c r="M9" s="2106"/>
      <c r="N9" s="2106"/>
      <c r="O9" s="2106"/>
      <c r="P9" s="2106"/>
      <c r="Q9" s="2107"/>
      <c r="U9" s="924"/>
      <c r="V9" s="2106"/>
      <c r="W9" s="2106"/>
      <c r="X9" s="2106"/>
      <c r="Y9" s="2106"/>
      <c r="Z9" s="2106"/>
      <c r="AA9" s="2106"/>
      <c r="AB9" s="2106"/>
      <c r="AC9" s="2106"/>
      <c r="AD9" s="2106"/>
      <c r="AE9" s="2106"/>
      <c r="AF9" s="2106"/>
      <c r="AG9" s="2106"/>
      <c r="AH9" s="2106"/>
      <c r="AI9" s="2106"/>
      <c r="AJ9" s="2107"/>
    </row>
    <row r="10" spans="2:37" ht="12.75" customHeight="1">
      <c r="B10" s="923"/>
      <c r="C10" s="923"/>
      <c r="D10" s="923"/>
      <c r="E10" s="923"/>
      <c r="F10" s="923"/>
      <c r="G10" s="923"/>
      <c r="H10" s="923"/>
      <c r="I10" s="923"/>
      <c r="J10" s="923"/>
      <c r="K10" s="923"/>
      <c r="L10" s="923"/>
      <c r="M10" s="923"/>
      <c r="N10" s="923"/>
      <c r="O10" s="923"/>
      <c r="P10" s="923"/>
      <c r="Q10" s="923"/>
      <c r="U10" s="923"/>
      <c r="V10" s="923"/>
      <c r="W10" s="923"/>
      <c r="X10" s="923"/>
      <c r="Y10" s="923"/>
      <c r="Z10" s="923"/>
      <c r="AA10" s="923"/>
      <c r="AB10" s="923"/>
      <c r="AC10" s="923"/>
      <c r="AD10" s="923"/>
      <c r="AE10" s="923"/>
      <c r="AF10" s="923"/>
      <c r="AG10" s="923"/>
      <c r="AH10" s="923"/>
      <c r="AI10" s="923"/>
      <c r="AJ10" s="923"/>
    </row>
    <row r="11" spans="2:37" ht="18" customHeight="1">
      <c r="B11" s="2108" t="s">
        <v>523</v>
      </c>
      <c r="C11" s="2109"/>
      <c r="D11" s="2110"/>
      <c r="E11" s="922" t="s">
        <v>524</v>
      </c>
      <c r="F11" s="1033" t="s">
        <v>525</v>
      </c>
      <c r="G11" s="1033"/>
      <c r="H11" s="2108" t="s">
        <v>526</v>
      </c>
      <c r="I11" s="2109"/>
      <c r="J11" s="2109"/>
      <c r="K11" s="2109"/>
      <c r="L11" s="2109"/>
      <c r="M11" s="2109"/>
      <c r="N11" s="2109"/>
      <c r="O11" s="2109"/>
      <c r="P11" s="2109"/>
      <c r="Q11" s="2110"/>
      <c r="R11" s="917"/>
      <c r="U11" s="2108" t="s">
        <v>523</v>
      </c>
      <c r="V11" s="2109"/>
      <c r="W11" s="2110"/>
      <c r="X11" s="922" t="s">
        <v>524</v>
      </c>
      <c r="Y11" s="1033" t="s">
        <v>525</v>
      </c>
      <c r="Z11" s="1033"/>
      <c r="AA11" s="2108" t="s">
        <v>526</v>
      </c>
      <c r="AB11" s="2109"/>
      <c r="AC11" s="2109"/>
      <c r="AD11" s="2109"/>
      <c r="AE11" s="2109"/>
      <c r="AF11" s="2109"/>
      <c r="AG11" s="2109"/>
      <c r="AH11" s="2109"/>
      <c r="AI11" s="2109"/>
      <c r="AJ11" s="2110"/>
      <c r="AK11" s="917"/>
    </row>
    <row r="12" spans="2:37" s="916" customFormat="1" ht="30.75" customHeight="1">
      <c r="B12" s="2100" t="s">
        <v>527</v>
      </c>
      <c r="C12" s="2101"/>
      <c r="D12" s="2101"/>
      <c r="E12" s="2101"/>
      <c r="F12" s="2101"/>
      <c r="G12" s="921"/>
      <c r="H12" s="920" t="s">
        <v>281</v>
      </c>
      <c r="I12" s="920" t="s">
        <v>282</v>
      </c>
      <c r="J12" s="918" t="s">
        <v>395</v>
      </c>
      <c r="K12" s="919" t="s">
        <v>284</v>
      </c>
      <c r="L12" s="919" t="s">
        <v>287</v>
      </c>
      <c r="M12" s="919" t="s">
        <v>289</v>
      </c>
      <c r="N12" s="919" t="s">
        <v>290</v>
      </c>
      <c r="O12" s="919" t="s">
        <v>291</v>
      </c>
      <c r="P12" s="919" t="s">
        <v>292</v>
      </c>
      <c r="Q12" s="918" t="s">
        <v>511</v>
      </c>
      <c r="R12" s="917"/>
      <c r="U12" s="2100" t="s">
        <v>527</v>
      </c>
      <c r="V12" s="2101"/>
      <c r="W12" s="2101"/>
      <c r="X12" s="2101"/>
      <c r="Y12" s="2101"/>
      <c r="Z12" s="921"/>
      <c r="AA12" s="920" t="s">
        <v>281</v>
      </c>
      <c r="AB12" s="920" t="s">
        <v>282</v>
      </c>
      <c r="AC12" s="918" t="s">
        <v>395</v>
      </c>
      <c r="AD12" s="919" t="s">
        <v>284</v>
      </c>
      <c r="AE12" s="919" t="s">
        <v>287</v>
      </c>
      <c r="AF12" s="919" t="s">
        <v>289</v>
      </c>
      <c r="AG12" s="919" t="s">
        <v>290</v>
      </c>
      <c r="AH12" s="919" t="s">
        <v>291</v>
      </c>
      <c r="AI12" s="919" t="s">
        <v>292</v>
      </c>
      <c r="AJ12" s="918" t="s">
        <v>511</v>
      </c>
      <c r="AK12" s="917"/>
    </row>
    <row r="13" spans="2:37" ht="18" customHeight="1">
      <c r="B13" s="2086"/>
      <c r="C13" s="2088" t="s">
        <v>528</v>
      </c>
      <c r="D13" s="2088"/>
      <c r="E13" s="2089" t="s">
        <v>529</v>
      </c>
      <c r="F13" s="2090" t="s">
        <v>530</v>
      </c>
      <c r="G13" s="2091"/>
      <c r="H13" s="913"/>
      <c r="I13" s="913"/>
      <c r="J13" s="912"/>
      <c r="K13" s="911"/>
      <c r="L13" s="911"/>
      <c r="M13" s="911"/>
      <c r="N13" s="911"/>
      <c r="O13" s="911"/>
      <c r="P13" s="911"/>
      <c r="Q13" s="911"/>
      <c r="R13" s="902" t="s">
        <v>316</v>
      </c>
      <c r="U13" s="2086"/>
      <c r="V13" s="2088" t="s">
        <v>528</v>
      </c>
      <c r="W13" s="2088"/>
      <c r="X13" s="2089" t="s">
        <v>529</v>
      </c>
      <c r="Y13" s="2090" t="s">
        <v>530</v>
      </c>
      <c r="Z13" s="2091"/>
      <c r="AA13" s="1061">
        <v>1500000</v>
      </c>
      <c r="AB13" s="913"/>
      <c r="AC13" s="912"/>
      <c r="AD13" s="911"/>
      <c r="AE13" s="911"/>
      <c r="AF13" s="911"/>
      <c r="AG13" s="911"/>
      <c r="AH13" s="911"/>
      <c r="AI13" s="911"/>
      <c r="AJ13" s="911"/>
      <c r="AK13" s="902" t="s">
        <v>316</v>
      </c>
    </row>
    <row r="14" spans="2:37" ht="18" customHeight="1">
      <c r="B14" s="2086"/>
      <c r="C14" s="2088"/>
      <c r="D14" s="2088"/>
      <c r="E14" s="2089"/>
      <c r="F14" s="2090" t="s">
        <v>531</v>
      </c>
      <c r="G14" s="2091"/>
      <c r="H14" s="913"/>
      <c r="I14" s="913"/>
      <c r="J14" s="912"/>
      <c r="K14" s="911"/>
      <c r="L14" s="911"/>
      <c r="M14" s="911"/>
      <c r="N14" s="911"/>
      <c r="O14" s="911"/>
      <c r="P14" s="911"/>
      <c r="Q14" s="911"/>
      <c r="R14" s="902" t="s">
        <v>316</v>
      </c>
      <c r="U14" s="2086"/>
      <c r="V14" s="2088"/>
      <c r="W14" s="2088"/>
      <c r="X14" s="2089"/>
      <c r="Y14" s="2090" t="s">
        <v>531</v>
      </c>
      <c r="Z14" s="2091"/>
      <c r="AA14" s="1061">
        <v>500000</v>
      </c>
      <c r="AB14" s="913"/>
      <c r="AC14" s="912"/>
      <c r="AD14" s="911"/>
      <c r="AE14" s="911"/>
      <c r="AF14" s="911"/>
      <c r="AG14" s="911"/>
      <c r="AH14" s="911"/>
      <c r="AI14" s="911"/>
      <c r="AJ14" s="911"/>
      <c r="AK14" s="902" t="s">
        <v>316</v>
      </c>
    </row>
    <row r="15" spans="2:37" ht="16.5" customHeight="1">
      <c r="B15" s="2086"/>
      <c r="C15" s="2088"/>
      <c r="D15" s="2088"/>
      <c r="E15" s="2089"/>
      <c r="F15" s="2092" t="s">
        <v>532</v>
      </c>
      <c r="G15" s="915" t="s">
        <v>533</v>
      </c>
      <c r="H15" s="913"/>
      <c r="I15" s="913"/>
      <c r="J15" s="912"/>
      <c r="K15" s="911"/>
      <c r="L15" s="911"/>
      <c r="M15" s="911"/>
      <c r="N15" s="911"/>
      <c r="O15" s="911"/>
      <c r="P15" s="911"/>
      <c r="Q15" s="911"/>
      <c r="R15" s="902" t="s">
        <v>316</v>
      </c>
      <c r="U15" s="2086"/>
      <c r="V15" s="2088"/>
      <c r="W15" s="2088"/>
      <c r="X15" s="2089"/>
      <c r="Y15" s="2092" t="s">
        <v>532</v>
      </c>
      <c r="Z15" s="915" t="s">
        <v>533</v>
      </c>
      <c r="AA15" s="913"/>
      <c r="AB15" s="913"/>
      <c r="AC15" s="912"/>
      <c r="AD15" s="911"/>
      <c r="AE15" s="911"/>
      <c r="AF15" s="911"/>
      <c r="AG15" s="911"/>
      <c r="AH15" s="911"/>
      <c r="AI15" s="911"/>
      <c r="AJ15" s="911"/>
      <c r="AK15" s="902" t="s">
        <v>316</v>
      </c>
    </row>
    <row r="16" spans="2:37" ht="16.5" customHeight="1">
      <c r="B16" s="2086"/>
      <c r="C16" s="2088"/>
      <c r="D16" s="2088"/>
      <c r="E16" s="2089"/>
      <c r="F16" s="2093"/>
      <c r="G16" s="915" t="s">
        <v>534</v>
      </c>
      <c r="H16" s="913"/>
      <c r="I16" s="913"/>
      <c r="J16" s="912"/>
      <c r="K16" s="911"/>
      <c r="L16" s="911"/>
      <c r="M16" s="911"/>
      <c r="N16" s="911"/>
      <c r="O16" s="911"/>
      <c r="P16" s="911"/>
      <c r="Q16" s="911"/>
      <c r="R16" s="902" t="s">
        <v>316</v>
      </c>
      <c r="U16" s="2086"/>
      <c r="V16" s="2088"/>
      <c r="W16" s="2088"/>
      <c r="X16" s="2089"/>
      <c r="Y16" s="2093"/>
      <c r="Z16" s="915" t="s">
        <v>534</v>
      </c>
      <c r="AA16" s="913"/>
      <c r="AB16" s="913"/>
      <c r="AC16" s="912"/>
      <c r="AD16" s="911"/>
      <c r="AE16" s="911"/>
      <c r="AF16" s="911"/>
      <c r="AG16" s="911"/>
      <c r="AH16" s="911"/>
      <c r="AI16" s="911"/>
      <c r="AJ16" s="911"/>
      <c r="AK16" s="902" t="s">
        <v>316</v>
      </c>
    </row>
    <row r="17" spans="2:37" ht="16.5" customHeight="1">
      <c r="B17" s="2086"/>
      <c r="C17" s="2088"/>
      <c r="D17" s="2088"/>
      <c r="E17" s="2089"/>
      <c r="F17" s="2093"/>
      <c r="G17" s="915" t="s">
        <v>535</v>
      </c>
      <c r="H17" s="913"/>
      <c r="I17" s="913"/>
      <c r="J17" s="912"/>
      <c r="K17" s="911"/>
      <c r="L17" s="911"/>
      <c r="M17" s="911"/>
      <c r="N17" s="911"/>
      <c r="O17" s="911"/>
      <c r="P17" s="911"/>
      <c r="Q17" s="911"/>
      <c r="R17" s="902" t="s">
        <v>316</v>
      </c>
      <c r="U17" s="2086"/>
      <c r="V17" s="2088"/>
      <c r="W17" s="2088"/>
      <c r="X17" s="2089"/>
      <c r="Y17" s="2093"/>
      <c r="Z17" s="915" t="s">
        <v>535</v>
      </c>
      <c r="AA17" s="913"/>
      <c r="AB17" s="913"/>
      <c r="AC17" s="912"/>
      <c r="AD17" s="911"/>
      <c r="AE17" s="911"/>
      <c r="AF17" s="911"/>
      <c r="AG17" s="911"/>
      <c r="AH17" s="911"/>
      <c r="AI17" s="911"/>
      <c r="AJ17" s="911"/>
      <c r="AK17" s="902" t="s">
        <v>316</v>
      </c>
    </row>
    <row r="18" spans="2:37" ht="16.5" customHeight="1">
      <c r="B18" s="2086"/>
      <c r="C18" s="2088"/>
      <c r="D18" s="2088"/>
      <c r="E18" s="2089"/>
      <c r="F18" s="2094"/>
      <c r="G18" s="915" t="s">
        <v>536</v>
      </c>
      <c r="H18" s="913"/>
      <c r="I18" s="913"/>
      <c r="J18" s="912"/>
      <c r="K18" s="911"/>
      <c r="L18" s="911"/>
      <c r="M18" s="911"/>
      <c r="N18" s="911"/>
      <c r="O18" s="911"/>
      <c r="P18" s="911"/>
      <c r="Q18" s="911"/>
      <c r="R18" s="902" t="s">
        <v>316</v>
      </c>
      <c r="U18" s="2086"/>
      <c r="V18" s="2088"/>
      <c r="W18" s="2088"/>
      <c r="X18" s="2089"/>
      <c r="Y18" s="2094"/>
      <c r="Z18" s="915" t="s">
        <v>536</v>
      </c>
      <c r="AA18" s="913"/>
      <c r="AB18" s="913"/>
      <c r="AC18" s="912"/>
      <c r="AD18" s="911"/>
      <c r="AE18" s="911"/>
      <c r="AF18" s="911"/>
      <c r="AG18" s="911"/>
      <c r="AH18" s="911"/>
      <c r="AI18" s="911"/>
      <c r="AJ18" s="911"/>
      <c r="AK18" s="902" t="s">
        <v>316</v>
      </c>
    </row>
    <row r="19" spans="2:37" ht="31.5" customHeight="1">
      <c r="B19" s="2086"/>
      <c r="C19" s="2088"/>
      <c r="D19" s="2088"/>
      <c r="E19" s="2089" t="s">
        <v>537</v>
      </c>
      <c r="F19" s="2092" t="s">
        <v>538</v>
      </c>
      <c r="G19" s="914" t="s">
        <v>539</v>
      </c>
      <c r="H19" s="913"/>
      <c r="I19" s="913"/>
      <c r="J19" s="912"/>
      <c r="K19" s="911"/>
      <c r="L19" s="911"/>
      <c r="M19" s="911"/>
      <c r="N19" s="911"/>
      <c r="O19" s="911"/>
      <c r="P19" s="911"/>
      <c r="Q19" s="911"/>
      <c r="R19" s="902" t="s">
        <v>316</v>
      </c>
      <c r="U19" s="2086"/>
      <c r="V19" s="2088"/>
      <c r="W19" s="2088"/>
      <c r="X19" s="2089" t="s">
        <v>537</v>
      </c>
      <c r="Y19" s="2092" t="s">
        <v>538</v>
      </c>
      <c r="Z19" s="914" t="s">
        <v>539</v>
      </c>
      <c r="AA19" s="913"/>
      <c r="AB19" s="913"/>
      <c r="AC19" s="912"/>
      <c r="AD19" s="911"/>
      <c r="AE19" s="911"/>
      <c r="AF19" s="911"/>
      <c r="AG19" s="911"/>
      <c r="AH19" s="911"/>
      <c r="AI19" s="911"/>
      <c r="AJ19" s="911"/>
      <c r="AK19" s="902" t="s">
        <v>316</v>
      </c>
    </row>
    <row r="20" spans="2:37" ht="31.5" customHeight="1">
      <c r="B20" s="2086"/>
      <c r="C20" s="2088"/>
      <c r="D20" s="2088"/>
      <c r="E20" s="2089"/>
      <c r="F20" s="2093"/>
      <c r="G20" s="914" t="s">
        <v>540</v>
      </c>
      <c r="H20" s="913"/>
      <c r="I20" s="913"/>
      <c r="J20" s="912"/>
      <c r="K20" s="911"/>
      <c r="L20" s="911"/>
      <c r="M20" s="911"/>
      <c r="N20" s="911"/>
      <c r="O20" s="911"/>
      <c r="P20" s="911"/>
      <c r="Q20" s="911"/>
      <c r="R20" s="902" t="s">
        <v>316</v>
      </c>
      <c r="S20" s="1050"/>
      <c r="U20" s="2086"/>
      <c r="V20" s="2088"/>
      <c r="W20" s="2088"/>
      <c r="X20" s="2089"/>
      <c r="Y20" s="2093"/>
      <c r="Z20" s="914" t="s">
        <v>540</v>
      </c>
      <c r="AA20" s="913"/>
      <c r="AB20" s="913"/>
      <c r="AC20" s="912"/>
      <c r="AD20" s="911"/>
      <c r="AE20" s="911"/>
      <c r="AF20" s="911"/>
      <c r="AG20" s="911"/>
      <c r="AH20" s="911"/>
      <c r="AI20" s="911"/>
      <c r="AJ20" s="911"/>
      <c r="AK20" s="902" t="s">
        <v>316</v>
      </c>
    </row>
    <row r="21" spans="2:37" ht="31.5" customHeight="1">
      <c r="B21" s="2086"/>
      <c r="C21" s="2088"/>
      <c r="D21" s="2088"/>
      <c r="E21" s="2089"/>
      <c r="F21" s="2093"/>
      <c r="G21" s="914" t="s">
        <v>541</v>
      </c>
      <c r="H21" s="913"/>
      <c r="I21" s="913"/>
      <c r="J21" s="912"/>
      <c r="K21" s="911"/>
      <c r="L21" s="911"/>
      <c r="M21" s="911"/>
      <c r="N21" s="911"/>
      <c r="O21" s="911"/>
      <c r="P21" s="911"/>
      <c r="Q21" s="911"/>
      <c r="R21" s="902" t="s">
        <v>316</v>
      </c>
      <c r="S21" s="1051" t="str">
        <f>HYPERLINK("#'別紙1'!AC41 ","別紙1太陽光発電設備はこちら")</f>
        <v>別紙1太陽光発電設備はこちら</v>
      </c>
      <c r="U21" s="2086"/>
      <c r="V21" s="2088"/>
      <c r="W21" s="2088"/>
      <c r="X21" s="2089"/>
      <c r="Y21" s="2093"/>
      <c r="Z21" s="914" t="s">
        <v>541</v>
      </c>
      <c r="AA21" s="913"/>
      <c r="AB21" s="913"/>
      <c r="AC21" s="912"/>
      <c r="AD21" s="911"/>
      <c r="AE21" s="911"/>
      <c r="AF21" s="911"/>
      <c r="AG21" s="911"/>
      <c r="AH21" s="911"/>
      <c r="AI21" s="911"/>
      <c r="AJ21" s="911"/>
      <c r="AK21" s="902" t="s">
        <v>316</v>
      </c>
    </row>
    <row r="22" spans="2:37" ht="31.5" customHeight="1">
      <c r="B22" s="2086"/>
      <c r="C22" s="2088"/>
      <c r="D22" s="2088"/>
      <c r="E22" s="2089"/>
      <c r="F22" s="2093"/>
      <c r="G22" s="914" t="s">
        <v>542</v>
      </c>
      <c r="H22" s="913"/>
      <c r="I22" s="913"/>
      <c r="J22" s="912"/>
      <c r="K22" s="911"/>
      <c r="L22" s="911"/>
      <c r="M22" s="911"/>
      <c r="N22" s="911"/>
      <c r="O22" s="911"/>
      <c r="P22" s="911"/>
      <c r="Q22" s="911"/>
      <c r="R22" s="902" t="s">
        <v>316</v>
      </c>
      <c r="S22" s="1051" t="str">
        <f>HYPERLINK("#'別紙1'!AC76 ","別紙1蓄電池はこちら")</f>
        <v>別紙1蓄電池はこちら</v>
      </c>
      <c r="U22" s="2086"/>
      <c r="V22" s="2088"/>
      <c r="W22" s="2088"/>
      <c r="X22" s="2089"/>
      <c r="Y22" s="2093"/>
      <c r="Z22" s="914" t="s">
        <v>542</v>
      </c>
      <c r="AA22" s="913"/>
      <c r="AB22" s="913"/>
      <c r="AC22" s="912"/>
      <c r="AD22" s="911"/>
      <c r="AE22" s="911"/>
      <c r="AF22" s="911"/>
      <c r="AG22" s="911"/>
      <c r="AH22" s="911"/>
      <c r="AI22" s="911"/>
      <c r="AJ22" s="911"/>
      <c r="AK22" s="902" t="s">
        <v>316</v>
      </c>
    </row>
    <row r="23" spans="2:37" ht="31.5" customHeight="1">
      <c r="B23" s="2086"/>
      <c r="C23" s="2088"/>
      <c r="D23" s="2088"/>
      <c r="E23" s="2089"/>
      <c r="F23" s="2094"/>
      <c r="G23" s="914" t="s">
        <v>543</v>
      </c>
      <c r="H23" s="913"/>
      <c r="I23" s="913"/>
      <c r="J23" s="912"/>
      <c r="K23" s="911"/>
      <c r="L23" s="911"/>
      <c r="M23" s="911"/>
      <c r="N23" s="911"/>
      <c r="O23" s="911"/>
      <c r="P23" s="911"/>
      <c r="Q23" s="911"/>
      <c r="R23" s="902" t="s">
        <v>316</v>
      </c>
      <c r="S23" s="1051" t="str">
        <f>HYPERLINK("#'別紙1'!AC97","別紙1エネルギーマネジメントはこちら")</f>
        <v>別紙1エネルギーマネジメントはこちら</v>
      </c>
      <c r="U23" s="2086"/>
      <c r="V23" s="2088"/>
      <c r="W23" s="2088"/>
      <c r="X23" s="2089"/>
      <c r="Y23" s="2094"/>
      <c r="Z23" s="914" t="s">
        <v>543</v>
      </c>
      <c r="AA23" s="913"/>
      <c r="AB23" s="913"/>
      <c r="AC23" s="912"/>
      <c r="AD23" s="911"/>
      <c r="AE23" s="911"/>
      <c r="AF23" s="911"/>
      <c r="AG23" s="911"/>
      <c r="AH23" s="911"/>
      <c r="AI23" s="911"/>
      <c r="AJ23" s="911"/>
      <c r="AK23" s="902" t="s">
        <v>316</v>
      </c>
    </row>
    <row r="24" spans="2:37" ht="21" customHeight="1">
      <c r="B24" s="2086"/>
      <c r="C24" s="2088"/>
      <c r="D24" s="2088"/>
      <c r="E24" s="2095"/>
      <c r="F24" s="2090" t="s">
        <v>544</v>
      </c>
      <c r="G24" s="2091"/>
      <c r="H24" s="913"/>
      <c r="I24" s="913"/>
      <c r="J24" s="912"/>
      <c r="K24" s="911"/>
      <c r="L24" s="911"/>
      <c r="M24" s="911"/>
      <c r="N24" s="911"/>
      <c r="O24" s="911"/>
      <c r="P24" s="911"/>
      <c r="Q24" s="911"/>
      <c r="R24" s="902" t="s">
        <v>316</v>
      </c>
      <c r="S24" s="1051" t="str">
        <f>HYPERLINK("#'別紙1'!AC110","別紙1充放電設備はこちら")</f>
        <v>別紙1充放電設備はこちら</v>
      </c>
      <c r="U24" s="2086"/>
      <c r="V24" s="2088"/>
      <c r="W24" s="2088"/>
      <c r="X24" s="2095"/>
      <c r="Y24" s="2090" t="s">
        <v>544</v>
      </c>
      <c r="Z24" s="2091"/>
      <c r="AA24" s="913"/>
      <c r="AB24" s="913"/>
      <c r="AC24" s="912"/>
      <c r="AD24" s="911"/>
      <c r="AE24" s="911"/>
      <c r="AF24" s="911"/>
      <c r="AG24" s="911"/>
      <c r="AH24" s="911"/>
      <c r="AI24" s="911"/>
      <c r="AJ24" s="911"/>
      <c r="AK24" s="902" t="s">
        <v>316</v>
      </c>
    </row>
    <row r="25" spans="2:37" ht="21" customHeight="1">
      <c r="B25" s="2086"/>
      <c r="C25" s="2088"/>
      <c r="D25" s="2088"/>
      <c r="E25" s="2095"/>
      <c r="F25" s="2090" t="s">
        <v>545</v>
      </c>
      <c r="G25" s="2091"/>
      <c r="H25" s="913"/>
      <c r="I25" s="913"/>
      <c r="J25" s="912"/>
      <c r="K25" s="911"/>
      <c r="L25" s="911"/>
      <c r="M25" s="911"/>
      <c r="N25" s="911"/>
      <c r="O25" s="911"/>
      <c r="P25" s="911"/>
      <c r="Q25" s="911"/>
      <c r="R25" s="902" t="s">
        <v>316</v>
      </c>
      <c r="S25" s="1051" t="str">
        <f>HYPERLINK("#'別紙1'!AC121","別紙1ZEH・ZEH+はこちら")</f>
        <v>別紙1ZEH・ZEH+はこちら</v>
      </c>
      <c r="U25" s="2086"/>
      <c r="V25" s="2088"/>
      <c r="W25" s="2088"/>
      <c r="X25" s="2095"/>
      <c r="Y25" s="2090" t="s">
        <v>545</v>
      </c>
      <c r="Z25" s="2091"/>
      <c r="AA25" s="913"/>
      <c r="AB25" s="913"/>
      <c r="AC25" s="912"/>
      <c r="AD25" s="911"/>
      <c r="AE25" s="911"/>
      <c r="AF25" s="911"/>
      <c r="AG25" s="911"/>
      <c r="AH25" s="911"/>
      <c r="AI25" s="911"/>
      <c r="AJ25" s="911"/>
      <c r="AK25" s="902" t="s">
        <v>316</v>
      </c>
    </row>
    <row r="26" spans="2:37" ht="21" customHeight="1">
      <c r="B26" s="2086"/>
      <c r="C26" s="2088"/>
      <c r="D26" s="2088"/>
      <c r="E26" s="2090" t="s">
        <v>546</v>
      </c>
      <c r="F26" s="2099"/>
      <c r="G26" s="2091"/>
      <c r="H26" s="913"/>
      <c r="I26" s="913"/>
      <c r="J26" s="912"/>
      <c r="K26" s="911"/>
      <c r="L26" s="911"/>
      <c r="M26" s="911"/>
      <c r="N26" s="911"/>
      <c r="O26" s="911"/>
      <c r="P26" s="911"/>
      <c r="Q26" s="911"/>
      <c r="R26" s="902" t="s">
        <v>316</v>
      </c>
      <c r="S26" s="1051" t="str">
        <f>HYPERLINK("#'別紙1'!AC166","別紙1ZEH-Mはこちら")</f>
        <v>別紙1ZEH-Mはこちら</v>
      </c>
      <c r="U26" s="2086"/>
      <c r="V26" s="2088"/>
      <c r="W26" s="2088"/>
      <c r="X26" s="2090" t="s">
        <v>546</v>
      </c>
      <c r="Y26" s="2099"/>
      <c r="Z26" s="2091"/>
      <c r="AA26" s="913"/>
      <c r="AB26" s="913"/>
      <c r="AC26" s="912"/>
      <c r="AD26" s="911"/>
      <c r="AE26" s="911"/>
      <c r="AF26" s="911"/>
      <c r="AG26" s="911"/>
      <c r="AH26" s="911"/>
      <c r="AI26" s="911"/>
      <c r="AJ26" s="911"/>
      <c r="AK26" s="902" t="s">
        <v>316</v>
      </c>
    </row>
    <row r="27" spans="2:37" ht="21" customHeight="1">
      <c r="B27" s="2086"/>
      <c r="C27" s="2088"/>
      <c r="D27" s="2088"/>
      <c r="E27" s="2090" t="s">
        <v>547</v>
      </c>
      <c r="F27" s="2099"/>
      <c r="G27" s="2091"/>
      <c r="H27" s="913"/>
      <c r="I27" s="913"/>
      <c r="J27" s="912"/>
      <c r="K27" s="911"/>
      <c r="L27" s="911"/>
      <c r="M27" s="911"/>
      <c r="N27" s="911"/>
      <c r="O27" s="911"/>
      <c r="P27" s="911"/>
      <c r="Q27" s="911"/>
      <c r="R27" s="902" t="s">
        <v>316</v>
      </c>
      <c r="S27" s="1051" t="str">
        <f>HYPERLINK("#'別紙1'!AC233","別紙1高効率空調機器はこちら")</f>
        <v>別紙1高効率空調機器はこちら</v>
      </c>
      <c r="U27" s="2086"/>
      <c r="V27" s="2088"/>
      <c r="W27" s="2088"/>
      <c r="X27" s="2090" t="s">
        <v>547</v>
      </c>
      <c r="Y27" s="2099"/>
      <c r="Z27" s="2091"/>
      <c r="AA27" s="913"/>
      <c r="AB27" s="913"/>
      <c r="AC27" s="912"/>
      <c r="AD27" s="911"/>
      <c r="AE27" s="911"/>
      <c r="AF27" s="911"/>
      <c r="AG27" s="911"/>
      <c r="AH27" s="911"/>
      <c r="AI27" s="911"/>
      <c r="AJ27" s="911"/>
      <c r="AK27" s="902" t="s">
        <v>316</v>
      </c>
    </row>
    <row r="28" spans="2:37" ht="21" customHeight="1">
      <c r="B28" s="2086"/>
      <c r="C28" s="2088"/>
      <c r="D28" s="2088"/>
      <c r="E28" s="2090" t="s">
        <v>548</v>
      </c>
      <c r="F28" s="2099"/>
      <c r="G28" s="2091"/>
      <c r="H28" s="913"/>
      <c r="I28" s="913"/>
      <c r="J28" s="912"/>
      <c r="K28" s="911"/>
      <c r="L28" s="911"/>
      <c r="M28" s="911"/>
      <c r="N28" s="911"/>
      <c r="O28" s="911"/>
      <c r="P28" s="911"/>
      <c r="Q28" s="911"/>
      <c r="R28" s="902" t="s">
        <v>316</v>
      </c>
      <c r="S28" s="1051" t="str">
        <f>HYPERLINK("#'別紙1'!AC248","別紙1高機能換気設備はこちら")</f>
        <v>別紙1高機能換気設備はこちら</v>
      </c>
      <c r="U28" s="2086"/>
      <c r="V28" s="2088"/>
      <c r="W28" s="2088"/>
      <c r="X28" s="2090" t="s">
        <v>548</v>
      </c>
      <c r="Y28" s="2099"/>
      <c r="Z28" s="2091"/>
      <c r="AA28" s="913"/>
      <c r="AB28" s="913"/>
      <c r="AC28" s="912"/>
      <c r="AD28" s="911"/>
      <c r="AE28" s="911"/>
      <c r="AF28" s="911"/>
      <c r="AG28" s="911"/>
      <c r="AH28" s="911"/>
      <c r="AI28" s="911"/>
      <c r="AJ28" s="911"/>
      <c r="AK28" s="902" t="s">
        <v>316</v>
      </c>
    </row>
    <row r="29" spans="2:37" ht="21" customHeight="1">
      <c r="B29" s="2086"/>
      <c r="C29" s="1035" t="s">
        <v>549</v>
      </c>
      <c r="D29" s="1035"/>
      <c r="E29" s="2090" t="s">
        <v>550</v>
      </c>
      <c r="F29" s="2099"/>
      <c r="G29" s="2091"/>
      <c r="H29" s="913"/>
      <c r="I29" s="913"/>
      <c r="J29" s="912"/>
      <c r="K29" s="911"/>
      <c r="L29" s="911"/>
      <c r="M29" s="911"/>
      <c r="N29" s="911"/>
      <c r="O29" s="911"/>
      <c r="P29" s="911"/>
      <c r="Q29" s="911"/>
      <c r="R29" s="902" t="s">
        <v>316</v>
      </c>
      <c r="S29" s="1051" t="str">
        <f>HYPERLINK("#'別紙1'!AC262","別紙1高効率照明機器はこちら")</f>
        <v>別紙1高効率照明機器はこちら</v>
      </c>
      <c r="U29" s="2086"/>
      <c r="V29" s="1035" t="s">
        <v>549</v>
      </c>
      <c r="W29" s="1035"/>
      <c r="X29" s="2090" t="s">
        <v>550</v>
      </c>
      <c r="Y29" s="2099"/>
      <c r="Z29" s="2091"/>
      <c r="AA29" s="913"/>
      <c r="AB29" s="913"/>
      <c r="AC29" s="912"/>
      <c r="AD29" s="911"/>
      <c r="AE29" s="911"/>
      <c r="AF29" s="911"/>
      <c r="AG29" s="911"/>
      <c r="AH29" s="911"/>
      <c r="AI29" s="911"/>
      <c r="AJ29" s="911"/>
      <c r="AK29" s="902" t="s">
        <v>316</v>
      </c>
    </row>
    <row r="30" spans="2:37" ht="21" customHeight="1">
      <c r="B30" s="2086"/>
      <c r="C30" s="1035" t="s">
        <v>551</v>
      </c>
      <c r="D30" s="1035"/>
      <c r="E30" s="2090" t="s">
        <v>551</v>
      </c>
      <c r="F30" s="2099"/>
      <c r="G30" s="2091"/>
      <c r="H30" s="913"/>
      <c r="I30" s="913"/>
      <c r="J30" s="912"/>
      <c r="K30" s="911"/>
      <c r="L30" s="911"/>
      <c r="M30" s="911"/>
      <c r="N30" s="911"/>
      <c r="O30" s="911"/>
      <c r="P30" s="911"/>
      <c r="Q30" s="911"/>
      <c r="R30" s="902" t="s">
        <v>316</v>
      </c>
      <c r="S30" s="1051" t="str">
        <f>HYPERLINK("#'別紙1'!AC284","別紙1高効率給湯器はこちら")</f>
        <v>別紙1高効率給湯器はこちら</v>
      </c>
      <c r="U30" s="2086"/>
      <c r="V30" s="1035" t="s">
        <v>551</v>
      </c>
      <c r="W30" s="1035"/>
      <c r="X30" s="2090" t="s">
        <v>551</v>
      </c>
      <c r="Y30" s="2099"/>
      <c r="Z30" s="2091"/>
      <c r="AA30" s="913"/>
      <c r="AB30" s="913"/>
      <c r="AC30" s="912"/>
      <c r="AD30" s="911"/>
      <c r="AE30" s="911"/>
      <c r="AF30" s="911"/>
      <c r="AG30" s="911"/>
      <c r="AH30" s="911"/>
      <c r="AI30" s="911"/>
      <c r="AJ30" s="911"/>
      <c r="AK30" s="902" t="s">
        <v>316</v>
      </c>
    </row>
    <row r="31" spans="2:37" ht="21" customHeight="1" thickBot="1">
      <c r="B31" s="2086"/>
      <c r="C31" s="1034" t="s">
        <v>552</v>
      </c>
      <c r="D31" s="1034"/>
      <c r="E31" s="2111" t="s">
        <v>552</v>
      </c>
      <c r="F31" s="2112"/>
      <c r="G31" s="2113"/>
      <c r="H31" s="910"/>
      <c r="I31" s="909"/>
      <c r="J31" s="908"/>
      <c r="K31" s="907"/>
      <c r="L31" s="907"/>
      <c r="M31" s="907"/>
      <c r="N31" s="907"/>
      <c r="O31" s="907"/>
      <c r="P31" s="907"/>
      <c r="Q31" s="907"/>
      <c r="R31" s="902" t="s">
        <v>316</v>
      </c>
      <c r="S31" s="1051" t="str">
        <f>HYPERLINK("#'別紙1'!AC295","別紙1コージェネレーションシステムはこちら")</f>
        <v>別紙1コージェネレーションシステムはこちら</v>
      </c>
      <c r="U31" s="2086"/>
      <c r="V31" s="1034" t="s">
        <v>552</v>
      </c>
      <c r="W31" s="1034"/>
      <c r="X31" s="2111" t="s">
        <v>552</v>
      </c>
      <c r="Y31" s="2112"/>
      <c r="Z31" s="2113"/>
      <c r="AA31" s="910"/>
      <c r="AB31" s="909"/>
      <c r="AC31" s="908"/>
      <c r="AD31" s="907"/>
      <c r="AE31" s="907"/>
      <c r="AF31" s="907"/>
      <c r="AG31" s="907"/>
      <c r="AH31" s="907"/>
      <c r="AI31" s="907"/>
      <c r="AJ31" s="907"/>
      <c r="AK31" s="902" t="s">
        <v>316</v>
      </c>
    </row>
    <row r="32" spans="2:37" ht="21" customHeight="1" thickBot="1">
      <c r="B32" s="2087"/>
      <c r="C32" s="2096" t="s">
        <v>553</v>
      </c>
      <c r="D32" s="2097"/>
      <c r="E32" s="2097"/>
      <c r="F32" s="2097"/>
      <c r="G32" s="2098"/>
      <c r="H32" s="906">
        <f t="shared" ref="H32:Q32" si="0">SUM(H13:H31)</f>
        <v>0</v>
      </c>
      <c r="I32" s="906">
        <f t="shared" si="0"/>
        <v>0</v>
      </c>
      <c r="J32" s="905">
        <f t="shared" si="0"/>
        <v>0</v>
      </c>
      <c r="K32" s="904">
        <f t="shared" si="0"/>
        <v>0</v>
      </c>
      <c r="L32" s="904">
        <f t="shared" si="0"/>
        <v>0</v>
      </c>
      <c r="M32" s="906">
        <f t="shared" si="0"/>
        <v>0</v>
      </c>
      <c r="N32" s="905">
        <f t="shared" si="0"/>
        <v>0</v>
      </c>
      <c r="O32" s="904">
        <f t="shared" si="0"/>
        <v>0</v>
      </c>
      <c r="P32" s="904">
        <f t="shared" si="0"/>
        <v>0</v>
      </c>
      <c r="Q32" s="903">
        <f t="shared" si="0"/>
        <v>0</v>
      </c>
      <c r="R32" s="902" t="s">
        <v>316</v>
      </c>
      <c r="S32" s="1050"/>
      <c r="U32" s="2087"/>
      <c r="V32" s="2096" t="s">
        <v>553</v>
      </c>
      <c r="W32" s="2097"/>
      <c r="X32" s="2097"/>
      <c r="Y32" s="2097"/>
      <c r="Z32" s="2098"/>
      <c r="AA32" s="1052">
        <f t="shared" ref="AA32:AJ32" si="1">SUM(AA13:AA31)</f>
        <v>2000000</v>
      </c>
      <c r="AB32" s="906">
        <f t="shared" si="1"/>
        <v>0</v>
      </c>
      <c r="AC32" s="905">
        <f t="shared" si="1"/>
        <v>0</v>
      </c>
      <c r="AD32" s="904">
        <f t="shared" si="1"/>
        <v>0</v>
      </c>
      <c r="AE32" s="904">
        <f t="shared" si="1"/>
        <v>0</v>
      </c>
      <c r="AF32" s="906">
        <f t="shared" si="1"/>
        <v>0</v>
      </c>
      <c r="AG32" s="905">
        <f t="shared" si="1"/>
        <v>0</v>
      </c>
      <c r="AH32" s="904">
        <f t="shared" si="1"/>
        <v>0</v>
      </c>
      <c r="AI32" s="904">
        <f t="shared" si="1"/>
        <v>0</v>
      </c>
      <c r="AJ32" s="903">
        <f t="shared" si="1"/>
        <v>0</v>
      </c>
      <c r="AK32" s="902" t="s">
        <v>316</v>
      </c>
    </row>
    <row r="33" spans="3:36">
      <c r="S33" s="1051"/>
    </row>
    <row r="34" spans="3:36" ht="16.5" customHeight="1">
      <c r="C34" s="901"/>
      <c r="D34" s="901"/>
      <c r="E34" s="901"/>
      <c r="F34" s="901"/>
      <c r="G34" s="901"/>
      <c r="H34" s="900"/>
      <c r="I34" s="900"/>
      <c r="J34" s="900"/>
      <c r="K34" s="900"/>
      <c r="L34" s="900"/>
      <c r="M34" s="900"/>
      <c r="N34" s="900"/>
      <c r="O34" s="900"/>
      <c r="P34" s="900"/>
      <c r="Q34" s="900"/>
      <c r="V34" s="901"/>
      <c r="W34" s="901"/>
      <c r="X34" s="901"/>
      <c r="Y34" s="901"/>
      <c r="Z34" s="901"/>
      <c r="AA34" s="900"/>
      <c r="AB34" s="900"/>
      <c r="AC34" s="900"/>
      <c r="AD34" s="900"/>
      <c r="AE34" s="900"/>
      <c r="AF34" s="900"/>
      <c r="AG34" s="900"/>
      <c r="AH34" s="900"/>
      <c r="AI34" s="900"/>
      <c r="AJ34" s="900"/>
    </row>
    <row r="35" spans="3:36">
      <c r="C35" s="898"/>
      <c r="D35" s="899"/>
      <c r="E35" s="899"/>
      <c r="F35" s="899"/>
      <c r="G35" s="899"/>
      <c r="V35" s="898"/>
      <c r="W35" s="899"/>
      <c r="X35" s="899"/>
      <c r="Y35" s="899"/>
      <c r="Z35" s="899"/>
    </row>
    <row r="36" spans="3:36">
      <c r="C36" s="898"/>
      <c r="D36" s="899"/>
      <c r="E36" s="899"/>
      <c r="F36" s="899"/>
      <c r="G36" s="899"/>
      <c r="V36" s="898"/>
      <c r="W36" s="899"/>
      <c r="X36" s="899"/>
      <c r="Y36" s="899"/>
      <c r="Z36" s="899"/>
    </row>
  </sheetData>
  <sheetProtection algorithmName="SHA-512" hashValue="Z5AKrhhsT9uj97pTg3kIi/QJrT0/ztqsrehP8fBNL175ykQw9Rh9Y0OqISzIE1PuN52zDyJJIumvninaYldO7Q==" saltValue="666nV1NEWQI2HxmbTCu8ag==" spinCount="100000" sheet="1" objects="1" scenarios="1"/>
  <protectedRanges>
    <protectedRange sqref="H13:Q31" name="範囲1"/>
  </protectedRanges>
  <mergeCells count="46">
    <mergeCell ref="X30:Z30"/>
    <mergeCell ref="X31:Z31"/>
    <mergeCell ref="V32:Z32"/>
    <mergeCell ref="Y25:Z25"/>
    <mergeCell ref="X26:Z26"/>
    <mergeCell ref="X27:Z27"/>
    <mergeCell ref="X28:Z28"/>
    <mergeCell ref="X29:Z29"/>
    <mergeCell ref="E31:G31"/>
    <mergeCell ref="V5:AJ6"/>
    <mergeCell ref="V7:AJ7"/>
    <mergeCell ref="V8:AJ9"/>
    <mergeCell ref="U11:W11"/>
    <mergeCell ref="AA11:AJ11"/>
    <mergeCell ref="U12:Y12"/>
    <mergeCell ref="U13:U32"/>
    <mergeCell ref="V13:W28"/>
    <mergeCell ref="X13:X18"/>
    <mergeCell ref="Y13:Z13"/>
    <mergeCell ref="Y14:Z14"/>
    <mergeCell ref="Y15:Y18"/>
    <mergeCell ref="X19:X25"/>
    <mergeCell ref="Y19:Y23"/>
    <mergeCell ref="Y24:Z24"/>
    <mergeCell ref="B12:F12"/>
    <mergeCell ref="C5:Q6"/>
    <mergeCell ref="C7:Q7"/>
    <mergeCell ref="C8:Q9"/>
    <mergeCell ref="B11:D11"/>
    <mergeCell ref="H11:Q11"/>
    <mergeCell ref="B13:B32"/>
    <mergeCell ref="C13:D28"/>
    <mergeCell ref="E13:E18"/>
    <mergeCell ref="F13:G13"/>
    <mergeCell ref="F14:G14"/>
    <mergeCell ref="F15:F18"/>
    <mergeCell ref="E19:E25"/>
    <mergeCell ref="F19:F23"/>
    <mergeCell ref="F24:G24"/>
    <mergeCell ref="F25:G25"/>
    <mergeCell ref="C32:G32"/>
    <mergeCell ref="E26:G26"/>
    <mergeCell ref="E27:G27"/>
    <mergeCell ref="E28:G28"/>
    <mergeCell ref="E29:G29"/>
    <mergeCell ref="E30:G30"/>
  </mergeCells>
  <phoneticPr fontId="4"/>
  <pageMargins left="0.70866141732283472" right="0.70866141732283472" top="0.74803149606299213" bottom="0.74803149606299213" header="0.31496062992125984" footer="0.31496062992125984"/>
  <pageSetup paperSize="9" scale="63" orientation="landscape" cellComments="asDisplayed" r:id="rId1"/>
  <colBreaks count="1" manualBreakCount="1">
    <brk id="18" max="3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386B2-5569-45BA-8C2B-2B13188C1E39}">
  <sheetPr>
    <tabColor rgb="FFFFFFCC"/>
  </sheetPr>
  <dimension ref="B2:Q31"/>
  <sheetViews>
    <sheetView view="pageBreakPreview" topLeftCell="D1" zoomScaleNormal="85" zoomScaleSheetLayoutView="100" workbookViewId="0">
      <selection activeCell="AC196" sqref="AC196:AH196"/>
    </sheetView>
  </sheetViews>
  <sheetFormatPr defaultColWidth="9" defaultRowHeight="13.5"/>
  <cols>
    <col min="1" max="2" width="3.375" style="832" customWidth="1"/>
    <col min="3" max="3" width="5.625" style="832" customWidth="1"/>
    <col min="4" max="4" width="16.875" style="832" customWidth="1"/>
    <col min="5" max="5" width="14.125" style="832" customWidth="1"/>
    <col min="6" max="6" width="17.125" style="832" customWidth="1"/>
    <col min="7" max="7" width="23.375" style="832" customWidth="1"/>
    <col min="8" max="8" width="4.5" style="832" customWidth="1"/>
    <col min="9" max="9" width="9" style="832"/>
    <col min="10" max="11" width="3.375" style="832" customWidth="1"/>
    <col min="12" max="12" width="5.625" style="832" customWidth="1"/>
    <col min="13" max="13" width="16.875" style="832" customWidth="1"/>
    <col min="14" max="14" width="14.125" style="832" customWidth="1"/>
    <col min="15" max="15" width="17.125" style="832" customWidth="1"/>
    <col min="16" max="16" width="23.375" style="832" customWidth="1"/>
    <col min="17" max="17" width="4.5" style="832" customWidth="1"/>
    <col min="18" max="18" width="20.375" style="832" customWidth="1"/>
    <col min="19" max="19" width="9.5" style="832" customWidth="1"/>
    <col min="20" max="20" width="9" style="832"/>
    <col min="21" max="21" width="19.375" style="832" customWidth="1"/>
    <col min="22" max="16384" width="9" style="832"/>
  </cols>
  <sheetData>
    <row r="2" spans="2:17" ht="18.75" customHeight="1">
      <c r="B2" s="929" t="s">
        <v>517</v>
      </c>
      <c r="C2" s="923"/>
      <c r="D2" s="923"/>
      <c r="E2" s="923"/>
      <c r="F2" s="923"/>
      <c r="G2" s="923"/>
      <c r="K2" s="929" t="s">
        <v>517</v>
      </c>
      <c r="L2" s="923"/>
      <c r="M2" s="923"/>
      <c r="N2" s="923"/>
      <c r="O2" s="923"/>
      <c r="P2" s="923"/>
    </row>
    <row r="3" spans="2:17" ht="6.75" customHeight="1">
      <c r="B3" s="923"/>
      <c r="C3" s="923"/>
      <c r="D3" s="923"/>
      <c r="E3" s="923"/>
      <c r="F3" s="923"/>
      <c r="G3" s="923"/>
      <c r="K3" s="923"/>
      <c r="L3" s="923"/>
      <c r="M3" s="923"/>
      <c r="N3" s="923"/>
      <c r="O3" s="923"/>
      <c r="P3" s="923"/>
    </row>
    <row r="4" spans="2:17" ht="18" customHeight="1">
      <c r="B4" s="928" t="s">
        <v>518</v>
      </c>
      <c r="C4" s="927"/>
      <c r="D4" s="927"/>
      <c r="E4" s="927"/>
      <c r="F4" s="927"/>
      <c r="G4" s="927"/>
      <c r="K4" s="928" t="s">
        <v>518</v>
      </c>
      <c r="L4" s="927"/>
      <c r="M4" s="927"/>
      <c r="N4" s="927"/>
      <c r="O4" s="927"/>
      <c r="P4" s="927"/>
    </row>
    <row r="5" spans="2:17" ht="16.5" customHeight="1">
      <c r="B5" s="925" t="s">
        <v>519</v>
      </c>
      <c r="C5" s="2104" t="s">
        <v>554</v>
      </c>
      <c r="D5" s="2104"/>
      <c r="E5" s="2104"/>
      <c r="F5" s="2104"/>
      <c r="G5" s="2105"/>
      <c r="K5" s="925" t="s">
        <v>519</v>
      </c>
      <c r="L5" s="2104" t="s">
        <v>554</v>
      </c>
      <c r="M5" s="2104"/>
      <c r="N5" s="2104"/>
      <c r="O5" s="2104"/>
      <c r="P5" s="2105"/>
    </row>
    <row r="6" spans="2:17" ht="16.5" customHeight="1">
      <c r="B6" s="925"/>
      <c r="C6" s="2104"/>
      <c r="D6" s="2104"/>
      <c r="E6" s="2104"/>
      <c r="F6" s="2104"/>
      <c r="G6" s="2105"/>
      <c r="K6" s="925"/>
      <c r="L6" s="2104"/>
      <c r="M6" s="2104"/>
      <c r="N6" s="2104"/>
      <c r="O6" s="2104"/>
      <c r="P6" s="2105"/>
    </row>
    <row r="7" spans="2:17" ht="18.75" customHeight="1">
      <c r="B7" s="925" t="s">
        <v>519</v>
      </c>
      <c r="C7" s="2104" t="s">
        <v>521</v>
      </c>
      <c r="D7" s="2104"/>
      <c r="E7" s="2104"/>
      <c r="F7" s="2104"/>
      <c r="G7" s="2105"/>
      <c r="K7" s="925" t="s">
        <v>519</v>
      </c>
      <c r="L7" s="2104" t="s">
        <v>521</v>
      </c>
      <c r="M7" s="2104"/>
      <c r="N7" s="2104"/>
      <c r="O7" s="2104"/>
      <c r="P7" s="2105"/>
    </row>
    <row r="8" spans="2:17" ht="18.75" customHeight="1">
      <c r="B8" s="925" t="s">
        <v>519</v>
      </c>
      <c r="C8" s="2104" t="s">
        <v>522</v>
      </c>
      <c r="D8" s="2104"/>
      <c r="E8" s="2104"/>
      <c r="F8" s="2104"/>
      <c r="G8" s="2105"/>
      <c r="K8" s="925" t="s">
        <v>519</v>
      </c>
      <c r="L8" s="2104" t="s">
        <v>522</v>
      </c>
      <c r="M8" s="2104"/>
      <c r="N8" s="2104"/>
      <c r="O8" s="2104"/>
      <c r="P8" s="2105"/>
    </row>
    <row r="9" spans="2:17" ht="12.75" customHeight="1">
      <c r="B9" s="924"/>
      <c r="C9" s="2106"/>
      <c r="D9" s="2106"/>
      <c r="E9" s="2106"/>
      <c r="F9" s="2106"/>
      <c r="G9" s="2107"/>
      <c r="K9" s="924"/>
      <c r="L9" s="2106"/>
      <c r="M9" s="2106"/>
      <c r="N9" s="2106"/>
      <c r="O9" s="2106"/>
      <c r="P9" s="2107"/>
    </row>
    <row r="10" spans="2:17" ht="12.75" customHeight="1">
      <c r="B10" s="923"/>
      <c r="C10" s="923"/>
      <c r="D10" s="923"/>
      <c r="E10" s="923"/>
      <c r="F10" s="923"/>
      <c r="G10" s="923"/>
      <c r="K10" s="923"/>
      <c r="L10" s="923"/>
      <c r="M10" s="923"/>
      <c r="N10" s="923"/>
      <c r="O10" s="923"/>
      <c r="P10" s="923"/>
    </row>
    <row r="11" spans="2:17" ht="18.75" customHeight="1">
      <c r="B11" s="2121" t="s">
        <v>555</v>
      </c>
      <c r="C11" s="2121"/>
      <c r="D11" s="2121"/>
      <c r="E11" s="900"/>
      <c r="F11" s="900"/>
      <c r="G11" s="900"/>
      <c r="H11" s="900"/>
      <c r="K11" s="2121" t="s">
        <v>555</v>
      </c>
      <c r="L11" s="2121"/>
      <c r="M11" s="2121"/>
      <c r="N11" s="900"/>
      <c r="O11" s="900"/>
      <c r="P11" s="900"/>
      <c r="Q11" s="900"/>
    </row>
    <row r="12" spans="2:17" ht="18" customHeight="1">
      <c r="B12" s="2108" t="s">
        <v>523</v>
      </c>
      <c r="C12" s="2109"/>
      <c r="D12" s="2110"/>
      <c r="E12" s="935" t="s">
        <v>524</v>
      </c>
      <c r="F12" s="935" t="s">
        <v>525</v>
      </c>
      <c r="G12" s="922" t="s">
        <v>526</v>
      </c>
      <c r="H12" s="930"/>
      <c r="K12" s="2108" t="s">
        <v>523</v>
      </c>
      <c r="L12" s="2109"/>
      <c r="M12" s="2110"/>
      <c r="N12" s="935" t="s">
        <v>524</v>
      </c>
      <c r="O12" s="935" t="s">
        <v>525</v>
      </c>
      <c r="P12" s="922" t="s">
        <v>526</v>
      </c>
      <c r="Q12" s="930"/>
    </row>
    <row r="13" spans="2:17" ht="20.25" customHeight="1">
      <c r="B13" s="2120" t="s">
        <v>527</v>
      </c>
      <c r="C13" s="2101"/>
      <c r="D13" s="2101"/>
      <c r="E13" s="2101"/>
      <c r="F13" s="2101"/>
      <c r="G13" s="934"/>
      <c r="H13" s="930"/>
      <c r="K13" s="2120" t="s">
        <v>527</v>
      </c>
      <c r="L13" s="2101"/>
      <c r="M13" s="2101"/>
      <c r="N13" s="2101"/>
      <c r="O13" s="2101"/>
      <c r="P13" s="934"/>
      <c r="Q13" s="930"/>
    </row>
    <row r="14" spans="2:17" ht="16.5" customHeight="1">
      <c r="B14" s="933"/>
      <c r="C14" s="2088" t="s">
        <v>550</v>
      </c>
      <c r="D14" s="2088"/>
      <c r="E14" s="2090" t="s">
        <v>550</v>
      </c>
      <c r="F14" s="2116"/>
      <c r="G14" s="911"/>
      <c r="H14" s="930" t="s">
        <v>316</v>
      </c>
      <c r="K14" s="933"/>
      <c r="L14" s="2088" t="s">
        <v>550</v>
      </c>
      <c r="M14" s="2088"/>
      <c r="N14" s="2090" t="s">
        <v>550</v>
      </c>
      <c r="O14" s="2116"/>
      <c r="P14" s="911"/>
      <c r="Q14" s="930" t="s">
        <v>316</v>
      </c>
    </row>
    <row r="15" spans="2:17" ht="16.5" customHeight="1">
      <c r="B15" s="933"/>
      <c r="C15" s="2088" t="s">
        <v>556</v>
      </c>
      <c r="D15" s="2088"/>
      <c r="E15" s="2090" t="s">
        <v>556</v>
      </c>
      <c r="F15" s="2116"/>
      <c r="G15" s="911"/>
      <c r="H15" s="930" t="s">
        <v>316</v>
      </c>
      <c r="K15" s="933"/>
      <c r="L15" s="2088" t="s">
        <v>556</v>
      </c>
      <c r="M15" s="2088"/>
      <c r="N15" s="2090" t="s">
        <v>556</v>
      </c>
      <c r="O15" s="2116"/>
      <c r="P15" s="911"/>
      <c r="Q15" s="930" t="s">
        <v>316</v>
      </c>
    </row>
    <row r="16" spans="2:17" ht="16.5" customHeight="1">
      <c r="B16" s="933"/>
      <c r="C16" s="2088" t="s">
        <v>557</v>
      </c>
      <c r="D16" s="2088"/>
      <c r="E16" s="2118" t="s">
        <v>556</v>
      </c>
      <c r="F16" s="1024" t="s">
        <v>558</v>
      </c>
      <c r="G16" s="911"/>
      <c r="H16" s="930" t="s">
        <v>316</v>
      </c>
      <c r="K16" s="933"/>
      <c r="L16" s="2088" t="s">
        <v>557</v>
      </c>
      <c r="M16" s="2088"/>
      <c r="N16" s="2118" t="s">
        <v>556</v>
      </c>
      <c r="O16" s="1024" t="s">
        <v>558</v>
      </c>
      <c r="P16" s="1376">
        <v>100000</v>
      </c>
      <c r="Q16" s="930" t="s">
        <v>316</v>
      </c>
    </row>
    <row r="17" spans="2:17" ht="16.5" customHeight="1">
      <c r="B17" s="933"/>
      <c r="C17" s="2088"/>
      <c r="D17" s="2088"/>
      <c r="E17" s="2118"/>
      <c r="F17" s="1024" t="s">
        <v>559</v>
      </c>
      <c r="G17" s="911"/>
      <c r="H17" s="930" t="s">
        <v>316</v>
      </c>
      <c r="K17" s="933"/>
      <c r="L17" s="2088"/>
      <c r="M17" s="2088"/>
      <c r="N17" s="2118"/>
      <c r="O17" s="1024" t="s">
        <v>559</v>
      </c>
      <c r="P17" s="911"/>
      <c r="Q17" s="930" t="s">
        <v>316</v>
      </c>
    </row>
    <row r="18" spans="2:17" ht="16.5" customHeight="1">
      <c r="B18" s="933"/>
      <c r="C18" s="2088"/>
      <c r="D18" s="2088"/>
      <c r="E18" s="2118"/>
      <c r="F18" s="1024" t="s">
        <v>560</v>
      </c>
      <c r="G18" s="911"/>
      <c r="H18" s="930" t="s">
        <v>316</v>
      </c>
      <c r="K18" s="933"/>
      <c r="L18" s="2088"/>
      <c r="M18" s="2088"/>
      <c r="N18" s="2118"/>
      <c r="O18" s="1024" t="s">
        <v>560</v>
      </c>
      <c r="P18" s="911"/>
      <c r="Q18" s="930" t="s">
        <v>316</v>
      </c>
    </row>
    <row r="19" spans="2:17" ht="16.5" customHeight="1">
      <c r="B19" s="933"/>
      <c r="C19" s="2088"/>
      <c r="D19" s="2088"/>
      <c r="E19" s="2118"/>
      <c r="F19" s="1024" t="s">
        <v>561</v>
      </c>
      <c r="G19" s="911"/>
      <c r="H19" s="930" t="s">
        <v>316</v>
      </c>
      <c r="K19" s="933"/>
      <c r="L19" s="2088"/>
      <c r="M19" s="2088"/>
      <c r="N19" s="2118"/>
      <c r="O19" s="1024" t="s">
        <v>561</v>
      </c>
      <c r="P19" s="911"/>
      <c r="Q19" s="930" t="s">
        <v>316</v>
      </c>
    </row>
    <row r="20" spans="2:17" ht="16.5" customHeight="1">
      <c r="B20" s="933"/>
      <c r="C20" s="2088"/>
      <c r="D20" s="2088"/>
      <c r="E20" s="2118"/>
      <c r="F20" s="1024" t="s">
        <v>562</v>
      </c>
      <c r="G20" s="911"/>
      <c r="H20" s="930" t="s">
        <v>316</v>
      </c>
      <c r="K20" s="933"/>
      <c r="L20" s="2088"/>
      <c r="M20" s="2088"/>
      <c r="N20" s="2118"/>
      <c r="O20" s="1024" t="s">
        <v>562</v>
      </c>
      <c r="P20" s="911"/>
      <c r="Q20" s="930" t="s">
        <v>316</v>
      </c>
    </row>
    <row r="21" spans="2:17" ht="16.5" customHeight="1">
      <c r="B21" s="933"/>
      <c r="C21" s="2088"/>
      <c r="D21" s="2088"/>
      <c r="E21" s="2118"/>
      <c r="F21" s="1024" t="s">
        <v>563</v>
      </c>
      <c r="G21" s="911"/>
      <c r="H21" s="930" t="s">
        <v>316</v>
      </c>
      <c r="K21" s="933"/>
      <c r="L21" s="2088"/>
      <c r="M21" s="2088"/>
      <c r="N21" s="2118"/>
      <c r="O21" s="1024" t="s">
        <v>563</v>
      </c>
      <c r="P21" s="911"/>
      <c r="Q21" s="930" t="s">
        <v>316</v>
      </c>
    </row>
    <row r="22" spans="2:17" ht="16.5" customHeight="1">
      <c r="B22" s="933"/>
      <c r="C22" s="2088"/>
      <c r="D22" s="2088"/>
      <c r="E22" s="2118"/>
      <c r="F22" s="1024" t="s">
        <v>564</v>
      </c>
      <c r="G22" s="911"/>
      <c r="H22" s="930" t="s">
        <v>316</v>
      </c>
      <c r="K22" s="933"/>
      <c r="L22" s="2088"/>
      <c r="M22" s="2088"/>
      <c r="N22" s="2118"/>
      <c r="O22" s="1024" t="s">
        <v>564</v>
      </c>
      <c r="P22" s="911"/>
      <c r="Q22" s="930" t="s">
        <v>316</v>
      </c>
    </row>
    <row r="23" spans="2:17" ht="16.5" customHeight="1">
      <c r="B23" s="933"/>
      <c r="C23" s="2088"/>
      <c r="D23" s="2088"/>
      <c r="E23" s="2118"/>
      <c r="F23" s="1024" t="s">
        <v>565</v>
      </c>
      <c r="G23" s="911"/>
      <c r="H23" s="930" t="s">
        <v>316</v>
      </c>
      <c r="K23" s="933"/>
      <c r="L23" s="2088"/>
      <c r="M23" s="2088"/>
      <c r="N23" s="2118"/>
      <c r="O23" s="1024" t="s">
        <v>565</v>
      </c>
      <c r="P23" s="911"/>
      <c r="Q23" s="930" t="s">
        <v>316</v>
      </c>
    </row>
    <row r="24" spans="2:17" ht="16.5" customHeight="1">
      <c r="B24" s="933"/>
      <c r="C24" s="2088"/>
      <c r="D24" s="2088"/>
      <c r="E24" s="2118"/>
      <c r="F24" s="1024" t="s">
        <v>566</v>
      </c>
      <c r="G24" s="911"/>
      <c r="H24" s="930" t="s">
        <v>316</v>
      </c>
      <c r="K24" s="933"/>
      <c r="L24" s="2088"/>
      <c r="M24" s="2088"/>
      <c r="N24" s="2118"/>
      <c r="O24" s="1024" t="s">
        <v>566</v>
      </c>
      <c r="P24" s="911"/>
      <c r="Q24" s="930" t="s">
        <v>316</v>
      </c>
    </row>
    <row r="25" spans="2:17" ht="16.5" customHeight="1">
      <c r="B25" s="933"/>
      <c r="C25" s="2088"/>
      <c r="D25" s="2088"/>
      <c r="E25" s="2118"/>
      <c r="F25" s="1024" t="s">
        <v>567</v>
      </c>
      <c r="G25" s="911"/>
      <c r="H25" s="930" t="s">
        <v>316</v>
      </c>
      <c r="K25" s="933"/>
      <c r="L25" s="2088"/>
      <c r="M25" s="2088"/>
      <c r="N25" s="2118"/>
      <c r="O25" s="1024" t="s">
        <v>567</v>
      </c>
      <c r="P25" s="911"/>
      <c r="Q25" s="930" t="s">
        <v>316</v>
      </c>
    </row>
    <row r="26" spans="2:17" ht="16.5" customHeight="1">
      <c r="B26" s="933"/>
      <c r="C26" s="2088"/>
      <c r="D26" s="2088"/>
      <c r="E26" s="2118"/>
      <c r="F26" s="1024" t="s">
        <v>568</v>
      </c>
      <c r="G26" s="911"/>
      <c r="H26" s="930" t="s">
        <v>316</v>
      </c>
      <c r="K26" s="933"/>
      <c r="L26" s="2088"/>
      <c r="M26" s="2088"/>
      <c r="N26" s="2118"/>
      <c r="O26" s="1024" t="s">
        <v>568</v>
      </c>
      <c r="P26" s="911"/>
      <c r="Q26" s="930" t="s">
        <v>316</v>
      </c>
    </row>
    <row r="27" spans="2:17" ht="16.5" customHeight="1" thickBot="1">
      <c r="B27" s="933"/>
      <c r="C27" s="2117"/>
      <c r="D27" s="2117"/>
      <c r="E27" s="2119"/>
      <c r="F27" s="1025" t="s">
        <v>569</v>
      </c>
      <c r="G27" s="932"/>
      <c r="H27" s="930" t="s">
        <v>316</v>
      </c>
      <c r="K27" s="933"/>
      <c r="L27" s="2117"/>
      <c r="M27" s="2117"/>
      <c r="N27" s="2119"/>
      <c r="O27" s="1025" t="s">
        <v>569</v>
      </c>
      <c r="P27" s="1375">
        <v>900000</v>
      </c>
      <c r="Q27" s="930" t="s">
        <v>316</v>
      </c>
    </row>
    <row r="28" spans="2:17" ht="21" customHeight="1" thickBot="1">
      <c r="B28" s="1023"/>
      <c r="C28" s="2114" t="s">
        <v>553</v>
      </c>
      <c r="D28" s="2115"/>
      <c r="E28" s="2115"/>
      <c r="F28" s="2115"/>
      <c r="G28" s="931">
        <f>SUM(G14:G27)</f>
        <v>0</v>
      </c>
      <c r="H28" s="930" t="s">
        <v>316</v>
      </c>
      <c r="K28" s="1023"/>
      <c r="L28" s="2114" t="s">
        <v>553</v>
      </c>
      <c r="M28" s="2115"/>
      <c r="N28" s="2115"/>
      <c r="O28" s="2115"/>
      <c r="P28" s="931">
        <f>SUM(P14:P27)</f>
        <v>1000000</v>
      </c>
      <c r="Q28" s="930" t="s">
        <v>316</v>
      </c>
    </row>
    <row r="29" spans="2:17" ht="16.5" customHeight="1">
      <c r="C29" s="901"/>
      <c r="D29" s="901"/>
      <c r="E29" s="901"/>
      <c r="F29" s="901"/>
      <c r="G29" s="900"/>
      <c r="I29" s="857" t="str">
        <f>HYPERLINK("#'別紙1'!AC306","別紙1効果促進事業はこちら")</f>
        <v>別紙1効果促進事業はこちら</v>
      </c>
      <c r="L29" s="901"/>
      <c r="M29" s="901"/>
      <c r="N29" s="901"/>
      <c r="O29" s="901"/>
      <c r="P29" s="900"/>
    </row>
    <row r="30" spans="2:17">
      <c r="C30" s="898"/>
      <c r="D30" s="899"/>
      <c r="E30" s="899"/>
      <c r="F30" s="899"/>
      <c r="L30" s="898"/>
      <c r="M30" s="899"/>
      <c r="N30" s="899"/>
      <c r="O30" s="899"/>
    </row>
    <row r="31" spans="2:17">
      <c r="C31" s="898"/>
      <c r="D31" s="899"/>
      <c r="E31" s="899"/>
      <c r="F31" s="899"/>
      <c r="L31" s="898"/>
      <c r="M31" s="899"/>
      <c r="N31" s="899"/>
      <c r="O31" s="899"/>
    </row>
  </sheetData>
  <sheetProtection algorithmName="SHA-512" hashValue="CRnV7UeEN29tDbzUsWSSm/QWA1GMUFBOV0ZfHz3y41VBt3TrwBXM6w0pAviACCKgWXf/xmWG3L3Tx7JHZC+Pfg==" saltValue="/b88oPPjrVjs9tiaWuv0uw==" spinCount="100000" sheet="1" objects="1" scenarios="1"/>
  <protectedRanges>
    <protectedRange sqref="G14:G27" name="範囲1"/>
  </protectedRanges>
  <mergeCells count="26">
    <mergeCell ref="L16:M27"/>
    <mergeCell ref="N16:N27"/>
    <mergeCell ref="L28:O28"/>
    <mergeCell ref="K13:O13"/>
    <mergeCell ref="L14:M14"/>
    <mergeCell ref="N14:O14"/>
    <mergeCell ref="L15:M15"/>
    <mergeCell ref="N15:O15"/>
    <mergeCell ref="L5:P6"/>
    <mergeCell ref="L7:P7"/>
    <mergeCell ref="L8:P9"/>
    <mergeCell ref="K11:M11"/>
    <mergeCell ref="K12:M12"/>
    <mergeCell ref="B13:F13"/>
    <mergeCell ref="C5:G6"/>
    <mergeCell ref="C7:G7"/>
    <mergeCell ref="C8:G9"/>
    <mergeCell ref="B11:D11"/>
    <mergeCell ref="B12:D12"/>
    <mergeCell ref="C28:F28"/>
    <mergeCell ref="C14:D14"/>
    <mergeCell ref="E14:F14"/>
    <mergeCell ref="C15:D15"/>
    <mergeCell ref="E15:F15"/>
    <mergeCell ref="C16:D27"/>
    <mergeCell ref="E16:E27"/>
  </mergeCells>
  <phoneticPr fontId="4"/>
  <pageMargins left="0.70866141732283472" right="0.70866141732283472" top="0.74803149606299213" bottom="0.74803149606299213" header="0.31496062992125984" footer="0.31496062992125984"/>
  <pageSetup paperSize="9" scale="97" orientation="portrait" cellComments="asDisplayed"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0672E-409F-46A0-A754-3ABE14409DA6}">
  <sheetPr codeName="Sheet12">
    <tabColor rgb="FFFFFFCC"/>
    <pageSetUpPr fitToPage="1"/>
  </sheetPr>
  <dimension ref="A2:AS286"/>
  <sheetViews>
    <sheetView view="pageBreakPreview" topLeftCell="B61" zoomScale="40" zoomScaleNormal="90" zoomScaleSheetLayoutView="40" workbookViewId="0">
      <selection activeCell="AF122" sqref="AF122"/>
    </sheetView>
  </sheetViews>
  <sheetFormatPr defaultColWidth="6.5" defaultRowHeight="13.5"/>
  <cols>
    <col min="1" max="1" width="10.875" style="6" hidden="1" customWidth="1"/>
    <col min="2" max="2" width="1.875" style="6" customWidth="1"/>
    <col min="3" max="3" width="25.5" style="6" customWidth="1"/>
    <col min="4" max="4" width="13.5" style="6" customWidth="1"/>
    <col min="5" max="5" width="12.375" style="6" customWidth="1"/>
    <col min="6" max="6" width="20.625" style="6" customWidth="1"/>
    <col min="7" max="7" width="30.625" style="6" customWidth="1"/>
    <col min="8" max="9" width="11.5" style="6" customWidth="1"/>
    <col min="10" max="10" width="35.625" style="6" customWidth="1"/>
    <col min="11" max="11" width="7.875" style="6" customWidth="1"/>
    <col min="12" max="12" width="12.375" style="6" customWidth="1"/>
    <col min="13" max="13" width="9.625" style="6" customWidth="1"/>
    <col min="14" max="14" width="10.125" style="6" customWidth="1"/>
    <col min="15" max="16" width="12.125" style="6" customWidth="1"/>
    <col min="17" max="17" width="10.625" style="6" customWidth="1"/>
    <col min="18" max="18" width="10" style="6" customWidth="1"/>
    <col min="19" max="19" width="6" style="6" customWidth="1"/>
    <col min="20" max="20" width="6.875" style="112" customWidth="1"/>
    <col min="21" max="21" width="15.625" style="6" customWidth="1"/>
    <col min="22" max="22" width="17" style="6" customWidth="1"/>
    <col min="23" max="24" width="6.5" style="6"/>
    <col min="25" max="25" width="2" style="6" customWidth="1"/>
    <col min="26" max="26" width="25.5" style="6" customWidth="1"/>
    <col min="27" max="27" width="13.5" style="6" customWidth="1"/>
    <col min="28" max="28" width="12.375" style="6" customWidth="1"/>
    <col min="29" max="29" width="20.625" style="6" customWidth="1"/>
    <col min="30" max="30" width="30.625" style="6" customWidth="1"/>
    <col min="31" max="32" width="11.5" style="6" customWidth="1"/>
    <col min="33" max="33" width="35.625" style="6" customWidth="1"/>
    <col min="34" max="34" width="7.875" style="6" customWidth="1"/>
    <col min="35" max="35" width="14" style="6" customWidth="1"/>
    <col min="36" max="36" width="9.625" style="6" customWidth="1"/>
    <col min="37" max="37" width="10.125" style="6" customWidth="1"/>
    <col min="38" max="39" width="12.125" style="6" customWidth="1"/>
    <col min="40" max="40" width="10.625" style="6" customWidth="1"/>
    <col min="41" max="41" width="10" style="6" customWidth="1"/>
    <col min="42" max="42" width="6" style="6" customWidth="1"/>
    <col min="43" max="43" width="6.875" style="112" customWidth="1"/>
    <col min="44" max="44" width="15.625" style="6" customWidth="1"/>
    <col min="45" max="45" width="17" style="6" customWidth="1"/>
    <col min="46" max="16384" width="6.5" style="6"/>
  </cols>
  <sheetData>
    <row r="2" spans="3:43" ht="17.25">
      <c r="C2" s="127" t="s">
        <v>574</v>
      </c>
      <c r="D2" s="8"/>
      <c r="E2" s="8"/>
      <c r="Z2" s="127" t="s">
        <v>574</v>
      </c>
      <c r="AA2" s="8"/>
      <c r="AB2" s="8"/>
    </row>
    <row r="3" spans="3:43" ht="14.25">
      <c r="C3" s="8"/>
      <c r="D3" s="8"/>
      <c r="E3" s="8"/>
      <c r="Z3" s="8"/>
      <c r="AA3" s="8"/>
      <c r="AB3" s="8"/>
    </row>
    <row r="4" spans="3:43" ht="17.25">
      <c r="C4" s="127" t="s">
        <v>575</v>
      </c>
      <c r="D4" s="1"/>
      <c r="E4" s="1"/>
      <c r="F4" s="8"/>
      <c r="G4" s="8"/>
      <c r="H4" s="8"/>
      <c r="I4" s="8"/>
      <c r="J4" s="8"/>
      <c r="K4" s="8"/>
      <c r="L4" s="8"/>
      <c r="M4" s="8"/>
      <c r="Z4" s="127" t="s">
        <v>575</v>
      </c>
      <c r="AA4" s="1"/>
      <c r="AB4" s="1"/>
      <c r="AC4" s="8"/>
      <c r="AD4" s="8"/>
      <c r="AE4" s="8"/>
      <c r="AF4" s="8"/>
      <c r="AG4" s="8"/>
      <c r="AH4" s="8"/>
      <c r="AI4" s="8"/>
      <c r="AJ4" s="8"/>
    </row>
    <row r="6" spans="3:43" ht="24.75" customHeight="1" thickBot="1">
      <c r="C6" s="127" t="s">
        <v>576</v>
      </c>
      <c r="G6" s="127" t="s">
        <v>577</v>
      </c>
      <c r="H6" s="36"/>
      <c r="I6" s="36"/>
      <c r="J6" s="36"/>
      <c r="M6" s="2"/>
      <c r="Z6" s="127" t="s">
        <v>576</v>
      </c>
      <c r="AD6" s="127" t="s">
        <v>577</v>
      </c>
      <c r="AE6" s="36"/>
      <c r="AF6" s="36"/>
      <c r="AG6" s="36"/>
      <c r="AJ6" s="2"/>
    </row>
    <row r="7" spans="3:43" ht="25.5" customHeight="1" thickTop="1">
      <c r="C7" s="292" t="s">
        <v>578</v>
      </c>
      <c r="D7" s="293"/>
      <c r="E7" s="343"/>
      <c r="G7" s="2134" t="s">
        <v>527</v>
      </c>
      <c r="H7" s="2136" t="s">
        <v>524</v>
      </c>
      <c r="I7" s="2137"/>
      <c r="J7" s="2140" t="s">
        <v>525</v>
      </c>
      <c r="K7" s="294"/>
      <c r="L7" s="295" t="s">
        <v>526</v>
      </c>
      <c r="M7" s="296"/>
      <c r="N7" s="296"/>
      <c r="O7" s="296"/>
      <c r="P7" s="297"/>
      <c r="Z7" s="292" t="s">
        <v>578</v>
      </c>
      <c r="AA7" s="293"/>
      <c r="AB7" s="1120" t="s">
        <v>579</v>
      </c>
      <c r="AD7" s="2134" t="s">
        <v>527</v>
      </c>
      <c r="AE7" s="2136" t="s">
        <v>524</v>
      </c>
      <c r="AF7" s="2137"/>
      <c r="AG7" s="2140" t="s">
        <v>525</v>
      </c>
      <c r="AH7" s="294"/>
      <c r="AI7" s="295" t="s">
        <v>526</v>
      </c>
      <c r="AJ7" s="296"/>
      <c r="AK7" s="296"/>
      <c r="AL7" s="296"/>
      <c r="AM7" s="297"/>
    </row>
    <row r="8" spans="3:43" ht="25.5" customHeight="1" thickBot="1">
      <c r="C8" s="282"/>
      <c r="D8" s="283" t="s">
        <v>580</v>
      </c>
      <c r="E8" s="344"/>
      <c r="G8" s="2135"/>
      <c r="H8" s="2138"/>
      <c r="I8" s="2139"/>
      <c r="J8" s="2141"/>
      <c r="K8" s="298"/>
      <c r="L8" s="1036" t="s">
        <v>570</v>
      </c>
      <c r="M8" s="1036" t="s">
        <v>571</v>
      </c>
      <c r="N8" s="1036" t="s">
        <v>434</v>
      </c>
      <c r="O8" s="1036" t="s">
        <v>572</v>
      </c>
      <c r="P8" s="299" t="s">
        <v>573</v>
      </c>
      <c r="Z8" s="282"/>
      <c r="AA8" s="283" t="s">
        <v>580</v>
      </c>
      <c r="AB8" s="1121"/>
      <c r="AD8" s="2135"/>
      <c r="AE8" s="2138"/>
      <c r="AF8" s="2139"/>
      <c r="AG8" s="2141"/>
      <c r="AH8" s="298"/>
      <c r="AI8" s="1036" t="s">
        <v>570</v>
      </c>
      <c r="AJ8" s="1036" t="s">
        <v>571</v>
      </c>
      <c r="AK8" s="1036" t="s">
        <v>434</v>
      </c>
      <c r="AL8" s="1036" t="s">
        <v>572</v>
      </c>
      <c r="AM8" s="299" t="s">
        <v>573</v>
      </c>
    </row>
    <row r="9" spans="3:43" ht="30.75" customHeight="1" thickTop="1" thickBot="1">
      <c r="C9" s="284" t="s">
        <v>581</v>
      </c>
      <c r="D9" s="285"/>
      <c r="E9" s="342"/>
      <c r="G9" s="322" t="s">
        <v>528</v>
      </c>
      <c r="H9" s="323" t="s">
        <v>582</v>
      </c>
      <c r="I9" s="141"/>
      <c r="J9" s="324" t="s">
        <v>530</v>
      </c>
      <c r="K9" s="255"/>
      <c r="L9" s="256"/>
      <c r="M9" s="257"/>
      <c r="N9" s="257"/>
      <c r="O9" s="257"/>
      <c r="P9" s="258"/>
      <c r="Z9" s="284" t="s">
        <v>581</v>
      </c>
      <c r="AA9" s="285"/>
      <c r="AB9" s="1122">
        <v>100</v>
      </c>
      <c r="AD9" s="322" t="s">
        <v>528</v>
      </c>
      <c r="AE9" s="323" t="s">
        <v>582</v>
      </c>
      <c r="AF9" s="141"/>
      <c r="AG9" s="324" t="s">
        <v>530</v>
      </c>
      <c r="AH9" s="255"/>
      <c r="AI9" s="1114">
        <v>1200000</v>
      </c>
      <c r="AJ9" s="1115"/>
      <c r="AK9" s="1115"/>
      <c r="AL9" s="1115"/>
      <c r="AM9" s="1116"/>
    </row>
    <row r="10" spans="3:43" ht="30.75" customHeight="1" thickTop="1" thickBot="1">
      <c r="C10" s="284" t="s">
        <v>583</v>
      </c>
      <c r="D10" s="285"/>
      <c r="E10" s="342"/>
      <c r="G10" s="322"/>
      <c r="H10" s="323"/>
      <c r="I10" s="141"/>
      <c r="J10" s="325" t="s">
        <v>531</v>
      </c>
      <c r="K10" s="132"/>
      <c r="L10" s="133"/>
      <c r="M10" s="134"/>
      <c r="N10" s="134"/>
      <c r="O10" s="134"/>
      <c r="P10" s="250"/>
      <c r="Z10" s="284" t="s">
        <v>583</v>
      </c>
      <c r="AA10" s="285"/>
      <c r="AB10" s="1122">
        <v>70</v>
      </c>
      <c r="AD10" s="322"/>
      <c r="AE10" s="323"/>
      <c r="AF10" s="141"/>
      <c r="AG10" s="325" t="s">
        <v>531</v>
      </c>
      <c r="AH10" s="132"/>
      <c r="AI10" s="1117"/>
      <c r="AJ10" s="1118">
        <v>9000</v>
      </c>
      <c r="AK10" s="1118"/>
      <c r="AL10" s="1118"/>
      <c r="AM10" s="1119"/>
    </row>
    <row r="11" spans="3:43" ht="30.75" customHeight="1" thickTop="1" thickBot="1">
      <c r="C11" s="284" t="s">
        <v>584</v>
      </c>
      <c r="D11" s="285"/>
      <c r="E11" s="345" t="str">
        <f>IF(AND(E9&lt;&gt;"",E10&lt;&gt;""),TRUNC(E10/E9*100,0)/100,"")</f>
        <v/>
      </c>
      <c r="G11" s="322"/>
      <c r="H11" s="326"/>
      <c r="I11" s="327"/>
      <c r="J11" s="325" t="s">
        <v>532</v>
      </c>
      <c r="K11" s="132"/>
      <c r="L11" s="133"/>
      <c r="M11" s="134"/>
      <c r="N11" s="134"/>
      <c r="O11" s="134"/>
      <c r="P11" s="250"/>
      <c r="Z11" s="284" t="s">
        <v>584</v>
      </c>
      <c r="AA11" s="285"/>
      <c r="AB11" s="1123">
        <f>IF(AND(AB9&lt;&gt;"",AB10&lt;&gt;""),TRUNC(AB10/AB9*100,0)/100,"")</f>
        <v>0.7</v>
      </c>
      <c r="AD11" s="322"/>
      <c r="AE11" s="326"/>
      <c r="AF11" s="327"/>
      <c r="AG11" s="325" t="s">
        <v>532</v>
      </c>
      <c r="AH11" s="132"/>
      <c r="AI11" s="1117"/>
      <c r="AJ11" s="1118"/>
      <c r="AK11" s="1118">
        <v>10000</v>
      </c>
      <c r="AL11" s="1118"/>
      <c r="AM11" s="1119"/>
    </row>
    <row r="12" spans="3:43" ht="30.75" customHeight="1" thickTop="1">
      <c r="C12" s="286" t="s">
        <v>585</v>
      </c>
      <c r="D12" s="287" t="s">
        <v>586</v>
      </c>
      <c r="E12" s="346"/>
      <c r="G12" s="322"/>
      <c r="H12" s="328" t="s">
        <v>587</v>
      </c>
      <c r="I12" s="329"/>
      <c r="J12" s="330" t="s">
        <v>538</v>
      </c>
      <c r="K12" s="132"/>
      <c r="L12" s="133"/>
      <c r="M12" s="134"/>
      <c r="N12" s="134"/>
      <c r="O12" s="134"/>
      <c r="P12" s="250"/>
      <c r="T12" s="6"/>
      <c r="Z12" s="286" t="s">
        <v>585</v>
      </c>
      <c r="AA12" s="287" t="s">
        <v>586</v>
      </c>
      <c r="AB12" s="1124" t="s">
        <v>626</v>
      </c>
      <c r="AD12" s="322"/>
      <c r="AE12" s="328" t="s">
        <v>587</v>
      </c>
      <c r="AF12" s="329"/>
      <c r="AG12" s="330" t="s">
        <v>538</v>
      </c>
      <c r="AH12" s="132"/>
      <c r="AI12" s="1117"/>
      <c r="AJ12" s="1118"/>
      <c r="AK12" s="1118"/>
      <c r="AL12" s="1118">
        <v>10000</v>
      </c>
      <c r="AM12" s="1119"/>
      <c r="AQ12" s="6"/>
    </row>
    <row r="13" spans="3:43" ht="30.75" customHeight="1">
      <c r="C13" s="286"/>
      <c r="D13" s="287" t="s">
        <v>588</v>
      </c>
      <c r="E13" s="346"/>
      <c r="G13" s="322"/>
      <c r="H13" s="323"/>
      <c r="I13" s="141"/>
      <c r="J13" s="330" t="s">
        <v>544</v>
      </c>
      <c r="K13" s="132"/>
      <c r="L13" s="133"/>
      <c r="M13" s="134"/>
      <c r="N13" s="134"/>
      <c r="O13" s="134"/>
      <c r="P13" s="250"/>
      <c r="T13" s="6"/>
      <c r="Z13" s="286"/>
      <c r="AA13" s="287" t="s">
        <v>588</v>
      </c>
      <c r="AB13" s="1124"/>
      <c r="AD13" s="322"/>
      <c r="AE13" s="323"/>
      <c r="AF13" s="141"/>
      <c r="AG13" s="330" t="s">
        <v>544</v>
      </c>
      <c r="AH13" s="132"/>
      <c r="AI13" s="1117"/>
      <c r="AJ13" s="1118"/>
      <c r="AK13" s="1118"/>
      <c r="AL13" s="1118"/>
      <c r="AM13" s="1119">
        <v>90000</v>
      </c>
      <c r="AQ13" s="6"/>
    </row>
    <row r="14" spans="3:43" ht="30.75" customHeight="1">
      <c r="C14" s="286"/>
      <c r="D14" s="287" t="s">
        <v>589</v>
      </c>
      <c r="E14" s="346"/>
      <c r="G14" s="322"/>
      <c r="H14" s="326"/>
      <c r="I14" s="327"/>
      <c r="J14" s="330" t="s">
        <v>545</v>
      </c>
      <c r="K14" s="132"/>
      <c r="L14" s="133"/>
      <c r="M14" s="134"/>
      <c r="N14" s="134"/>
      <c r="O14" s="134"/>
      <c r="P14" s="250"/>
      <c r="T14" s="6"/>
      <c r="Z14" s="286"/>
      <c r="AA14" s="287" t="s">
        <v>589</v>
      </c>
      <c r="AB14" s="1124"/>
      <c r="AD14" s="322"/>
      <c r="AE14" s="326"/>
      <c r="AF14" s="327"/>
      <c r="AG14" s="330" t="s">
        <v>545</v>
      </c>
      <c r="AH14" s="132"/>
      <c r="AI14" s="133"/>
      <c r="AJ14" s="134"/>
      <c r="AK14" s="134"/>
      <c r="AL14" s="134"/>
      <c r="AM14" s="250"/>
      <c r="AQ14" s="6"/>
    </row>
    <row r="15" spans="3:43" ht="30.75" customHeight="1" thickBot="1">
      <c r="C15" s="286"/>
      <c r="D15" s="287" t="s">
        <v>590</v>
      </c>
      <c r="E15" s="346"/>
      <c r="G15" s="322"/>
      <c r="H15" s="326" t="s">
        <v>546</v>
      </c>
      <c r="I15" s="327"/>
      <c r="J15" s="331"/>
      <c r="K15" s="132"/>
      <c r="L15" s="133"/>
      <c r="M15" s="134"/>
      <c r="N15" s="134"/>
      <c r="O15" s="134"/>
      <c r="P15" s="250"/>
      <c r="T15" s="6"/>
      <c r="Z15" s="286"/>
      <c r="AA15" s="287" t="s">
        <v>590</v>
      </c>
      <c r="AB15" s="1124" t="s">
        <v>626</v>
      </c>
      <c r="AD15" s="322"/>
      <c r="AE15" s="326" t="s">
        <v>546</v>
      </c>
      <c r="AF15" s="327"/>
      <c r="AG15" s="331"/>
      <c r="AH15" s="132"/>
      <c r="AI15" s="133"/>
      <c r="AJ15" s="134"/>
      <c r="AK15" s="134"/>
      <c r="AL15" s="134"/>
      <c r="AM15" s="250"/>
      <c r="AQ15" s="6"/>
    </row>
    <row r="16" spans="3:43" ht="30.75" customHeight="1" thickTop="1">
      <c r="C16" s="288" t="s">
        <v>591</v>
      </c>
      <c r="D16" s="289" t="s">
        <v>592</v>
      </c>
      <c r="E16" s="347" t="str">
        <f>IFERROR(VLOOKUP(M135,M138:N145,2,FALSE),"")</f>
        <v/>
      </c>
      <c r="G16" s="322"/>
      <c r="H16" s="332" t="s">
        <v>547</v>
      </c>
      <c r="I16" s="333"/>
      <c r="J16" s="331"/>
      <c r="K16" s="132"/>
      <c r="L16" s="133"/>
      <c r="M16" s="134"/>
      <c r="N16" s="134"/>
      <c r="O16" s="134"/>
      <c r="P16" s="250"/>
      <c r="T16" s="6"/>
      <c r="Z16" s="288" t="s">
        <v>591</v>
      </c>
      <c r="AA16" s="289" t="s">
        <v>592</v>
      </c>
      <c r="AB16" s="1125" t="str">
        <f>IFERROR(VLOOKUP(AJ135,AJ138:AK145,2,FALSE),"")</f>
        <v/>
      </c>
      <c r="AD16" s="322"/>
      <c r="AE16" s="332" t="s">
        <v>547</v>
      </c>
      <c r="AF16" s="333"/>
      <c r="AG16" s="331"/>
      <c r="AH16" s="132"/>
      <c r="AI16" s="133"/>
      <c r="AJ16" s="134"/>
      <c r="AK16" s="134"/>
      <c r="AL16" s="134"/>
      <c r="AM16" s="250"/>
      <c r="AQ16" s="6"/>
    </row>
    <row r="17" spans="3:45" ht="30.75" customHeight="1" thickBot="1">
      <c r="C17" s="290" t="s">
        <v>593</v>
      </c>
      <c r="D17" s="283" t="s">
        <v>594</v>
      </c>
      <c r="E17" s="348" t="str">
        <f>IF(E16="","",VLOOKUP(E16,$D$138:$L$145,9,FALSE))</f>
        <v/>
      </c>
      <c r="G17" s="322"/>
      <c r="H17" s="332" t="s">
        <v>548</v>
      </c>
      <c r="I17" s="333"/>
      <c r="J17" s="331"/>
      <c r="K17" s="132"/>
      <c r="L17" s="133"/>
      <c r="M17" s="134"/>
      <c r="N17" s="134"/>
      <c r="O17" s="134"/>
      <c r="P17" s="250"/>
      <c r="T17" s="6"/>
      <c r="Z17" s="290" t="s">
        <v>593</v>
      </c>
      <c r="AA17" s="283" t="s">
        <v>594</v>
      </c>
      <c r="AB17" s="348" t="str">
        <f>IF(AB16="","",VLOOKUP(AB16,$D$138:$L$145,9,FALSE))</f>
        <v/>
      </c>
      <c r="AD17" s="322"/>
      <c r="AE17" s="332" t="s">
        <v>548</v>
      </c>
      <c r="AF17" s="333"/>
      <c r="AG17" s="331"/>
      <c r="AH17" s="132"/>
      <c r="AI17" s="133"/>
      <c r="AJ17" s="134"/>
      <c r="AK17" s="134"/>
      <c r="AL17" s="134"/>
      <c r="AM17" s="250"/>
      <c r="AQ17" s="6"/>
    </row>
    <row r="18" spans="3:45" ht="30.75" customHeight="1" thickTop="1" thickBot="1">
      <c r="C18" s="282" t="s">
        <v>595</v>
      </c>
      <c r="D18" s="291"/>
      <c r="E18" s="349" t="str">
        <f>IF(AND(E11&lt;&gt;"",E17&lt;&gt;""),IF(E11&gt;=E17,"適合","不適合"),"")</f>
        <v/>
      </c>
      <c r="G18" s="334" t="s">
        <v>549</v>
      </c>
      <c r="H18" s="332" t="s">
        <v>550</v>
      </c>
      <c r="I18" s="333"/>
      <c r="J18" s="331"/>
      <c r="K18" s="132"/>
      <c r="L18" s="133"/>
      <c r="M18" s="134"/>
      <c r="N18" s="134"/>
      <c r="O18" s="134"/>
      <c r="P18" s="250"/>
      <c r="T18" s="6"/>
      <c r="Z18" s="282" t="s">
        <v>595</v>
      </c>
      <c r="AA18" s="291"/>
      <c r="AB18" s="349" t="str">
        <f>IF(AND(AB11&lt;&gt;"",AB17&lt;&gt;""),IF(AB11&gt;=AB17,"適合","不適合"),"")</f>
        <v/>
      </c>
      <c r="AD18" s="334" t="s">
        <v>549</v>
      </c>
      <c r="AE18" s="332" t="s">
        <v>550</v>
      </c>
      <c r="AF18" s="333"/>
      <c r="AG18" s="331"/>
      <c r="AH18" s="132"/>
      <c r="AI18" s="133"/>
      <c r="AJ18" s="134"/>
      <c r="AK18" s="134"/>
      <c r="AL18" s="134"/>
      <c r="AM18" s="250"/>
      <c r="AQ18" s="6"/>
    </row>
    <row r="19" spans="3:45" ht="30.75" customHeight="1" thickTop="1">
      <c r="G19" s="334" t="s">
        <v>551</v>
      </c>
      <c r="H19" s="332" t="s">
        <v>551</v>
      </c>
      <c r="I19" s="333"/>
      <c r="J19" s="331"/>
      <c r="K19" s="132"/>
      <c r="L19" s="133"/>
      <c r="M19" s="134"/>
      <c r="N19" s="134"/>
      <c r="O19" s="134"/>
      <c r="P19" s="250"/>
      <c r="T19" s="6"/>
      <c r="AD19" s="334" t="s">
        <v>551</v>
      </c>
      <c r="AE19" s="332" t="s">
        <v>551</v>
      </c>
      <c r="AF19" s="333"/>
      <c r="AG19" s="331"/>
      <c r="AH19" s="132"/>
      <c r="AI19" s="133"/>
      <c r="AJ19" s="134"/>
      <c r="AK19" s="134"/>
      <c r="AL19" s="134"/>
      <c r="AM19" s="250"/>
      <c r="AQ19" s="6"/>
    </row>
    <row r="20" spans="3:45" ht="30.75" customHeight="1" thickBot="1">
      <c r="G20" s="335" t="s">
        <v>552</v>
      </c>
      <c r="H20" s="336" t="s">
        <v>552</v>
      </c>
      <c r="I20" s="337"/>
      <c r="J20" s="338"/>
      <c r="K20" s="251"/>
      <c r="L20" s="252"/>
      <c r="M20" s="253"/>
      <c r="N20" s="253"/>
      <c r="O20" s="253"/>
      <c r="P20" s="254"/>
      <c r="T20" s="6"/>
      <c r="AD20" s="335" t="s">
        <v>552</v>
      </c>
      <c r="AE20" s="336" t="s">
        <v>552</v>
      </c>
      <c r="AF20" s="337"/>
      <c r="AG20" s="338"/>
      <c r="AH20" s="251"/>
      <c r="AI20" s="252"/>
      <c r="AJ20" s="253"/>
      <c r="AK20" s="253"/>
      <c r="AL20" s="253"/>
      <c r="AM20" s="254"/>
      <c r="AQ20" s="6"/>
    </row>
    <row r="21" spans="3:45" ht="26.25" customHeight="1" thickTop="1">
      <c r="C21" s="2"/>
      <c r="G21" s="1029"/>
      <c r="H21" s="1029"/>
      <c r="I21" s="1029"/>
      <c r="J21" s="3"/>
      <c r="K21" s="1029"/>
      <c r="L21" s="135"/>
      <c r="M21" s="135"/>
      <c r="N21" s="135"/>
      <c r="O21" s="135"/>
      <c r="P21" s="135"/>
      <c r="T21" s="6"/>
      <c r="Z21" s="2"/>
      <c r="AD21" s="1029"/>
      <c r="AE21" s="1029"/>
      <c r="AF21" s="1029"/>
      <c r="AG21" s="3"/>
      <c r="AH21" s="1029"/>
      <c r="AI21" s="135"/>
      <c r="AJ21" s="135"/>
      <c r="AK21" s="135"/>
      <c r="AL21" s="135"/>
      <c r="AM21" s="135"/>
      <c r="AQ21" s="6"/>
    </row>
    <row r="22" spans="3:45" ht="30.75" customHeight="1">
      <c r="C22" s="2"/>
      <c r="G22" s="182" t="s">
        <v>596</v>
      </c>
      <c r="H22" s="128"/>
      <c r="I22" s="128"/>
      <c r="J22" s="118"/>
      <c r="K22" s="145" t="s">
        <v>597</v>
      </c>
      <c r="L22" s="136">
        <f>SUM(L9:L20)</f>
        <v>0</v>
      </c>
      <c r="M22" s="136">
        <f>SUM(M9:M20)</f>
        <v>0</v>
      </c>
      <c r="N22" s="136">
        <f>SUM(N9:N20)</f>
        <v>0</v>
      </c>
      <c r="O22" s="136">
        <f>SUM(O9:O20)</f>
        <v>0</v>
      </c>
      <c r="P22" s="136">
        <f>SUM(P9:P20)</f>
        <v>0</v>
      </c>
      <c r="T22" s="6"/>
      <c r="Z22" s="2"/>
      <c r="AD22" s="182" t="s">
        <v>596</v>
      </c>
      <c r="AE22" s="128"/>
      <c r="AF22" s="128"/>
      <c r="AG22" s="118"/>
      <c r="AH22" s="145" t="s">
        <v>597</v>
      </c>
      <c r="AI22" s="1126">
        <f>SUM(AI9:AI20)</f>
        <v>1200000</v>
      </c>
      <c r="AJ22" s="1126">
        <f>SUM(AJ9:AJ20)</f>
        <v>9000</v>
      </c>
      <c r="AK22" s="1126">
        <f>SUM(AK9:AK20)</f>
        <v>10000</v>
      </c>
      <c r="AL22" s="1126">
        <f>SUM(AL9:AL20)</f>
        <v>10000</v>
      </c>
      <c r="AM22" s="1126">
        <f>SUM(AM9:AM20)</f>
        <v>90000</v>
      </c>
      <c r="AQ22" s="6"/>
    </row>
    <row r="23" spans="3:45" ht="30.75" customHeight="1" thickBot="1">
      <c r="C23" s="2"/>
      <c r="G23" s="182" t="s">
        <v>598</v>
      </c>
      <c r="H23" s="128"/>
      <c r="I23" s="128"/>
      <c r="J23" s="118"/>
      <c r="K23" s="145" t="s">
        <v>597</v>
      </c>
      <c r="L23" s="137">
        <f>SUMIF($A:$A,L8,$V:$V)</f>
        <v>0</v>
      </c>
      <c r="M23" s="137">
        <f>SUMIF($A:$A,M8,$V:$V)</f>
        <v>0</v>
      </c>
      <c r="N23" s="137">
        <f>SUMIF($A:$A,N8,$V:$V)</f>
        <v>0</v>
      </c>
      <c r="O23" s="137">
        <f>SUMIF($A:$A,O8,$V:$V)</f>
        <v>0</v>
      </c>
      <c r="P23" s="138">
        <f>IF($P$22&lt;&gt;0,75000,0)</f>
        <v>0</v>
      </c>
      <c r="T23" s="6"/>
      <c r="Z23" s="2"/>
      <c r="AD23" s="182" t="s">
        <v>598</v>
      </c>
      <c r="AE23" s="128"/>
      <c r="AF23" s="128"/>
      <c r="AG23" s="118"/>
      <c r="AH23" s="145" t="s">
        <v>597</v>
      </c>
      <c r="AI23" s="137">
        <f>SUMIF($A:$A,AI8,$V:$V)</f>
        <v>0</v>
      </c>
      <c r="AJ23" s="137">
        <f>SUMIF($A:$A,AJ8,$V:$V)</f>
        <v>0</v>
      </c>
      <c r="AK23" s="137">
        <f>SUMIF($A:$A,AK8,$V:$V)</f>
        <v>0</v>
      </c>
      <c r="AL23" s="137">
        <f>SUMIF($A:$A,AL8,$V:$V)</f>
        <v>0</v>
      </c>
      <c r="AM23" s="138">
        <f>IF($P$22&lt;&gt;0,75000,0)</f>
        <v>0</v>
      </c>
      <c r="AQ23" s="6"/>
    </row>
    <row r="24" spans="3:45" ht="30.75" customHeight="1" thickTop="1" thickBot="1">
      <c r="G24" s="239" t="s">
        <v>599</v>
      </c>
      <c r="H24" s="240"/>
      <c r="I24" s="240"/>
      <c r="J24" s="241"/>
      <c r="K24" s="242" t="s">
        <v>597</v>
      </c>
      <c r="L24" s="243">
        <f>MIN(L22:L23)</f>
        <v>0</v>
      </c>
      <c r="M24" s="243">
        <f>MIN(M22:M23)</f>
        <v>0</v>
      </c>
      <c r="N24" s="243">
        <f>MIN(N22:N23)</f>
        <v>0</v>
      </c>
      <c r="O24" s="243">
        <f>MIN(O22:O23)</f>
        <v>0</v>
      </c>
      <c r="P24" s="244">
        <f>MIN(P22:P23)</f>
        <v>0</v>
      </c>
      <c r="R24" s="144" t="s">
        <v>597</v>
      </c>
      <c r="T24" s="245" t="s">
        <v>600</v>
      </c>
      <c r="U24" s="246">
        <f>SUM(L24:P24)</f>
        <v>0</v>
      </c>
      <c r="AD24" s="239" t="s">
        <v>599</v>
      </c>
      <c r="AE24" s="240"/>
      <c r="AF24" s="240"/>
      <c r="AG24" s="241"/>
      <c r="AH24" s="242" t="s">
        <v>597</v>
      </c>
      <c r="AI24" s="243">
        <f>MIN(AI22:AI23)</f>
        <v>0</v>
      </c>
      <c r="AJ24" s="243">
        <f>MIN(AJ22:AJ23)</f>
        <v>0</v>
      </c>
      <c r="AK24" s="243">
        <f>MIN(AK22:AK23)</f>
        <v>0</v>
      </c>
      <c r="AL24" s="243">
        <f>MIN(AL22:AL23)</f>
        <v>0</v>
      </c>
      <c r="AM24" s="244">
        <f>MIN(AM22:AM23)</f>
        <v>0</v>
      </c>
      <c r="AO24" s="144" t="s">
        <v>597</v>
      </c>
      <c r="AQ24" s="245" t="s">
        <v>600</v>
      </c>
      <c r="AR24" s="246">
        <f>SUM(AI24:AM24)</f>
        <v>0</v>
      </c>
    </row>
    <row r="25" spans="3:45" ht="47.25" customHeight="1" thickTop="1" thickBot="1">
      <c r="G25" s="143"/>
      <c r="H25" s="129"/>
      <c r="I25" s="129"/>
      <c r="J25" s="121"/>
      <c r="K25" s="146"/>
      <c r="L25" s="129"/>
      <c r="M25" s="129"/>
      <c r="N25" s="129"/>
      <c r="O25" s="129"/>
      <c r="P25" s="129"/>
      <c r="R25" s="144"/>
      <c r="T25" s="141"/>
      <c r="U25" s="142"/>
      <c r="AD25" s="143"/>
      <c r="AE25" s="129"/>
      <c r="AF25" s="129"/>
      <c r="AG25" s="121"/>
      <c r="AH25" s="146"/>
      <c r="AI25" s="129"/>
      <c r="AJ25" s="129"/>
      <c r="AK25" s="129"/>
      <c r="AL25" s="129"/>
      <c r="AM25" s="129"/>
      <c r="AO25" s="144"/>
      <c r="AQ25" s="141"/>
      <c r="AR25" s="142"/>
    </row>
    <row r="26" spans="3:45" ht="30.75" customHeight="1" thickTop="1" thickBot="1">
      <c r="G26" s="339" t="s">
        <v>601</v>
      </c>
      <c r="H26" s="240"/>
      <c r="I26" s="240"/>
      <c r="J26" s="241"/>
      <c r="K26" s="242" t="s">
        <v>597</v>
      </c>
      <c r="L26" s="340"/>
      <c r="M26" s="340"/>
      <c r="N26" s="340"/>
      <c r="O26" s="340"/>
      <c r="P26" s="341"/>
      <c r="R26" s="144" t="s">
        <v>597</v>
      </c>
      <c r="T26" s="245" t="s">
        <v>602</v>
      </c>
      <c r="U26" s="246">
        <f>SUM(L26:P26)</f>
        <v>0</v>
      </c>
      <c r="AD26" s="339" t="s">
        <v>601</v>
      </c>
      <c r="AE26" s="240"/>
      <c r="AF26" s="240"/>
      <c r="AG26" s="241"/>
      <c r="AH26" s="242" t="s">
        <v>597</v>
      </c>
      <c r="AI26" s="340"/>
      <c r="AJ26" s="340"/>
      <c r="AK26" s="340"/>
      <c r="AL26" s="340"/>
      <c r="AM26" s="341"/>
      <c r="AO26" s="144" t="s">
        <v>597</v>
      </c>
      <c r="AQ26" s="245" t="s">
        <v>602</v>
      </c>
      <c r="AR26" s="246">
        <f>SUM(AI26:AM26)</f>
        <v>0</v>
      </c>
    </row>
    <row r="27" spans="3:45" ht="30.75" customHeight="1" thickTop="1" thickBot="1">
      <c r="G27" s="130"/>
      <c r="H27" s="131"/>
      <c r="I27" s="131"/>
      <c r="J27" s="82"/>
      <c r="K27" s="131"/>
      <c r="L27" s="140"/>
      <c r="M27" s="140"/>
      <c r="N27" s="140"/>
      <c r="O27" s="140"/>
      <c r="P27" s="140"/>
      <c r="R27" s="144"/>
      <c r="T27" s="141"/>
      <c r="U27" s="142"/>
      <c r="AD27" s="130"/>
      <c r="AE27" s="131"/>
      <c r="AF27" s="131"/>
      <c r="AG27" s="82"/>
      <c r="AH27" s="131"/>
      <c r="AI27" s="140"/>
      <c r="AJ27" s="140"/>
      <c r="AK27" s="140"/>
      <c r="AL27" s="140"/>
      <c r="AM27" s="140"/>
      <c r="AO27" s="144"/>
      <c r="AQ27" s="141"/>
      <c r="AR27" s="142"/>
    </row>
    <row r="28" spans="3:45" ht="30.75" customHeight="1" thickTop="1" thickBot="1">
      <c r="G28" s="247" t="s">
        <v>603</v>
      </c>
      <c r="H28" s="240"/>
      <c r="I28" s="240"/>
      <c r="J28" s="241"/>
      <c r="K28" s="240"/>
      <c r="L28" s="248">
        <f>L24-L26</f>
        <v>0</v>
      </c>
      <c r="M28" s="248">
        <f>M24-M26</f>
        <v>0</v>
      </c>
      <c r="N28" s="248">
        <f>N24-N26</f>
        <v>0</v>
      </c>
      <c r="O28" s="248">
        <f>O24-O26</f>
        <v>0</v>
      </c>
      <c r="P28" s="249">
        <f>P24-P26</f>
        <v>0</v>
      </c>
      <c r="R28" s="144" t="s">
        <v>597</v>
      </c>
      <c r="T28" s="245" t="s">
        <v>553</v>
      </c>
      <c r="U28" s="246">
        <f>IF(U24-U26&gt;1800000,"上限超過",U24-U26)</f>
        <v>0</v>
      </c>
      <c r="V28" s="147" t="s">
        <v>604</v>
      </c>
      <c r="AD28" s="247" t="s">
        <v>603</v>
      </c>
      <c r="AE28" s="240"/>
      <c r="AF28" s="240"/>
      <c r="AG28" s="241"/>
      <c r="AH28" s="240"/>
      <c r="AI28" s="248">
        <f>AI24-AI26</f>
        <v>0</v>
      </c>
      <c r="AJ28" s="248">
        <f>AJ24-AJ26</f>
        <v>0</v>
      </c>
      <c r="AK28" s="248">
        <f>AK24-AK26</f>
        <v>0</v>
      </c>
      <c r="AL28" s="248">
        <f>AL24-AL26</f>
        <v>0</v>
      </c>
      <c r="AM28" s="249">
        <f>AM24-AM26</f>
        <v>0</v>
      </c>
      <c r="AO28" s="144" t="s">
        <v>597</v>
      </c>
      <c r="AQ28" s="245" t="s">
        <v>553</v>
      </c>
      <c r="AR28" s="246">
        <f>IF(AR24-AR26&gt;1800000,"上限超過",AR24-AR26)</f>
        <v>0</v>
      </c>
      <c r="AS28" s="147" t="s">
        <v>604</v>
      </c>
    </row>
    <row r="29" spans="3:45" ht="14.25" thickTop="1">
      <c r="L29" s="82"/>
      <c r="M29" s="82"/>
      <c r="N29" s="57"/>
      <c r="O29" s="57"/>
      <c r="P29" s="57"/>
      <c r="Q29" s="57"/>
      <c r="R29" s="57"/>
      <c r="S29" s="56"/>
      <c r="T29" s="113" t="str">
        <f>IF(U28="上限超過","超過金額","")</f>
        <v/>
      </c>
      <c r="U29" s="60" t="str">
        <f>IF(U28="上限超過",U24-U26-1800000,"")</f>
        <v/>
      </c>
      <c r="AI29" s="82"/>
      <c r="AJ29" s="82"/>
      <c r="AK29" s="57"/>
      <c r="AL29" s="57"/>
      <c r="AM29" s="57"/>
      <c r="AN29" s="57"/>
      <c r="AO29" s="57"/>
      <c r="AP29" s="56"/>
      <c r="AQ29" s="113" t="str">
        <f>IF(AR28="上限超過","超過金額","")</f>
        <v/>
      </c>
      <c r="AR29" s="60" t="str">
        <f>IF(AR28="上限超過",AR24-AR26-1800000,"")</f>
        <v/>
      </c>
    </row>
    <row r="30" spans="3:45">
      <c r="T30" s="6"/>
      <c r="AQ30" s="6"/>
    </row>
    <row r="31" spans="3:45" ht="27.75" customHeight="1" thickBot="1">
      <c r="C31" s="127" t="s">
        <v>605</v>
      </c>
      <c r="F31" s="130" t="s">
        <v>606</v>
      </c>
      <c r="Z31" s="127" t="s">
        <v>605</v>
      </c>
      <c r="AC31" s="130" t="s">
        <v>606</v>
      </c>
    </row>
    <row r="32" spans="3:45" ht="65.25" customHeight="1" thickTop="1" thickBot="1">
      <c r="C32" s="300" t="s">
        <v>607</v>
      </c>
      <c r="D32" s="301" t="s">
        <v>608</v>
      </c>
      <c r="E32" s="302" t="s">
        <v>609</v>
      </c>
      <c r="F32" s="302" t="s">
        <v>610</v>
      </c>
      <c r="G32" s="303" t="s">
        <v>611</v>
      </c>
      <c r="H32" s="181"/>
      <c r="I32" s="181"/>
      <c r="J32" s="304" t="s">
        <v>612</v>
      </c>
      <c r="K32" s="1037" t="s">
        <v>613</v>
      </c>
      <c r="L32" s="301" t="s">
        <v>614</v>
      </c>
      <c r="M32" s="301" t="s">
        <v>615</v>
      </c>
      <c r="N32" s="301" t="s">
        <v>616</v>
      </c>
      <c r="O32" s="301" t="s">
        <v>617</v>
      </c>
      <c r="P32" s="301" t="s">
        <v>618</v>
      </c>
      <c r="Q32" s="302" t="s">
        <v>619</v>
      </c>
      <c r="R32" s="301" t="s">
        <v>620</v>
      </c>
      <c r="S32" s="2142" t="s">
        <v>621</v>
      </c>
      <c r="T32" s="2143"/>
      <c r="U32" s="305" t="s">
        <v>622</v>
      </c>
      <c r="V32" s="306" t="s">
        <v>623</v>
      </c>
      <c r="Z32" s="300" t="s">
        <v>607</v>
      </c>
      <c r="AA32" s="301" t="s">
        <v>608</v>
      </c>
      <c r="AB32" s="302" t="s">
        <v>609</v>
      </c>
      <c r="AC32" s="302" t="s">
        <v>610</v>
      </c>
      <c r="AD32" s="303" t="s">
        <v>611</v>
      </c>
      <c r="AE32" s="181"/>
      <c r="AF32" s="181"/>
      <c r="AG32" s="304" t="s">
        <v>612</v>
      </c>
      <c r="AH32" s="1037" t="s">
        <v>613</v>
      </c>
      <c r="AI32" s="301" t="s">
        <v>614</v>
      </c>
      <c r="AJ32" s="301" t="s">
        <v>615</v>
      </c>
      <c r="AK32" s="301" t="s">
        <v>616</v>
      </c>
      <c r="AL32" s="301" t="s">
        <v>617</v>
      </c>
      <c r="AM32" s="301" t="s">
        <v>618</v>
      </c>
      <c r="AN32" s="302" t="s">
        <v>619</v>
      </c>
      <c r="AO32" s="301" t="s">
        <v>620</v>
      </c>
      <c r="AP32" s="2142" t="s">
        <v>621</v>
      </c>
      <c r="AQ32" s="2143"/>
      <c r="AR32" s="305" t="s">
        <v>622</v>
      </c>
      <c r="AS32" s="306" t="s">
        <v>623</v>
      </c>
    </row>
    <row r="33" spans="1:45" ht="24" customHeight="1" thickTop="1">
      <c r="A33" s="122" t="s">
        <v>570</v>
      </c>
      <c r="B33" s="2"/>
      <c r="C33" s="307" t="s">
        <v>435</v>
      </c>
      <c r="D33" s="2144"/>
      <c r="E33" s="276" t="s">
        <v>624</v>
      </c>
      <c r="F33" s="65"/>
      <c r="G33" s="213"/>
      <c r="J33" s="198"/>
      <c r="K33" s="2146"/>
      <c r="L33" s="165"/>
      <c r="M33" s="166"/>
      <c r="N33" s="167"/>
      <c r="O33" s="160" t="str">
        <f>IF(AND(L33&lt;&gt;"",M33&lt;&gt;""),ROUNDDOWN(((M33/L33)/1000),1),"")</f>
        <v/>
      </c>
      <c r="P33" s="2148" t="str">
        <f>IF(O33="","",SUM(O33:O34))</f>
        <v/>
      </c>
      <c r="Q33" s="152" t="str">
        <f>IF(K33="○","",IFERROR(VLOOKUP(L33-10^-9,$C$163:$F$166,4,TRUE),""))</f>
        <v/>
      </c>
      <c r="R33" s="834" t="str">
        <f t="shared" ref="R33:R74" si="0">IFERROR(INDEX($G$163:$L$166,MATCH(Q33,$F$163:$F$166,0),MATCH(A33,$G$162:$L$162,0)),"")</f>
        <v/>
      </c>
      <c r="S33" s="2150">
        <f>IFERROR(VLOOKUP(C33,$C$151:$E$157,3,FALSE),"")</f>
        <v>5.7</v>
      </c>
      <c r="T33" s="2152" t="s">
        <v>625</v>
      </c>
      <c r="U33" s="2122" t="str" cm="1">
        <f t="array" ref="U33">_xlfn.IFS(P33="","",P33&lt;S33,"不適合",P33&gt;=S33,"適合")</f>
        <v/>
      </c>
      <c r="V33" s="2160" t="str">
        <f>IF(U33="不適合","",IFERROR(MAX(R33*N33,N(R34)*N(N34)),""))</f>
        <v/>
      </c>
      <c r="Y33" s="2"/>
      <c r="Z33" s="307" t="s">
        <v>435</v>
      </c>
      <c r="AA33" s="2188">
        <v>1</v>
      </c>
      <c r="AB33" s="276" t="s">
        <v>624</v>
      </c>
      <c r="AC33" s="1106" t="s">
        <v>1213</v>
      </c>
      <c r="AD33" s="1107" t="s">
        <v>1219</v>
      </c>
      <c r="AG33" s="1077" t="s">
        <v>1207</v>
      </c>
      <c r="AH33" s="2190"/>
      <c r="AI33" s="1078">
        <v>3.7999999999999999E-2</v>
      </c>
      <c r="AJ33" s="1079">
        <v>230</v>
      </c>
      <c r="AK33" s="1080">
        <v>20</v>
      </c>
      <c r="AL33" s="1081">
        <f>IF(AND(AI33&lt;&gt;"",AJ33&lt;&gt;""),ROUNDDOWN(((AJ33/AI33)/1000),1),"")</f>
        <v>6</v>
      </c>
      <c r="AM33" s="2192">
        <f>IF(AL33="","",SUM(AL33:AL34))</f>
        <v>6</v>
      </c>
      <c r="AN33" s="1082" t="str">
        <f>IF(AH33="○","",IFERROR(VLOOKUP(AI33-10^-9,$C$163:$F$166,4,TRUE),""))</f>
        <v>D3</v>
      </c>
      <c r="AO33" s="1083" t="str">
        <f t="shared" ref="AO33:AO74" si="1">IFERROR(INDEX($G$163:$L$166,MATCH(AN33,$F$163:$F$166,0),MATCH(X33,$G$162:$L$162,0)),"")</f>
        <v/>
      </c>
      <c r="AP33" s="2150">
        <f>IFERROR(VLOOKUP(Z33,$C$151:$E$157,3,FALSE),"")</f>
        <v>5.7</v>
      </c>
      <c r="AQ33" s="2152" t="s">
        <v>625</v>
      </c>
      <c r="AR33" s="2194" t="str" cm="1">
        <f t="array" ref="AR33">_xlfn.IFS(AM33="","",AM33&lt;AP33,"不適合",AM33&gt;=AP33,"適合")</f>
        <v>適合</v>
      </c>
      <c r="AS33" s="2160" t="str">
        <f>IF(AR33="不適合","",IFERROR(MAX(AO33*AK33,N(AO34)*N(AK34)),""))</f>
        <v/>
      </c>
    </row>
    <row r="34" spans="1:45" ht="24" customHeight="1">
      <c r="A34" s="122" t="s">
        <v>570</v>
      </c>
      <c r="B34" s="2"/>
      <c r="C34" s="308" t="s">
        <v>435</v>
      </c>
      <c r="D34" s="2145"/>
      <c r="E34" s="277" t="s">
        <v>627</v>
      </c>
      <c r="F34" s="62"/>
      <c r="G34" s="209"/>
      <c r="J34" s="199"/>
      <c r="K34" s="2147"/>
      <c r="L34" s="165"/>
      <c r="M34" s="166"/>
      <c r="N34" s="167"/>
      <c r="O34" s="151" t="str">
        <f>IF(AND(L34&lt;&gt;"",M34&lt;&gt;""),ROUNDDOWN(((M34/L34)/1000),1),"")</f>
        <v/>
      </c>
      <c r="P34" s="2149"/>
      <c r="Q34" s="152" t="str">
        <f>IF(K33="○","",IFERROR(VLOOKUP(L34-10^-9,$C$163:$F$166,4,TRUE),""))</f>
        <v/>
      </c>
      <c r="R34" s="153" t="str">
        <f t="shared" si="0"/>
        <v/>
      </c>
      <c r="S34" s="2151"/>
      <c r="T34" s="2153"/>
      <c r="U34" s="2123"/>
      <c r="V34" s="2161"/>
      <c r="Y34" s="2"/>
      <c r="Z34" s="308" t="s">
        <v>435</v>
      </c>
      <c r="AA34" s="2189"/>
      <c r="AB34" s="277" t="s">
        <v>627</v>
      </c>
      <c r="AC34" s="1108"/>
      <c r="AD34" s="1109"/>
      <c r="AG34" s="1084"/>
      <c r="AH34" s="2191"/>
      <c r="AI34" s="1078"/>
      <c r="AJ34" s="1079"/>
      <c r="AK34" s="1080"/>
      <c r="AL34" s="1085" t="str">
        <f>IF(AND(AI34&lt;&gt;"",AJ34&lt;&gt;""),ROUNDDOWN(((AJ34/AI34)/1000),1),"")</f>
        <v/>
      </c>
      <c r="AM34" s="2193"/>
      <c r="AN34" s="1082" t="str">
        <f>IF(AH33="○","",IFERROR(VLOOKUP(AI34-10^-9,$C$163:$F$166,4,TRUE),""))</f>
        <v/>
      </c>
      <c r="AO34" s="1086" t="str">
        <f t="shared" si="1"/>
        <v/>
      </c>
      <c r="AP34" s="2151"/>
      <c r="AQ34" s="2153"/>
      <c r="AR34" s="2195"/>
      <c r="AS34" s="2161"/>
    </row>
    <row r="35" spans="1:45" ht="24" customHeight="1">
      <c r="A35" s="122" t="s">
        <v>570</v>
      </c>
      <c r="B35" s="2"/>
      <c r="C35" s="308" t="s">
        <v>435</v>
      </c>
      <c r="D35" s="2162"/>
      <c r="E35" s="278" t="s">
        <v>624</v>
      </c>
      <c r="F35" s="61"/>
      <c r="G35" s="208"/>
      <c r="J35" s="198"/>
      <c r="K35" s="2124"/>
      <c r="L35" s="162"/>
      <c r="M35" s="163"/>
      <c r="N35" s="164"/>
      <c r="O35" s="148" t="str">
        <f t="shared" ref="O35:O74" si="2">IF(AND(L35&lt;&gt;"",M35&lt;&gt;""),ROUNDDOWN(((M35/L35)/1000),1),"")</f>
        <v/>
      </c>
      <c r="P35" s="2126" t="str">
        <f>IF(O35="","",SUM(O35:O36))</f>
        <v/>
      </c>
      <c r="Q35" s="149" t="str">
        <f>IF(K35="○","",IFERROR(VLOOKUP(L35-10^-9,$C$163:$F$166,4,TRUE),""))</f>
        <v/>
      </c>
      <c r="R35" s="150" t="str">
        <f t="shared" si="0"/>
        <v/>
      </c>
      <c r="S35" s="2128">
        <f>IFERROR(VLOOKUP(C35,$C$151:$E$157,3,FALSE),"")</f>
        <v>5.7</v>
      </c>
      <c r="T35" s="2130" t="s">
        <v>625</v>
      </c>
      <c r="U35" s="2132" t="str" cm="1">
        <f t="array" ref="U35">_xlfn.IFS(P35="","",P35&lt;S35,"不適合",P35&gt;=S35,"適合")</f>
        <v/>
      </c>
      <c r="V35" s="2164" t="str">
        <f>IF(U35="不適合","",IFERROR(MAX(R35*N35,N(R36)*N(N36)),""))</f>
        <v/>
      </c>
      <c r="Y35" s="2"/>
      <c r="Z35" s="308" t="s">
        <v>435</v>
      </c>
      <c r="AA35" s="2196"/>
      <c r="AB35" s="278" t="s">
        <v>624</v>
      </c>
      <c r="AC35" s="1110"/>
      <c r="AD35" s="1111"/>
      <c r="AG35" s="1077"/>
      <c r="AH35" s="2197"/>
      <c r="AI35" s="1087"/>
      <c r="AJ35" s="1088"/>
      <c r="AK35" s="1089"/>
      <c r="AL35" s="1090" t="str">
        <f t="shared" ref="AL35:AL74" si="3">IF(AND(AI35&lt;&gt;"",AJ35&lt;&gt;""),ROUNDDOWN(((AJ35/AI35)/1000),1),"")</f>
        <v/>
      </c>
      <c r="AM35" s="2198" t="str">
        <f>IF(AL35="","",SUM(AL35:AL36))</f>
        <v/>
      </c>
      <c r="AN35" s="1091" t="str">
        <f>IF(AH35="○","",IFERROR(VLOOKUP(AI35-10^-9,$C$163:$F$166,4,TRUE),""))</f>
        <v/>
      </c>
      <c r="AO35" s="1092" t="str">
        <f t="shared" si="1"/>
        <v/>
      </c>
      <c r="AP35" s="2128">
        <f>IFERROR(VLOOKUP(Z35,$C$151:$E$157,3,FALSE),"")</f>
        <v>5.7</v>
      </c>
      <c r="AQ35" s="2130" t="s">
        <v>625</v>
      </c>
      <c r="AR35" s="2199" t="str" cm="1">
        <f t="array" ref="AR35">_xlfn.IFS(AM35="","",AM35&lt;AP35,"不適合",AM35&gt;=AP35,"適合")</f>
        <v/>
      </c>
      <c r="AS35" s="2164" t="str">
        <f>IF(AR35="不適合","",IFERROR(MAX(AO35*AK35,N(AO36)*N(AK36)),""))</f>
        <v/>
      </c>
    </row>
    <row r="36" spans="1:45" ht="24" customHeight="1">
      <c r="A36" s="122" t="s">
        <v>570</v>
      </c>
      <c r="B36" s="2"/>
      <c r="C36" s="308" t="s">
        <v>435</v>
      </c>
      <c r="D36" s="2145"/>
      <c r="E36" s="277" t="s">
        <v>627</v>
      </c>
      <c r="F36" s="62"/>
      <c r="G36" s="209"/>
      <c r="J36" s="199"/>
      <c r="K36" s="2147"/>
      <c r="L36" s="168"/>
      <c r="M36" s="169"/>
      <c r="N36" s="170"/>
      <c r="O36" s="151" t="str">
        <f t="shared" si="2"/>
        <v/>
      </c>
      <c r="P36" s="2149"/>
      <c r="Q36" s="152" t="str">
        <f>IF(K35="○","",IFERROR(VLOOKUP(L36-10^-9,$C$163:$F$166,4,TRUE),""))</f>
        <v/>
      </c>
      <c r="R36" s="153" t="str">
        <f t="shared" si="0"/>
        <v/>
      </c>
      <c r="S36" s="2151"/>
      <c r="T36" s="2153"/>
      <c r="U36" s="2163"/>
      <c r="V36" s="2161"/>
      <c r="Y36" s="2"/>
      <c r="Z36" s="308" t="s">
        <v>435</v>
      </c>
      <c r="AA36" s="2189"/>
      <c r="AB36" s="277" t="s">
        <v>627</v>
      </c>
      <c r="AC36" s="1108"/>
      <c r="AD36" s="1109"/>
      <c r="AG36" s="1084"/>
      <c r="AH36" s="2191"/>
      <c r="AI36" s="1093"/>
      <c r="AJ36" s="1094"/>
      <c r="AK36" s="1095"/>
      <c r="AL36" s="1085" t="str">
        <f t="shared" si="3"/>
        <v/>
      </c>
      <c r="AM36" s="2193"/>
      <c r="AN36" s="1082" t="str">
        <f>IF(AH35="○","",IFERROR(VLOOKUP(AI36-10^-9,$C$163:$F$166,4,TRUE),""))</f>
        <v/>
      </c>
      <c r="AO36" s="1086" t="str">
        <f t="shared" si="1"/>
        <v/>
      </c>
      <c r="AP36" s="2151"/>
      <c r="AQ36" s="2153"/>
      <c r="AR36" s="2200"/>
      <c r="AS36" s="2161"/>
    </row>
    <row r="37" spans="1:45" ht="24" customHeight="1">
      <c r="A37" s="122" t="s">
        <v>570</v>
      </c>
      <c r="B37" s="2"/>
      <c r="C37" s="308" t="s">
        <v>435</v>
      </c>
      <c r="D37" s="2162"/>
      <c r="E37" s="278" t="s">
        <v>624</v>
      </c>
      <c r="F37" s="61"/>
      <c r="G37" s="208"/>
      <c r="J37" s="198"/>
      <c r="K37" s="2124"/>
      <c r="L37" s="162"/>
      <c r="M37" s="163"/>
      <c r="N37" s="164"/>
      <c r="O37" s="148" t="str">
        <f t="shared" si="2"/>
        <v/>
      </c>
      <c r="P37" s="2126" t="str">
        <f>IF(O37="","",SUM(O37:O38))</f>
        <v/>
      </c>
      <c r="Q37" s="149" t="str">
        <f>IF(K37="○","",IFERROR(VLOOKUP(L37-10^-9,$C$163:$F$166,4,TRUE),""))</f>
        <v/>
      </c>
      <c r="R37" s="150" t="str">
        <f t="shared" si="0"/>
        <v/>
      </c>
      <c r="S37" s="2128">
        <f>IFERROR(VLOOKUP(C37,$C$151:$E$157,3,FALSE),"")</f>
        <v>5.7</v>
      </c>
      <c r="T37" s="2130" t="s">
        <v>625</v>
      </c>
      <c r="U37" s="2132" t="str" cm="1">
        <f t="array" ref="U37">_xlfn.IFS(P37="","",P37&lt;S37,"不適合",P37&gt;=S37,"適合")</f>
        <v/>
      </c>
      <c r="V37" s="2164" t="str">
        <f>IF(U37="不適合","",IFERROR(MAX(R37*N37,N(R38)*N(N38)),""))</f>
        <v/>
      </c>
      <c r="Y37" s="2"/>
      <c r="Z37" s="308" t="s">
        <v>435</v>
      </c>
      <c r="AA37" s="2196">
        <v>2</v>
      </c>
      <c r="AB37" s="278" t="s">
        <v>624</v>
      </c>
      <c r="AC37" s="1110" t="s">
        <v>1229</v>
      </c>
      <c r="AD37" s="1111" t="s">
        <v>1230</v>
      </c>
      <c r="AG37" s="1077" t="s">
        <v>1207</v>
      </c>
      <c r="AH37" s="2197"/>
      <c r="AI37" s="1087">
        <v>3.7999999999999999E-2</v>
      </c>
      <c r="AJ37" s="1088">
        <v>200</v>
      </c>
      <c r="AK37" s="1089">
        <v>20</v>
      </c>
      <c r="AL37" s="1090">
        <f t="shared" si="3"/>
        <v>5.2</v>
      </c>
      <c r="AM37" s="2198">
        <f>IF(AL37="","",SUM(AL37:AL38))</f>
        <v>5.2</v>
      </c>
      <c r="AN37" s="1091" t="str">
        <f>IF(AH37="○","",IFERROR(VLOOKUP(AI37-10^-9,$C$163:$F$166,4,TRUE),""))</f>
        <v>D3</v>
      </c>
      <c r="AO37" s="1092" t="str">
        <f t="shared" si="1"/>
        <v/>
      </c>
      <c r="AP37" s="2128">
        <f>IFERROR(VLOOKUP(Z37,$C$151:$E$157,3,FALSE),"")</f>
        <v>5.7</v>
      </c>
      <c r="AQ37" s="2130" t="s">
        <v>625</v>
      </c>
      <c r="AR37" s="2199" t="str" cm="1">
        <f t="array" ref="AR37">_xlfn.IFS(AM37="","",AM37&lt;AP37,"不適合",AM37&gt;=AP37,"適合")</f>
        <v>不適合</v>
      </c>
      <c r="AS37" s="2164" t="str">
        <f>IF(AR37="不適合","",IFERROR(MAX(AO37*AK37,N(AO38)*N(AK38)),""))</f>
        <v/>
      </c>
    </row>
    <row r="38" spans="1:45" ht="24" customHeight="1" thickBot="1">
      <c r="A38" s="122" t="s">
        <v>570</v>
      </c>
      <c r="B38" s="2"/>
      <c r="C38" s="309" t="s">
        <v>435</v>
      </c>
      <c r="D38" s="2171"/>
      <c r="E38" s="279" t="s">
        <v>627</v>
      </c>
      <c r="F38" s="63"/>
      <c r="G38" s="210"/>
      <c r="J38" s="200"/>
      <c r="K38" s="2125"/>
      <c r="L38" s="171"/>
      <c r="M38" s="172"/>
      <c r="N38" s="173"/>
      <c r="O38" s="154" t="str">
        <f t="shared" si="2"/>
        <v/>
      </c>
      <c r="P38" s="2127"/>
      <c r="Q38" s="155" t="str">
        <f>IF(K37="○","",IFERROR(VLOOKUP(L38-10^-9,$C$163:$F$166,4,TRUE),""))</f>
        <v/>
      </c>
      <c r="R38" s="156" t="str">
        <f t="shared" si="0"/>
        <v/>
      </c>
      <c r="S38" s="2129"/>
      <c r="T38" s="2131"/>
      <c r="U38" s="2133"/>
      <c r="V38" s="2165"/>
      <c r="Y38" s="2"/>
      <c r="Z38" s="309" t="s">
        <v>435</v>
      </c>
      <c r="AA38" s="2201"/>
      <c r="AB38" s="279" t="s">
        <v>627</v>
      </c>
      <c r="AC38" s="1112"/>
      <c r="AD38" s="1113"/>
      <c r="AG38" s="1096"/>
      <c r="AH38" s="2202"/>
      <c r="AI38" s="1097"/>
      <c r="AJ38" s="1098"/>
      <c r="AK38" s="1099"/>
      <c r="AL38" s="1100" t="str">
        <f t="shared" si="3"/>
        <v/>
      </c>
      <c r="AM38" s="2203"/>
      <c r="AN38" s="1101" t="str">
        <f>IF(AH37="○","",IFERROR(VLOOKUP(AI38-10^-9,$C$163:$F$166,4,TRUE),""))</f>
        <v/>
      </c>
      <c r="AO38" s="1102" t="str">
        <f t="shared" si="1"/>
        <v/>
      </c>
      <c r="AP38" s="2129"/>
      <c r="AQ38" s="2131"/>
      <c r="AR38" s="2204"/>
      <c r="AS38" s="2165"/>
    </row>
    <row r="39" spans="1:45" ht="24" customHeight="1" thickTop="1">
      <c r="A39" s="122" t="s">
        <v>570</v>
      </c>
      <c r="B39" s="2"/>
      <c r="C39" s="310" t="s">
        <v>570</v>
      </c>
      <c r="D39" s="2144"/>
      <c r="E39" s="280" t="s">
        <v>624</v>
      </c>
      <c r="F39" s="61"/>
      <c r="G39" s="208"/>
      <c r="J39" s="198"/>
      <c r="K39" s="2166"/>
      <c r="L39" s="162"/>
      <c r="M39" s="163"/>
      <c r="N39" s="164"/>
      <c r="O39" s="157" t="str">
        <f t="shared" si="2"/>
        <v/>
      </c>
      <c r="P39" s="2148" t="str">
        <f>IF(O39="","",SUM(O39:O40))</f>
        <v/>
      </c>
      <c r="Q39" s="158" t="str">
        <f>IF(K39="○","",IFERROR(VLOOKUP(L39-10^-9,$C$163:$F$166,4,TRUE),""))</f>
        <v/>
      </c>
      <c r="R39" s="159" t="str">
        <f t="shared" si="0"/>
        <v/>
      </c>
      <c r="S39" s="2167">
        <f>IFERROR(VLOOKUP(C39,$C$151:$E$157,3,FALSE),"")</f>
        <v>4.4000000000000004</v>
      </c>
      <c r="T39" s="2168" t="s">
        <v>625</v>
      </c>
      <c r="U39" s="2169" t="str" cm="1">
        <f t="array" ref="U39">_xlfn.IFS(P39="","",P39&lt;S39,"不適合",P39&gt;=S39,"適合")</f>
        <v/>
      </c>
      <c r="V39" s="2170" t="str">
        <f>IF(U39="不適合","",IFERROR(MAX(R39*N39,N(R40)*N(N40)),""))</f>
        <v/>
      </c>
      <c r="Y39" s="2"/>
      <c r="Z39" s="310" t="s">
        <v>570</v>
      </c>
      <c r="AA39" s="2188">
        <v>3</v>
      </c>
      <c r="AB39" s="280" t="s">
        <v>624</v>
      </c>
      <c r="AC39" s="1110" t="s">
        <v>1213</v>
      </c>
      <c r="AD39" s="1111" t="s">
        <v>1230</v>
      </c>
      <c r="AG39" s="1077" t="s">
        <v>1207</v>
      </c>
      <c r="AH39" s="2205"/>
      <c r="AI39" s="1087">
        <v>3.7999999999999999E-2</v>
      </c>
      <c r="AJ39" s="1088">
        <v>200</v>
      </c>
      <c r="AK39" s="1089">
        <v>20</v>
      </c>
      <c r="AL39" s="1103">
        <f t="shared" si="3"/>
        <v>5.2</v>
      </c>
      <c r="AM39" s="2192">
        <f>IF(AL39="","",SUM(AL39:AL40))</f>
        <v>5.2</v>
      </c>
      <c r="AN39" s="1104" t="str">
        <f>IF(AH39="○","",IFERROR(VLOOKUP(AI39-10^-9,$C$163:$F$166,4,TRUE),""))</f>
        <v>D3</v>
      </c>
      <c r="AO39" s="1105" t="str">
        <f t="shared" si="1"/>
        <v/>
      </c>
      <c r="AP39" s="2167">
        <f>IFERROR(VLOOKUP(Z39,$C$151:$E$157,3,FALSE),"")</f>
        <v>4.4000000000000004</v>
      </c>
      <c r="AQ39" s="2168" t="s">
        <v>625</v>
      </c>
      <c r="AR39" s="2206" t="str" cm="1">
        <f t="array" ref="AR39">_xlfn.IFS(AM39="","",AM39&lt;AP39,"不適合",AM39&gt;=AP39,"適合")</f>
        <v>適合</v>
      </c>
      <c r="AS39" s="2170" t="str">
        <f>IF(AR39="不適合","",IFERROR(MAX(AO39*AK39,N(AO40)*N(AK40)),""))</f>
        <v/>
      </c>
    </row>
    <row r="40" spans="1:45" ht="24" customHeight="1">
      <c r="A40" s="122" t="s">
        <v>570</v>
      </c>
      <c r="B40" s="2"/>
      <c r="C40" s="308" t="s">
        <v>570</v>
      </c>
      <c r="D40" s="2145"/>
      <c r="E40" s="277" t="s">
        <v>627</v>
      </c>
      <c r="F40" s="62"/>
      <c r="G40" s="209"/>
      <c r="J40" s="199"/>
      <c r="K40" s="2147"/>
      <c r="L40" s="168"/>
      <c r="M40" s="169"/>
      <c r="N40" s="170"/>
      <c r="O40" s="151" t="str">
        <f t="shared" si="2"/>
        <v/>
      </c>
      <c r="P40" s="2149"/>
      <c r="Q40" s="152" t="str">
        <f>IF(K39="○","",IFERROR(VLOOKUP(L40-10^-9,$C$163:$F$166,4,TRUE),""))</f>
        <v/>
      </c>
      <c r="R40" s="153" t="str">
        <f t="shared" si="0"/>
        <v/>
      </c>
      <c r="S40" s="2151"/>
      <c r="T40" s="2153"/>
      <c r="U40" s="2163"/>
      <c r="V40" s="2161"/>
      <c r="Y40" s="2"/>
      <c r="Z40" s="308" t="s">
        <v>570</v>
      </c>
      <c r="AA40" s="2189"/>
      <c r="AB40" s="277" t="s">
        <v>627</v>
      </c>
      <c r="AC40" s="1108"/>
      <c r="AD40" s="1109"/>
      <c r="AG40" s="1084"/>
      <c r="AH40" s="2191"/>
      <c r="AI40" s="1093"/>
      <c r="AJ40" s="1094"/>
      <c r="AK40" s="1095"/>
      <c r="AL40" s="1085" t="str">
        <f t="shared" si="3"/>
        <v/>
      </c>
      <c r="AM40" s="2193"/>
      <c r="AN40" s="1082" t="str">
        <f>IF(AH39="○","",IFERROR(VLOOKUP(AI40-10^-9,$C$163:$F$166,4,TRUE),""))</f>
        <v/>
      </c>
      <c r="AO40" s="1086" t="str">
        <f t="shared" si="1"/>
        <v/>
      </c>
      <c r="AP40" s="2151"/>
      <c r="AQ40" s="2153"/>
      <c r="AR40" s="2200"/>
      <c r="AS40" s="2161"/>
    </row>
    <row r="41" spans="1:45" ht="24" customHeight="1">
      <c r="A41" s="122" t="s">
        <v>570</v>
      </c>
      <c r="B41" s="2"/>
      <c r="C41" s="308" t="s">
        <v>570</v>
      </c>
      <c r="D41" s="2162"/>
      <c r="E41" s="278" t="s">
        <v>624</v>
      </c>
      <c r="F41" s="61"/>
      <c r="G41" s="208"/>
      <c r="J41" s="198"/>
      <c r="K41" s="2124"/>
      <c r="L41" s="162"/>
      <c r="M41" s="163"/>
      <c r="N41" s="164"/>
      <c r="O41" s="148" t="str">
        <f t="shared" si="2"/>
        <v/>
      </c>
      <c r="P41" s="2126" t="str">
        <f>IF(O41="","",SUM(O41:O42))</f>
        <v/>
      </c>
      <c r="Q41" s="149" t="str">
        <f>IF(K41="○","",IFERROR(VLOOKUP(L41-10^-9,$C$163:$F$166,4,TRUE),""))</f>
        <v/>
      </c>
      <c r="R41" s="150" t="str">
        <f t="shared" si="0"/>
        <v/>
      </c>
      <c r="S41" s="2128">
        <f>IFERROR(VLOOKUP(C41,$C$151:$E$157,3,FALSE),"")</f>
        <v>4.4000000000000004</v>
      </c>
      <c r="T41" s="2130" t="s">
        <v>625</v>
      </c>
      <c r="U41" s="2132" t="str" cm="1">
        <f t="array" ref="U41">_xlfn.IFS(P41="","",P41&lt;S41,"不適合",P41&gt;=S41,"適合")</f>
        <v/>
      </c>
      <c r="V41" s="2164" t="str">
        <f>IF(U41="不適合","",IFERROR(MAX(R41*N41,N(R42)*N(N42)),""))</f>
        <v/>
      </c>
      <c r="Y41" s="2"/>
      <c r="Z41" s="308" t="s">
        <v>570</v>
      </c>
      <c r="AA41" s="2196">
        <v>4</v>
      </c>
      <c r="AB41" s="278" t="s">
        <v>624</v>
      </c>
      <c r="AC41" s="1110" t="s">
        <v>1213</v>
      </c>
      <c r="AD41" s="1111" t="s">
        <v>1230</v>
      </c>
      <c r="AG41" s="1077" t="s">
        <v>1207</v>
      </c>
      <c r="AH41" s="2197"/>
      <c r="AI41" s="1087">
        <v>3.7999999999999999E-2</v>
      </c>
      <c r="AJ41" s="1088">
        <v>100</v>
      </c>
      <c r="AK41" s="1089">
        <v>20</v>
      </c>
      <c r="AL41" s="1090">
        <f t="shared" si="3"/>
        <v>2.6</v>
      </c>
      <c r="AM41" s="2198">
        <f>IF(AL41="","",SUM(AL41:AL42))</f>
        <v>2.6</v>
      </c>
      <c r="AN41" s="1091" t="str">
        <f>IF(AH41="○","",IFERROR(VLOOKUP(AI41-10^-9,$C$163:$F$166,4,TRUE),""))</f>
        <v>D3</v>
      </c>
      <c r="AO41" s="1092" t="str">
        <f t="shared" si="1"/>
        <v/>
      </c>
      <c r="AP41" s="2128">
        <f>IFERROR(VLOOKUP(Z41,$C$151:$E$157,3,FALSE),"")</f>
        <v>4.4000000000000004</v>
      </c>
      <c r="AQ41" s="2130" t="s">
        <v>625</v>
      </c>
      <c r="AR41" s="2199" t="str" cm="1">
        <f t="array" ref="AR41">_xlfn.IFS(AM41="","",AM41&lt;AP41,"不適合",AM41&gt;=AP41,"適合")</f>
        <v>不適合</v>
      </c>
      <c r="AS41" s="2164" t="str">
        <f>IF(AR41="不適合","",IFERROR(MAX(AO41*AK41,N(AO42)*N(AK42)),""))</f>
        <v/>
      </c>
    </row>
    <row r="42" spans="1:45" ht="24" customHeight="1">
      <c r="A42" s="122" t="s">
        <v>570</v>
      </c>
      <c r="B42" s="2"/>
      <c r="C42" s="308" t="s">
        <v>570</v>
      </c>
      <c r="D42" s="2145"/>
      <c r="E42" s="277" t="s">
        <v>627</v>
      </c>
      <c r="F42" s="62"/>
      <c r="G42" s="209"/>
      <c r="J42" s="199"/>
      <c r="K42" s="2147"/>
      <c r="L42" s="168"/>
      <c r="M42" s="169"/>
      <c r="N42" s="170"/>
      <c r="O42" s="151" t="str">
        <f t="shared" si="2"/>
        <v/>
      </c>
      <c r="P42" s="2149"/>
      <c r="Q42" s="152" t="str">
        <f>IF(K41="○","",IFERROR(VLOOKUP(L42-10^-9,$C$163:$F$166,4,TRUE),""))</f>
        <v/>
      </c>
      <c r="R42" s="153" t="str">
        <f t="shared" si="0"/>
        <v/>
      </c>
      <c r="S42" s="2151"/>
      <c r="T42" s="2153"/>
      <c r="U42" s="2163"/>
      <c r="V42" s="2161"/>
      <c r="Y42" s="2"/>
      <c r="Z42" s="308" t="s">
        <v>570</v>
      </c>
      <c r="AA42" s="2189"/>
      <c r="AB42" s="277" t="s">
        <v>627</v>
      </c>
      <c r="AC42" s="1062"/>
      <c r="AD42" s="1063"/>
      <c r="AG42" s="1084"/>
      <c r="AH42" s="2191"/>
      <c r="AI42" s="1093"/>
      <c r="AJ42" s="1094"/>
      <c r="AK42" s="1095"/>
      <c r="AL42" s="1085" t="str">
        <f t="shared" si="3"/>
        <v/>
      </c>
      <c r="AM42" s="2193"/>
      <c r="AN42" s="1082" t="str">
        <f>IF(AH41="○","",IFERROR(VLOOKUP(AI42-10^-9,$C$163:$F$166,4,TRUE),""))</f>
        <v/>
      </c>
      <c r="AO42" s="1086" t="str">
        <f t="shared" si="1"/>
        <v/>
      </c>
      <c r="AP42" s="2151"/>
      <c r="AQ42" s="2153"/>
      <c r="AR42" s="2200"/>
      <c r="AS42" s="2161"/>
    </row>
    <row r="43" spans="1:45" ht="24" customHeight="1">
      <c r="A43" s="122" t="s">
        <v>570</v>
      </c>
      <c r="B43" s="2"/>
      <c r="C43" s="308" t="s">
        <v>570</v>
      </c>
      <c r="D43" s="2162"/>
      <c r="E43" s="278" t="s">
        <v>624</v>
      </c>
      <c r="F43" s="61"/>
      <c r="G43" s="208"/>
      <c r="J43" s="198"/>
      <c r="K43" s="2124"/>
      <c r="L43" s="162"/>
      <c r="M43" s="163"/>
      <c r="N43" s="164"/>
      <c r="O43" s="148" t="str">
        <f t="shared" si="2"/>
        <v/>
      </c>
      <c r="P43" s="2126" t="str">
        <f>IF(O43="","",SUM(O43:O44))</f>
        <v/>
      </c>
      <c r="Q43" s="149" t="str">
        <f>IF(K43="○","",IFERROR(VLOOKUP(L43-10^-9,$C$163:$F$166,4,TRUE),""))</f>
        <v/>
      </c>
      <c r="R43" s="150" t="str">
        <f t="shared" si="0"/>
        <v/>
      </c>
      <c r="S43" s="2128">
        <f>IFERROR(VLOOKUP(C43,$C$151:$E$157,3,FALSE),"")</f>
        <v>4.4000000000000004</v>
      </c>
      <c r="T43" s="2130" t="s">
        <v>625</v>
      </c>
      <c r="U43" s="2132" t="str" cm="1">
        <f t="array" ref="U43">_xlfn.IFS(P43="","",P43&lt;S43,"不適合",P43&gt;=S43,"適合")</f>
        <v/>
      </c>
      <c r="V43" s="2164" t="str">
        <f>IF(U43="不適合","",IFERROR(MAX(R43*N43,N(R44)*N(N44)),""))</f>
        <v/>
      </c>
      <c r="Y43" s="2"/>
      <c r="Z43" s="308" t="s">
        <v>570</v>
      </c>
      <c r="AA43" s="2162"/>
      <c r="AB43" s="278" t="s">
        <v>624</v>
      </c>
      <c r="AC43" s="61"/>
      <c r="AD43" s="208"/>
      <c r="AG43" s="198"/>
      <c r="AH43" s="2124"/>
      <c r="AI43" s="162"/>
      <c r="AJ43" s="163"/>
      <c r="AK43" s="164"/>
      <c r="AL43" s="148" t="str">
        <f t="shared" si="3"/>
        <v/>
      </c>
      <c r="AM43" s="2126" t="str">
        <f>IF(AL43="","",SUM(AL43:AL44))</f>
        <v/>
      </c>
      <c r="AN43" s="149" t="str">
        <f>IF(AH43="○","",IFERROR(VLOOKUP(AI43-10^-9,$C$163:$F$166,4,TRUE),""))</f>
        <v/>
      </c>
      <c r="AO43" s="150" t="str">
        <f t="shared" si="1"/>
        <v/>
      </c>
      <c r="AP43" s="2128">
        <f>IFERROR(VLOOKUP(Z43,$C$151:$E$157,3,FALSE),"")</f>
        <v>4.4000000000000004</v>
      </c>
      <c r="AQ43" s="2130" t="s">
        <v>625</v>
      </c>
      <c r="AR43" s="2132" t="str" cm="1">
        <f t="array" ref="AR43">_xlfn.IFS(AM43="","",AM43&lt;AP43,"不適合",AM43&gt;=AP43,"適合")</f>
        <v/>
      </c>
      <c r="AS43" s="2164" t="str">
        <f>IF(AR43="不適合","",IFERROR(MAX(AO43*AK43,N(AO44)*N(AK44)),""))</f>
        <v/>
      </c>
    </row>
    <row r="44" spans="1:45" ht="24" customHeight="1" thickBot="1">
      <c r="A44" s="122" t="s">
        <v>570</v>
      </c>
      <c r="B44" s="2"/>
      <c r="C44" s="309" t="s">
        <v>570</v>
      </c>
      <c r="D44" s="2171"/>
      <c r="E44" s="279" t="s">
        <v>627</v>
      </c>
      <c r="F44" s="63"/>
      <c r="G44" s="210"/>
      <c r="J44" s="200"/>
      <c r="K44" s="2125"/>
      <c r="L44" s="171"/>
      <c r="M44" s="172"/>
      <c r="N44" s="173"/>
      <c r="O44" s="154" t="str">
        <f t="shared" si="2"/>
        <v/>
      </c>
      <c r="P44" s="2127"/>
      <c r="Q44" s="155" t="str">
        <f>IF(K43="○","",IFERROR(VLOOKUP(L44-10^-9,$C$163:$F$166,4,TRUE),""))</f>
        <v/>
      </c>
      <c r="R44" s="156" t="str">
        <f t="shared" si="0"/>
        <v/>
      </c>
      <c r="S44" s="2129"/>
      <c r="T44" s="2131"/>
      <c r="U44" s="2133"/>
      <c r="V44" s="2165"/>
      <c r="Y44" s="2"/>
      <c r="Z44" s="309" t="s">
        <v>570</v>
      </c>
      <c r="AA44" s="2171"/>
      <c r="AB44" s="279" t="s">
        <v>627</v>
      </c>
      <c r="AC44" s="63"/>
      <c r="AD44" s="210"/>
      <c r="AG44" s="200"/>
      <c r="AH44" s="2125"/>
      <c r="AI44" s="171"/>
      <c r="AJ44" s="172"/>
      <c r="AK44" s="173"/>
      <c r="AL44" s="154" t="str">
        <f t="shared" si="3"/>
        <v/>
      </c>
      <c r="AM44" s="2127"/>
      <c r="AN44" s="155" t="str">
        <f>IF(AH43="○","",IFERROR(VLOOKUP(AI44-10^-9,$C$163:$F$166,4,TRUE),""))</f>
        <v/>
      </c>
      <c r="AO44" s="156" t="str">
        <f t="shared" si="1"/>
        <v/>
      </c>
      <c r="AP44" s="2129"/>
      <c r="AQ44" s="2131"/>
      <c r="AR44" s="2133"/>
      <c r="AS44" s="2165"/>
    </row>
    <row r="45" spans="1:45" ht="24" customHeight="1" thickTop="1">
      <c r="A45" s="122" t="s">
        <v>571</v>
      </c>
      <c r="B45" s="2"/>
      <c r="C45" s="308" t="s">
        <v>571</v>
      </c>
      <c r="D45" s="2144"/>
      <c r="E45" s="280" t="s">
        <v>624</v>
      </c>
      <c r="F45" s="64"/>
      <c r="G45" s="208"/>
      <c r="J45" s="198"/>
      <c r="K45" s="2166"/>
      <c r="L45" s="162"/>
      <c r="M45" s="163"/>
      <c r="N45" s="164"/>
      <c r="O45" s="157" t="str">
        <f t="shared" si="2"/>
        <v/>
      </c>
      <c r="P45" s="2148" t="str">
        <f>IF(O45="","",SUM(O45:O46))</f>
        <v/>
      </c>
      <c r="Q45" s="158" t="str">
        <f>IF(K45="○","",IFERROR(VLOOKUP(L45-10^-9,$C$163:$F$166,4,TRUE),""))</f>
        <v/>
      </c>
      <c r="R45" s="159" t="str">
        <f t="shared" si="0"/>
        <v/>
      </c>
      <c r="S45" s="2167">
        <f>IFERROR(VLOOKUP(C45,$C$151:$E$157,3,FALSE),"")</f>
        <v>2.7</v>
      </c>
      <c r="T45" s="2168" t="s">
        <v>625</v>
      </c>
      <c r="U45" s="2169" t="str" cm="1">
        <f t="array" ref="U45">_xlfn.IFS(P45="","",P45&lt;S45,"不適合",P45&gt;=S45,"適合")</f>
        <v/>
      </c>
      <c r="V45" s="2170" t="str">
        <f>IF(U45="不適合","",IFERROR(MAX(R45*N45,N(R46)*N(N46)),""))</f>
        <v/>
      </c>
      <c r="Y45" s="2"/>
      <c r="Z45" s="308" t="s">
        <v>571</v>
      </c>
      <c r="AA45" s="2144"/>
      <c r="AB45" s="280" t="s">
        <v>624</v>
      </c>
      <c r="AC45" s="64"/>
      <c r="AD45" s="208"/>
      <c r="AG45" s="198"/>
      <c r="AH45" s="2166"/>
      <c r="AI45" s="162"/>
      <c r="AJ45" s="163"/>
      <c r="AK45" s="164"/>
      <c r="AL45" s="157" t="str">
        <f t="shared" si="3"/>
        <v/>
      </c>
      <c r="AM45" s="2148" t="str">
        <f>IF(AL45="","",SUM(AL45:AL46))</f>
        <v/>
      </c>
      <c r="AN45" s="158" t="str">
        <f>IF(AH45="○","",IFERROR(VLOOKUP(AI45-10^-9,$C$163:$F$166,4,TRUE),""))</f>
        <v/>
      </c>
      <c r="AO45" s="159" t="str">
        <f t="shared" si="1"/>
        <v/>
      </c>
      <c r="AP45" s="2167">
        <f>IFERROR(VLOOKUP(Z45,$C$151:$E$157,3,FALSE),"")</f>
        <v>2.7</v>
      </c>
      <c r="AQ45" s="2168" t="s">
        <v>625</v>
      </c>
      <c r="AR45" s="2169" t="str" cm="1">
        <f t="array" ref="AR45">_xlfn.IFS(AM45="","",AM45&lt;AP45,"不適合",AM45&gt;=AP45,"適合")</f>
        <v/>
      </c>
      <c r="AS45" s="2170" t="str">
        <f>IF(AR45="不適合","",IFERROR(MAX(AO45*AK45,N(AO46)*N(AK46)),""))</f>
        <v/>
      </c>
    </row>
    <row r="46" spans="1:45" ht="24" customHeight="1">
      <c r="A46" s="122" t="s">
        <v>571</v>
      </c>
      <c r="B46" s="2"/>
      <c r="C46" s="308" t="s">
        <v>571</v>
      </c>
      <c r="D46" s="2145"/>
      <c r="E46" s="277" t="s">
        <v>627</v>
      </c>
      <c r="F46" s="62"/>
      <c r="G46" s="209"/>
      <c r="J46" s="199"/>
      <c r="K46" s="2147"/>
      <c r="L46" s="168"/>
      <c r="M46" s="169"/>
      <c r="N46" s="170"/>
      <c r="O46" s="151" t="str">
        <f t="shared" si="2"/>
        <v/>
      </c>
      <c r="P46" s="2149"/>
      <c r="Q46" s="152" t="str">
        <f>IF(K45="○","",IFERROR(VLOOKUP(L46-10^-9,$C$163:$F$166,4,TRUE),""))</f>
        <v/>
      </c>
      <c r="R46" s="153" t="str">
        <f t="shared" si="0"/>
        <v/>
      </c>
      <c r="S46" s="2151"/>
      <c r="T46" s="2153"/>
      <c r="U46" s="2163"/>
      <c r="V46" s="2161"/>
      <c r="Y46" s="2"/>
      <c r="Z46" s="308" t="s">
        <v>571</v>
      </c>
      <c r="AA46" s="2145"/>
      <c r="AB46" s="277" t="s">
        <v>627</v>
      </c>
      <c r="AC46" s="62"/>
      <c r="AD46" s="209"/>
      <c r="AG46" s="199"/>
      <c r="AH46" s="2147"/>
      <c r="AI46" s="168"/>
      <c r="AJ46" s="169"/>
      <c r="AK46" s="170"/>
      <c r="AL46" s="151" t="str">
        <f t="shared" si="3"/>
        <v/>
      </c>
      <c r="AM46" s="2149"/>
      <c r="AN46" s="152" t="str">
        <f>IF(AH45="○","",IFERROR(VLOOKUP(AI46-10^-9,$C$163:$F$166,4,TRUE),""))</f>
        <v/>
      </c>
      <c r="AO46" s="153" t="str">
        <f t="shared" si="1"/>
        <v/>
      </c>
      <c r="AP46" s="2151"/>
      <c r="AQ46" s="2153"/>
      <c r="AR46" s="2163"/>
      <c r="AS46" s="2161"/>
    </row>
    <row r="47" spans="1:45" ht="24" customHeight="1">
      <c r="A47" s="122" t="s">
        <v>571</v>
      </c>
      <c r="B47" s="2"/>
      <c r="C47" s="308" t="s">
        <v>571</v>
      </c>
      <c r="D47" s="2162"/>
      <c r="E47" s="278" t="s">
        <v>624</v>
      </c>
      <c r="F47" s="61"/>
      <c r="G47" s="208"/>
      <c r="J47" s="198"/>
      <c r="K47" s="2124"/>
      <c r="L47" s="162"/>
      <c r="M47" s="163"/>
      <c r="N47" s="164"/>
      <c r="O47" s="148" t="str">
        <f t="shared" si="2"/>
        <v/>
      </c>
      <c r="P47" s="2126" t="str">
        <f>IF(O47="","",SUM(O47:O48))</f>
        <v/>
      </c>
      <c r="Q47" s="149" t="str">
        <f>IF(K47="○","",IFERROR(VLOOKUP(L47-10^-9,$C$163:$F$166,4,TRUE),""))</f>
        <v/>
      </c>
      <c r="R47" s="150" t="str">
        <f t="shared" si="0"/>
        <v/>
      </c>
      <c r="S47" s="2128">
        <f>IFERROR(VLOOKUP(C47,$C$151:$E$157,3,FALSE),"")</f>
        <v>2.7</v>
      </c>
      <c r="T47" s="2130" t="s">
        <v>625</v>
      </c>
      <c r="U47" s="2132" t="str" cm="1">
        <f t="array" ref="U47">_xlfn.IFS(P47="","",P47&lt;S47,"不適合",P47&gt;=S47,"適合")</f>
        <v/>
      </c>
      <c r="V47" s="2164" t="str">
        <f>IF(U47="不適合","",IFERROR(MAX(R47*N47,N(R48)*N(N48)),""))</f>
        <v/>
      </c>
      <c r="Y47" s="2"/>
      <c r="Z47" s="308" t="s">
        <v>571</v>
      </c>
      <c r="AA47" s="2162"/>
      <c r="AB47" s="278" t="s">
        <v>624</v>
      </c>
      <c r="AC47" s="61"/>
      <c r="AD47" s="208"/>
      <c r="AG47" s="198"/>
      <c r="AH47" s="2124"/>
      <c r="AI47" s="162"/>
      <c r="AJ47" s="163"/>
      <c r="AK47" s="164"/>
      <c r="AL47" s="148" t="str">
        <f t="shared" si="3"/>
        <v/>
      </c>
      <c r="AM47" s="2126" t="str">
        <f>IF(AL47="","",SUM(AL47:AL48))</f>
        <v/>
      </c>
      <c r="AN47" s="149" t="str">
        <f>IF(AH47="○","",IFERROR(VLOOKUP(AI47-10^-9,$C$163:$F$166,4,TRUE),""))</f>
        <v/>
      </c>
      <c r="AO47" s="150" t="str">
        <f t="shared" si="1"/>
        <v/>
      </c>
      <c r="AP47" s="2128">
        <f>IFERROR(VLOOKUP(Z47,$C$151:$E$157,3,FALSE),"")</f>
        <v>2.7</v>
      </c>
      <c r="AQ47" s="2130" t="s">
        <v>625</v>
      </c>
      <c r="AR47" s="2132" t="str" cm="1">
        <f t="array" ref="AR47">_xlfn.IFS(AM47="","",AM47&lt;AP47,"不適合",AM47&gt;=AP47,"適合")</f>
        <v/>
      </c>
      <c r="AS47" s="2164" t="str">
        <f>IF(AR47="不適合","",IFERROR(MAX(AO47*AK47,N(AO48)*N(AK48)),""))</f>
        <v/>
      </c>
    </row>
    <row r="48" spans="1:45" ht="24" customHeight="1">
      <c r="A48" s="122" t="s">
        <v>571</v>
      </c>
      <c r="B48" s="2"/>
      <c r="C48" s="308" t="s">
        <v>571</v>
      </c>
      <c r="D48" s="2145"/>
      <c r="E48" s="277" t="s">
        <v>627</v>
      </c>
      <c r="F48" s="62"/>
      <c r="G48" s="209"/>
      <c r="J48" s="199"/>
      <c r="K48" s="2147"/>
      <c r="L48" s="168"/>
      <c r="M48" s="169"/>
      <c r="N48" s="170"/>
      <c r="O48" s="151" t="str">
        <f t="shared" si="2"/>
        <v/>
      </c>
      <c r="P48" s="2149"/>
      <c r="Q48" s="152" t="str">
        <f>IF(K47="○","",IFERROR(VLOOKUP(L48-10^-9,$C$163:$F$166,4,TRUE),""))</f>
        <v/>
      </c>
      <c r="R48" s="153" t="str">
        <f t="shared" si="0"/>
        <v/>
      </c>
      <c r="S48" s="2151"/>
      <c r="T48" s="2153"/>
      <c r="U48" s="2163"/>
      <c r="V48" s="2161"/>
      <c r="Y48" s="2"/>
      <c r="Z48" s="308" t="s">
        <v>571</v>
      </c>
      <c r="AA48" s="2145"/>
      <c r="AB48" s="277" t="s">
        <v>627</v>
      </c>
      <c r="AC48" s="62"/>
      <c r="AD48" s="209"/>
      <c r="AG48" s="199"/>
      <c r="AH48" s="2147"/>
      <c r="AI48" s="168"/>
      <c r="AJ48" s="169"/>
      <c r="AK48" s="170"/>
      <c r="AL48" s="151" t="str">
        <f t="shared" si="3"/>
        <v/>
      </c>
      <c r="AM48" s="2149"/>
      <c r="AN48" s="152" t="str">
        <f>IF(AH47="○","",IFERROR(VLOOKUP(AI48-10^-9,$C$163:$F$166,4,TRUE),""))</f>
        <v/>
      </c>
      <c r="AO48" s="153" t="str">
        <f t="shared" si="1"/>
        <v/>
      </c>
      <c r="AP48" s="2151"/>
      <c r="AQ48" s="2153"/>
      <c r="AR48" s="2163"/>
      <c r="AS48" s="2161"/>
    </row>
    <row r="49" spans="1:45" ht="24" customHeight="1">
      <c r="A49" s="122" t="s">
        <v>571</v>
      </c>
      <c r="B49" s="2"/>
      <c r="C49" s="308" t="s">
        <v>571</v>
      </c>
      <c r="D49" s="2162"/>
      <c r="E49" s="278" t="s">
        <v>624</v>
      </c>
      <c r="F49" s="61"/>
      <c r="G49" s="208"/>
      <c r="J49" s="198"/>
      <c r="K49" s="2124"/>
      <c r="L49" s="162"/>
      <c r="M49" s="163"/>
      <c r="N49" s="164"/>
      <c r="O49" s="148" t="str">
        <f t="shared" si="2"/>
        <v/>
      </c>
      <c r="P49" s="2126" t="str">
        <f>IF(O49="","",SUM(O49:O50))</f>
        <v/>
      </c>
      <c r="Q49" s="149" t="str">
        <f>IF(K49="○","",IFERROR(VLOOKUP(L49-10^-9,$C$163:$F$166,4,TRUE),""))</f>
        <v/>
      </c>
      <c r="R49" s="150" t="str">
        <f t="shared" si="0"/>
        <v/>
      </c>
      <c r="S49" s="2128">
        <f>IFERROR(VLOOKUP(C49,$C$151:$E$157,3,FALSE),"")</f>
        <v>2.7</v>
      </c>
      <c r="T49" s="2130" t="s">
        <v>625</v>
      </c>
      <c r="U49" s="2132" t="str" cm="1">
        <f t="array" ref="U49">_xlfn.IFS(P49="","",P49&lt;S49,"不適合",P49&gt;=S49,"適合")</f>
        <v/>
      </c>
      <c r="V49" s="2164" t="str">
        <f>IF(U49="不適合","",IFERROR(MAX(R49*N49,N(R50)*N(N50)),""))</f>
        <v/>
      </c>
      <c r="Y49" s="2"/>
      <c r="Z49" s="308" t="s">
        <v>571</v>
      </c>
      <c r="AA49" s="2162"/>
      <c r="AB49" s="278" t="s">
        <v>624</v>
      </c>
      <c r="AC49" s="61"/>
      <c r="AD49" s="208"/>
      <c r="AG49" s="198"/>
      <c r="AH49" s="2124"/>
      <c r="AI49" s="162"/>
      <c r="AJ49" s="163"/>
      <c r="AK49" s="164"/>
      <c r="AL49" s="148" t="str">
        <f t="shared" si="3"/>
        <v/>
      </c>
      <c r="AM49" s="2126" t="str">
        <f>IF(AL49="","",SUM(AL49:AL50))</f>
        <v/>
      </c>
      <c r="AN49" s="149" t="str">
        <f>IF(AH49="○","",IFERROR(VLOOKUP(AI49-10^-9,$C$163:$F$166,4,TRUE),""))</f>
        <v/>
      </c>
      <c r="AO49" s="150" t="str">
        <f t="shared" si="1"/>
        <v/>
      </c>
      <c r="AP49" s="2128">
        <f>IFERROR(VLOOKUP(Z49,$C$151:$E$157,3,FALSE),"")</f>
        <v>2.7</v>
      </c>
      <c r="AQ49" s="2130" t="s">
        <v>625</v>
      </c>
      <c r="AR49" s="2132" t="str" cm="1">
        <f t="array" ref="AR49">_xlfn.IFS(AM49="","",AM49&lt;AP49,"不適合",AM49&gt;=AP49,"適合")</f>
        <v/>
      </c>
      <c r="AS49" s="2164" t="str">
        <f>IF(AR49="不適合","",IFERROR(MAX(AO49*AK49,N(AO50)*N(AK50)),""))</f>
        <v/>
      </c>
    </row>
    <row r="50" spans="1:45" ht="24" customHeight="1" thickBot="1">
      <c r="A50" s="122" t="s">
        <v>571</v>
      </c>
      <c r="B50" s="2"/>
      <c r="C50" s="308" t="s">
        <v>571</v>
      </c>
      <c r="D50" s="2171"/>
      <c r="E50" s="279" t="s">
        <v>627</v>
      </c>
      <c r="F50" s="63"/>
      <c r="G50" s="210"/>
      <c r="J50" s="200"/>
      <c r="K50" s="2125"/>
      <c r="L50" s="171"/>
      <c r="M50" s="172"/>
      <c r="N50" s="173"/>
      <c r="O50" s="154" t="str">
        <f t="shared" si="2"/>
        <v/>
      </c>
      <c r="P50" s="2127"/>
      <c r="Q50" s="155" t="str">
        <f>IF(K49="○","",IFERROR(VLOOKUP(L50-10^-9,$C$163:$F$166,4,TRUE),""))</f>
        <v/>
      </c>
      <c r="R50" s="156" t="str">
        <f t="shared" si="0"/>
        <v/>
      </c>
      <c r="S50" s="2129"/>
      <c r="T50" s="2131"/>
      <c r="U50" s="2133"/>
      <c r="V50" s="2165"/>
      <c r="Y50" s="2"/>
      <c r="Z50" s="308" t="s">
        <v>571</v>
      </c>
      <c r="AA50" s="2171"/>
      <c r="AB50" s="279" t="s">
        <v>627</v>
      </c>
      <c r="AC50" s="63"/>
      <c r="AD50" s="210"/>
      <c r="AG50" s="200"/>
      <c r="AH50" s="2125"/>
      <c r="AI50" s="171"/>
      <c r="AJ50" s="172"/>
      <c r="AK50" s="173"/>
      <c r="AL50" s="154" t="str">
        <f t="shared" si="3"/>
        <v/>
      </c>
      <c r="AM50" s="2127"/>
      <c r="AN50" s="155" t="str">
        <f>IF(AH49="○","",IFERROR(VLOOKUP(AI50-10^-9,$C$163:$F$166,4,TRUE),""))</f>
        <v/>
      </c>
      <c r="AO50" s="156" t="str">
        <f t="shared" si="1"/>
        <v/>
      </c>
      <c r="AP50" s="2129"/>
      <c r="AQ50" s="2131"/>
      <c r="AR50" s="2133"/>
      <c r="AS50" s="2165"/>
    </row>
    <row r="51" spans="1:45" ht="24" customHeight="1" thickTop="1">
      <c r="A51" s="123" t="s">
        <v>434</v>
      </c>
      <c r="B51" s="124"/>
      <c r="C51" s="311" t="s">
        <v>628</v>
      </c>
      <c r="D51" s="2144"/>
      <c r="E51" s="280" t="s">
        <v>624</v>
      </c>
      <c r="F51" s="64"/>
      <c r="G51" s="208"/>
      <c r="J51" s="198"/>
      <c r="K51" s="2166"/>
      <c r="L51" s="162"/>
      <c r="M51" s="163"/>
      <c r="N51" s="164"/>
      <c r="O51" s="157" t="str">
        <f t="shared" si="2"/>
        <v/>
      </c>
      <c r="P51" s="2148" t="str">
        <f>IF(O51="","",SUM(O51:O52))</f>
        <v/>
      </c>
      <c r="Q51" s="158" t="str">
        <f>IF(K51="○","",IFERROR(VLOOKUP(L51-10^-9,$C$163:$F$166,4,TRUE),""))</f>
        <v/>
      </c>
      <c r="R51" s="159" t="str">
        <f t="shared" si="0"/>
        <v/>
      </c>
      <c r="S51" s="2167">
        <f>IFERROR(VLOOKUP(C51,$C$151:$E$157,3,FALSE),"")</f>
        <v>3.4</v>
      </c>
      <c r="T51" s="2168" t="s">
        <v>625</v>
      </c>
      <c r="U51" s="2169" t="str" cm="1">
        <f t="array" ref="U51">_xlfn.IFS(P51="","",P51&lt;S51,"不適合",P51&gt;=S51,"適合")</f>
        <v/>
      </c>
      <c r="V51" s="2170" t="str">
        <f>IF(U51="不適合","",IFERROR(MAX(R51*N51,N(R52)*N(N52)),""))</f>
        <v/>
      </c>
      <c r="Y51" s="124"/>
      <c r="Z51" s="311" t="s">
        <v>628</v>
      </c>
      <c r="AA51" s="2144"/>
      <c r="AB51" s="280" t="s">
        <v>624</v>
      </c>
      <c r="AC51" s="64"/>
      <c r="AD51" s="208"/>
      <c r="AG51" s="198"/>
      <c r="AH51" s="2166"/>
      <c r="AI51" s="162"/>
      <c r="AJ51" s="163"/>
      <c r="AK51" s="164"/>
      <c r="AL51" s="157" t="str">
        <f t="shared" si="3"/>
        <v/>
      </c>
      <c r="AM51" s="2148" t="str">
        <f>IF(AL51="","",SUM(AL51:AL52))</f>
        <v/>
      </c>
      <c r="AN51" s="158" t="str">
        <f>IF(AH51="○","",IFERROR(VLOOKUP(AI51-10^-9,$C$163:$F$166,4,TRUE),""))</f>
        <v/>
      </c>
      <c r="AO51" s="159" t="str">
        <f t="shared" si="1"/>
        <v/>
      </c>
      <c r="AP51" s="2167">
        <f>IFERROR(VLOOKUP(Z51,$C$151:$E$157,3,FALSE),"")</f>
        <v>3.4</v>
      </c>
      <c r="AQ51" s="2168" t="s">
        <v>625</v>
      </c>
      <c r="AR51" s="2169" t="str" cm="1">
        <f t="array" ref="AR51">_xlfn.IFS(AM51="","",AM51&lt;AP51,"不適合",AM51&gt;=AP51,"適合")</f>
        <v/>
      </c>
      <c r="AS51" s="2170" t="str">
        <f>IF(AR51="不適合","",IFERROR(MAX(AO51*AK51,N(AO52)*N(AK52)),""))</f>
        <v/>
      </c>
    </row>
    <row r="52" spans="1:45" ht="24" customHeight="1">
      <c r="A52" s="123" t="s">
        <v>434</v>
      </c>
      <c r="B52" s="124"/>
      <c r="C52" s="308" t="s">
        <v>628</v>
      </c>
      <c r="D52" s="2145"/>
      <c r="E52" s="277" t="s">
        <v>627</v>
      </c>
      <c r="F52" s="62"/>
      <c r="G52" s="209"/>
      <c r="J52" s="199"/>
      <c r="K52" s="2146"/>
      <c r="L52" s="168"/>
      <c r="M52" s="169"/>
      <c r="N52" s="170"/>
      <c r="O52" s="151" t="str">
        <f t="shared" si="2"/>
        <v/>
      </c>
      <c r="P52" s="2149"/>
      <c r="Q52" s="152" t="str">
        <f>IF(K51="○","",IFERROR(VLOOKUP(L52-10^-9,$C$163:$F$166,4,TRUE),""))</f>
        <v/>
      </c>
      <c r="R52" s="153" t="str">
        <f t="shared" si="0"/>
        <v/>
      </c>
      <c r="S52" s="2151"/>
      <c r="T52" s="2153"/>
      <c r="U52" s="2163"/>
      <c r="V52" s="2161"/>
      <c r="Y52" s="124"/>
      <c r="Z52" s="308" t="s">
        <v>628</v>
      </c>
      <c r="AA52" s="2145"/>
      <c r="AB52" s="277" t="s">
        <v>627</v>
      </c>
      <c r="AC52" s="62"/>
      <c r="AD52" s="209"/>
      <c r="AG52" s="199"/>
      <c r="AH52" s="2146"/>
      <c r="AI52" s="168"/>
      <c r="AJ52" s="169"/>
      <c r="AK52" s="170"/>
      <c r="AL52" s="151" t="str">
        <f t="shared" si="3"/>
        <v/>
      </c>
      <c r="AM52" s="2149"/>
      <c r="AN52" s="152" t="str">
        <f>IF(AH51="○","",IFERROR(VLOOKUP(AI52-10^-9,$C$163:$F$166,4,TRUE),""))</f>
        <v/>
      </c>
      <c r="AO52" s="153" t="str">
        <f t="shared" si="1"/>
        <v/>
      </c>
      <c r="AP52" s="2151"/>
      <c r="AQ52" s="2153"/>
      <c r="AR52" s="2163"/>
      <c r="AS52" s="2161"/>
    </row>
    <row r="53" spans="1:45" ht="24" customHeight="1">
      <c r="A53" s="123" t="s">
        <v>434</v>
      </c>
      <c r="B53" s="124"/>
      <c r="C53" s="308" t="s">
        <v>628</v>
      </c>
      <c r="D53" s="2162"/>
      <c r="E53" s="278" t="s">
        <v>624</v>
      </c>
      <c r="F53" s="61"/>
      <c r="G53" s="208"/>
      <c r="J53" s="198"/>
      <c r="K53" s="2124"/>
      <c r="L53" s="162"/>
      <c r="M53" s="163"/>
      <c r="N53" s="164"/>
      <c r="O53" s="148" t="str">
        <f t="shared" si="2"/>
        <v/>
      </c>
      <c r="P53" s="2126" t="str">
        <f>IF(O53="","",SUM(O53:O54))</f>
        <v/>
      </c>
      <c r="Q53" s="149" t="str">
        <f>IF(K53="○","",IFERROR(VLOOKUP(L53-10^-9,$C$163:$F$166,4,TRUE),""))</f>
        <v/>
      </c>
      <c r="R53" s="150" t="str">
        <f t="shared" si="0"/>
        <v/>
      </c>
      <c r="S53" s="2128">
        <f>IFERROR(VLOOKUP(C53,$C$151:$E$157,3,FALSE),"")</f>
        <v>3.4</v>
      </c>
      <c r="T53" s="2130" t="s">
        <v>625</v>
      </c>
      <c r="U53" s="2132" t="str" cm="1">
        <f t="array" ref="U53">_xlfn.IFS(P53="","",P53&lt;S53,"不適合",P53&gt;=S53,"適合")</f>
        <v/>
      </c>
      <c r="V53" s="2164" t="str">
        <f>IF(U53="不適合","",IFERROR(MAX(R53*N53,N(R54)*N(N54)),""))</f>
        <v/>
      </c>
      <c r="Y53" s="124"/>
      <c r="Z53" s="308" t="s">
        <v>628</v>
      </c>
      <c r="AA53" s="2162"/>
      <c r="AB53" s="278" t="s">
        <v>624</v>
      </c>
      <c r="AC53" s="61"/>
      <c r="AD53" s="208"/>
      <c r="AG53" s="198"/>
      <c r="AH53" s="2124"/>
      <c r="AI53" s="162"/>
      <c r="AJ53" s="163"/>
      <c r="AK53" s="164"/>
      <c r="AL53" s="148" t="str">
        <f t="shared" si="3"/>
        <v/>
      </c>
      <c r="AM53" s="2126" t="str">
        <f>IF(AL53="","",SUM(AL53:AL54))</f>
        <v/>
      </c>
      <c r="AN53" s="149" t="str">
        <f>IF(AH53="○","",IFERROR(VLOOKUP(AI53-10^-9,$C$163:$F$166,4,TRUE),""))</f>
        <v/>
      </c>
      <c r="AO53" s="150" t="str">
        <f t="shared" si="1"/>
        <v/>
      </c>
      <c r="AP53" s="2128">
        <f>IFERROR(VLOOKUP(Z53,$C$151:$E$157,3,FALSE),"")</f>
        <v>3.4</v>
      </c>
      <c r="AQ53" s="2130" t="s">
        <v>625</v>
      </c>
      <c r="AR53" s="2132" t="str" cm="1">
        <f t="array" ref="AR53">_xlfn.IFS(AM53="","",AM53&lt;AP53,"不適合",AM53&gt;=AP53,"適合")</f>
        <v/>
      </c>
      <c r="AS53" s="2164" t="str">
        <f>IF(AR53="不適合","",IFERROR(MAX(AO53*AK53,N(AO54)*N(AK54)),""))</f>
        <v/>
      </c>
    </row>
    <row r="54" spans="1:45" ht="24" customHeight="1">
      <c r="A54" s="123" t="s">
        <v>434</v>
      </c>
      <c r="B54" s="124"/>
      <c r="C54" s="308" t="s">
        <v>628</v>
      </c>
      <c r="D54" s="2145"/>
      <c r="E54" s="277" t="s">
        <v>627</v>
      </c>
      <c r="F54" s="62"/>
      <c r="G54" s="209"/>
      <c r="J54" s="199"/>
      <c r="K54" s="2147"/>
      <c r="L54" s="168"/>
      <c r="M54" s="169"/>
      <c r="N54" s="170"/>
      <c r="O54" s="151" t="str">
        <f t="shared" si="2"/>
        <v/>
      </c>
      <c r="P54" s="2149"/>
      <c r="Q54" s="152" t="str">
        <f>IF(K53="○","",IFERROR(VLOOKUP(L54-10^-9,$C$163:$F$166,4,TRUE),""))</f>
        <v/>
      </c>
      <c r="R54" s="153" t="str">
        <f t="shared" si="0"/>
        <v/>
      </c>
      <c r="S54" s="2151"/>
      <c r="T54" s="2153"/>
      <c r="U54" s="2163"/>
      <c r="V54" s="2161"/>
      <c r="Y54" s="124"/>
      <c r="Z54" s="308" t="s">
        <v>628</v>
      </c>
      <c r="AA54" s="2145"/>
      <c r="AB54" s="277" t="s">
        <v>627</v>
      </c>
      <c r="AC54" s="62"/>
      <c r="AD54" s="209"/>
      <c r="AG54" s="199"/>
      <c r="AH54" s="2147"/>
      <c r="AI54" s="168"/>
      <c r="AJ54" s="169"/>
      <c r="AK54" s="170"/>
      <c r="AL54" s="151" t="str">
        <f t="shared" si="3"/>
        <v/>
      </c>
      <c r="AM54" s="2149"/>
      <c r="AN54" s="152" t="str">
        <f>IF(AH53="○","",IFERROR(VLOOKUP(AI54-10^-9,$C$163:$F$166,4,TRUE),""))</f>
        <v/>
      </c>
      <c r="AO54" s="153" t="str">
        <f t="shared" si="1"/>
        <v/>
      </c>
      <c r="AP54" s="2151"/>
      <c r="AQ54" s="2153"/>
      <c r="AR54" s="2163"/>
      <c r="AS54" s="2161"/>
    </row>
    <row r="55" spans="1:45" ht="24" customHeight="1">
      <c r="A55" s="123" t="s">
        <v>434</v>
      </c>
      <c r="B55" s="124"/>
      <c r="C55" s="308" t="s">
        <v>628</v>
      </c>
      <c r="D55" s="2162"/>
      <c r="E55" s="278" t="s">
        <v>624</v>
      </c>
      <c r="F55" s="61"/>
      <c r="G55" s="208"/>
      <c r="J55" s="198"/>
      <c r="K55" s="2146"/>
      <c r="L55" s="162"/>
      <c r="M55" s="163"/>
      <c r="N55" s="164"/>
      <c r="O55" s="148" t="str">
        <f t="shared" si="2"/>
        <v/>
      </c>
      <c r="P55" s="2126" t="str">
        <f>IF(O55="","",SUM(O55:O56))</f>
        <v/>
      </c>
      <c r="Q55" s="149" t="str">
        <f>IF(K55="○","",IFERROR(VLOOKUP(L55-10^-9,$C$163:$F$166,4,TRUE),""))</f>
        <v/>
      </c>
      <c r="R55" s="150" t="str">
        <f t="shared" si="0"/>
        <v/>
      </c>
      <c r="S55" s="2128">
        <f>IFERROR(VLOOKUP(C55,$C$151:$E$157,3,FALSE),"")</f>
        <v>3.4</v>
      </c>
      <c r="T55" s="2130" t="s">
        <v>625</v>
      </c>
      <c r="U55" s="2132" t="str" cm="1">
        <f t="array" ref="U55">_xlfn.IFS(P55="","",P55&lt;S55,"不適合",P55&gt;=S55,"適合")</f>
        <v/>
      </c>
      <c r="V55" s="2164" t="str">
        <f>IF(U55="不適合","",IFERROR(MAX(R55*N55,N(R56)*N(N56)),""))</f>
        <v/>
      </c>
      <c r="Y55" s="124"/>
      <c r="Z55" s="308" t="s">
        <v>628</v>
      </c>
      <c r="AA55" s="2162"/>
      <c r="AB55" s="278" t="s">
        <v>624</v>
      </c>
      <c r="AC55" s="61"/>
      <c r="AD55" s="208"/>
      <c r="AG55" s="198"/>
      <c r="AH55" s="2146"/>
      <c r="AI55" s="162"/>
      <c r="AJ55" s="163"/>
      <c r="AK55" s="164"/>
      <c r="AL55" s="148" t="str">
        <f t="shared" si="3"/>
        <v/>
      </c>
      <c r="AM55" s="2126" t="str">
        <f>IF(AL55="","",SUM(AL55:AL56))</f>
        <v/>
      </c>
      <c r="AN55" s="149" t="str">
        <f>IF(AH55="○","",IFERROR(VLOOKUP(AI55-10^-9,$C$163:$F$166,4,TRUE),""))</f>
        <v/>
      </c>
      <c r="AO55" s="150" t="str">
        <f t="shared" si="1"/>
        <v/>
      </c>
      <c r="AP55" s="2128">
        <f>IFERROR(VLOOKUP(Z55,$C$151:$E$157,3,FALSE),"")</f>
        <v>3.4</v>
      </c>
      <c r="AQ55" s="2130" t="s">
        <v>625</v>
      </c>
      <c r="AR55" s="2132" t="str" cm="1">
        <f t="array" ref="AR55">_xlfn.IFS(AM55="","",AM55&lt;AP55,"不適合",AM55&gt;=AP55,"適合")</f>
        <v/>
      </c>
      <c r="AS55" s="2164" t="str">
        <f>IF(AR55="不適合","",IFERROR(MAX(AO55*AK55,N(AO56)*N(AK56)),""))</f>
        <v/>
      </c>
    </row>
    <row r="56" spans="1:45" ht="24" customHeight="1" thickBot="1">
      <c r="A56" s="123" t="s">
        <v>434</v>
      </c>
      <c r="B56" s="124"/>
      <c r="C56" s="309" t="s">
        <v>628</v>
      </c>
      <c r="D56" s="2171"/>
      <c r="E56" s="279" t="s">
        <v>627</v>
      </c>
      <c r="F56" s="63"/>
      <c r="G56" s="210"/>
      <c r="J56" s="200"/>
      <c r="K56" s="2147"/>
      <c r="L56" s="171"/>
      <c r="M56" s="172"/>
      <c r="N56" s="173"/>
      <c r="O56" s="154" t="str">
        <f t="shared" si="2"/>
        <v/>
      </c>
      <c r="P56" s="2127"/>
      <c r="Q56" s="155" t="str">
        <f>IF(K55="○","",IFERROR(VLOOKUP(L56-10^-9,$C$163:$F$166,4,TRUE),""))</f>
        <v/>
      </c>
      <c r="R56" s="156" t="str">
        <f t="shared" si="0"/>
        <v/>
      </c>
      <c r="S56" s="2129"/>
      <c r="T56" s="2131"/>
      <c r="U56" s="2133"/>
      <c r="V56" s="2165"/>
      <c r="Y56" s="124"/>
      <c r="Z56" s="309" t="s">
        <v>628</v>
      </c>
      <c r="AA56" s="2171"/>
      <c r="AB56" s="279" t="s">
        <v>627</v>
      </c>
      <c r="AC56" s="63"/>
      <c r="AD56" s="210"/>
      <c r="AG56" s="200"/>
      <c r="AH56" s="2147"/>
      <c r="AI56" s="171"/>
      <c r="AJ56" s="172"/>
      <c r="AK56" s="173"/>
      <c r="AL56" s="154" t="str">
        <f t="shared" si="3"/>
        <v/>
      </c>
      <c r="AM56" s="2127"/>
      <c r="AN56" s="155" t="str">
        <f>IF(AH55="○","",IFERROR(VLOOKUP(AI56-10^-9,$C$163:$F$166,4,TRUE),""))</f>
        <v/>
      </c>
      <c r="AO56" s="156" t="str">
        <f t="shared" si="1"/>
        <v/>
      </c>
      <c r="AP56" s="2129"/>
      <c r="AQ56" s="2131"/>
      <c r="AR56" s="2133"/>
      <c r="AS56" s="2165"/>
    </row>
    <row r="57" spans="1:45" ht="24" customHeight="1" thickTop="1">
      <c r="A57" s="123" t="s">
        <v>434</v>
      </c>
      <c r="B57" s="124"/>
      <c r="C57" s="311" t="s">
        <v>629</v>
      </c>
      <c r="D57" s="2144"/>
      <c r="E57" s="280" t="s">
        <v>624</v>
      </c>
      <c r="F57" s="64"/>
      <c r="G57" s="208"/>
      <c r="J57" s="198"/>
      <c r="K57" s="2166"/>
      <c r="L57" s="162"/>
      <c r="M57" s="163"/>
      <c r="N57" s="164"/>
      <c r="O57" s="157" t="str">
        <f t="shared" si="2"/>
        <v/>
      </c>
      <c r="P57" s="2148" t="str">
        <f>IF(O57="","",SUM(O57:O58))</f>
        <v/>
      </c>
      <c r="Q57" s="158" t="str">
        <f>IF(K57="○","",IFERROR(VLOOKUP(L57-10^-9,$C$163:$F$166,4,TRUE),""))</f>
        <v/>
      </c>
      <c r="R57" s="159" t="str">
        <f t="shared" si="0"/>
        <v/>
      </c>
      <c r="S57" s="2167">
        <f>IFERROR(VLOOKUP(C57,$C$151:$E$157,3,FALSE),"")</f>
        <v>2.2000000000000002</v>
      </c>
      <c r="T57" s="2168" t="s">
        <v>625</v>
      </c>
      <c r="U57" s="2169" t="str" cm="1">
        <f t="array" ref="U57">_xlfn.IFS(P57="","",P57&lt;S57,"不適合",P57&gt;=S57,"適合")</f>
        <v/>
      </c>
      <c r="V57" s="2170" t="str">
        <f>IF(U57="不適合","",IFERROR(MAX(R57*N57,N(R58)*N(N58)),""))</f>
        <v/>
      </c>
      <c r="Y57" s="124"/>
      <c r="Z57" s="311" t="s">
        <v>629</v>
      </c>
      <c r="AA57" s="2144"/>
      <c r="AB57" s="280" t="s">
        <v>624</v>
      </c>
      <c r="AC57" s="64"/>
      <c r="AD57" s="208"/>
      <c r="AG57" s="198"/>
      <c r="AH57" s="2166"/>
      <c r="AI57" s="162"/>
      <c r="AJ57" s="163"/>
      <c r="AK57" s="164"/>
      <c r="AL57" s="157" t="str">
        <f t="shared" si="3"/>
        <v/>
      </c>
      <c r="AM57" s="2148" t="str">
        <f>IF(AL57="","",SUM(AL57:AL58))</f>
        <v/>
      </c>
      <c r="AN57" s="158" t="str">
        <f>IF(AH57="○","",IFERROR(VLOOKUP(AI57-10^-9,$C$163:$F$166,4,TRUE),""))</f>
        <v/>
      </c>
      <c r="AO57" s="159" t="str">
        <f t="shared" si="1"/>
        <v/>
      </c>
      <c r="AP57" s="2167">
        <f>IFERROR(VLOOKUP(Z57,$C$151:$E$157,3,FALSE),"")</f>
        <v>2.2000000000000002</v>
      </c>
      <c r="AQ57" s="2168" t="s">
        <v>625</v>
      </c>
      <c r="AR57" s="2169" t="str" cm="1">
        <f t="array" ref="AR57">_xlfn.IFS(AM57="","",AM57&lt;AP57,"不適合",AM57&gt;=AP57,"適合")</f>
        <v/>
      </c>
      <c r="AS57" s="2170" t="str">
        <f>IF(AR57="不適合","",IFERROR(MAX(AO57*AK57,N(AO58)*N(AK58)),""))</f>
        <v/>
      </c>
    </row>
    <row r="58" spans="1:45" ht="24" customHeight="1">
      <c r="A58" s="123" t="s">
        <v>434</v>
      </c>
      <c r="B58" s="124"/>
      <c r="C58" s="308" t="s">
        <v>629</v>
      </c>
      <c r="D58" s="2145"/>
      <c r="E58" s="277" t="s">
        <v>627</v>
      </c>
      <c r="F58" s="62"/>
      <c r="G58" s="209"/>
      <c r="J58" s="199"/>
      <c r="K58" s="2146"/>
      <c r="L58" s="168"/>
      <c r="M58" s="169"/>
      <c r="N58" s="170"/>
      <c r="O58" s="151" t="str">
        <f t="shared" si="2"/>
        <v/>
      </c>
      <c r="P58" s="2149"/>
      <c r="Q58" s="152" t="str">
        <f>IF(K57="○","",IFERROR(VLOOKUP(L58-10^-9,$C$163:$F$166,4,TRUE),""))</f>
        <v/>
      </c>
      <c r="R58" s="153" t="str">
        <f t="shared" si="0"/>
        <v/>
      </c>
      <c r="S58" s="2151"/>
      <c r="T58" s="2153"/>
      <c r="U58" s="2163"/>
      <c r="V58" s="2161"/>
      <c r="Y58" s="124"/>
      <c r="Z58" s="308" t="s">
        <v>629</v>
      </c>
      <c r="AA58" s="2145"/>
      <c r="AB58" s="277" t="s">
        <v>627</v>
      </c>
      <c r="AC58" s="62"/>
      <c r="AD58" s="209"/>
      <c r="AG58" s="199"/>
      <c r="AH58" s="2146"/>
      <c r="AI58" s="168"/>
      <c r="AJ58" s="169"/>
      <c r="AK58" s="170"/>
      <c r="AL58" s="151" t="str">
        <f t="shared" si="3"/>
        <v/>
      </c>
      <c r="AM58" s="2149"/>
      <c r="AN58" s="152" t="str">
        <f>IF(AH57="○","",IFERROR(VLOOKUP(AI58-10^-9,$C$163:$F$166,4,TRUE),""))</f>
        <v/>
      </c>
      <c r="AO58" s="153" t="str">
        <f t="shared" si="1"/>
        <v/>
      </c>
      <c r="AP58" s="2151"/>
      <c r="AQ58" s="2153"/>
      <c r="AR58" s="2163"/>
      <c r="AS58" s="2161"/>
    </row>
    <row r="59" spans="1:45" ht="24" customHeight="1">
      <c r="A59" s="123" t="s">
        <v>434</v>
      </c>
      <c r="B59" s="124"/>
      <c r="C59" s="308" t="s">
        <v>629</v>
      </c>
      <c r="D59" s="2162"/>
      <c r="E59" s="278" t="s">
        <v>624</v>
      </c>
      <c r="F59" s="61"/>
      <c r="G59" s="208"/>
      <c r="J59" s="198"/>
      <c r="K59" s="2124"/>
      <c r="L59" s="162"/>
      <c r="M59" s="163"/>
      <c r="N59" s="164"/>
      <c r="O59" s="148" t="str">
        <f t="shared" si="2"/>
        <v/>
      </c>
      <c r="P59" s="2126" t="str">
        <f>IF(O59="","",SUM(O59:O60))</f>
        <v/>
      </c>
      <c r="Q59" s="149" t="str">
        <f>IF(K59="○","",IFERROR(VLOOKUP(L59-10^-9,$C$163:$F$166,4,TRUE),""))</f>
        <v/>
      </c>
      <c r="R59" s="150" t="str">
        <f t="shared" si="0"/>
        <v/>
      </c>
      <c r="S59" s="2128">
        <f>IFERROR(VLOOKUP(C59,$C$151:$E$157,3,FALSE),"")</f>
        <v>2.2000000000000002</v>
      </c>
      <c r="T59" s="2130" t="s">
        <v>625</v>
      </c>
      <c r="U59" s="2132" t="str" cm="1">
        <f t="array" ref="U59">_xlfn.IFS(P59="","",P59&lt;S59,"不適合",P59&gt;=S59,"適合")</f>
        <v/>
      </c>
      <c r="V59" s="2164" t="str">
        <f>IF(U59="不適合","",IFERROR(MAX(R59*N59,N(R60)*N(N60)),""))</f>
        <v/>
      </c>
      <c r="Y59" s="124"/>
      <c r="Z59" s="308" t="s">
        <v>629</v>
      </c>
      <c r="AA59" s="2162"/>
      <c r="AB59" s="278" t="s">
        <v>624</v>
      </c>
      <c r="AC59" s="61"/>
      <c r="AD59" s="208"/>
      <c r="AG59" s="198"/>
      <c r="AH59" s="2124"/>
      <c r="AI59" s="162"/>
      <c r="AJ59" s="163"/>
      <c r="AK59" s="164"/>
      <c r="AL59" s="148" t="str">
        <f t="shared" si="3"/>
        <v/>
      </c>
      <c r="AM59" s="2126" t="str">
        <f>IF(AL59="","",SUM(AL59:AL60))</f>
        <v/>
      </c>
      <c r="AN59" s="149" t="str">
        <f>IF(AH59="○","",IFERROR(VLOOKUP(AI59-10^-9,$C$163:$F$166,4,TRUE),""))</f>
        <v/>
      </c>
      <c r="AO59" s="150" t="str">
        <f t="shared" si="1"/>
        <v/>
      </c>
      <c r="AP59" s="2128">
        <f>IFERROR(VLOOKUP(Z59,$C$151:$E$157,3,FALSE),"")</f>
        <v>2.2000000000000002</v>
      </c>
      <c r="AQ59" s="2130" t="s">
        <v>625</v>
      </c>
      <c r="AR59" s="2132" t="str" cm="1">
        <f t="array" ref="AR59">_xlfn.IFS(AM59="","",AM59&lt;AP59,"不適合",AM59&gt;=AP59,"適合")</f>
        <v/>
      </c>
      <c r="AS59" s="2164" t="str">
        <f>IF(AR59="不適合","",IFERROR(MAX(AO59*AK59,N(AO60)*N(AK60)),""))</f>
        <v/>
      </c>
    </row>
    <row r="60" spans="1:45" ht="24" customHeight="1">
      <c r="A60" s="123" t="s">
        <v>434</v>
      </c>
      <c r="B60" s="124"/>
      <c r="C60" s="308" t="s">
        <v>629</v>
      </c>
      <c r="D60" s="2145"/>
      <c r="E60" s="277" t="s">
        <v>627</v>
      </c>
      <c r="F60" s="62"/>
      <c r="G60" s="209"/>
      <c r="J60" s="199"/>
      <c r="K60" s="2147"/>
      <c r="L60" s="168"/>
      <c r="M60" s="169"/>
      <c r="N60" s="170"/>
      <c r="O60" s="151" t="str">
        <f t="shared" si="2"/>
        <v/>
      </c>
      <c r="P60" s="2149"/>
      <c r="Q60" s="152" t="str">
        <f>IF(K59="○","",IFERROR(VLOOKUP(L60-10^-9,$C$163:$F$166,4,TRUE),""))</f>
        <v/>
      </c>
      <c r="R60" s="153" t="str">
        <f t="shared" si="0"/>
        <v/>
      </c>
      <c r="S60" s="2151"/>
      <c r="T60" s="2153"/>
      <c r="U60" s="2163"/>
      <c r="V60" s="2161"/>
      <c r="Y60" s="124"/>
      <c r="Z60" s="308" t="s">
        <v>629</v>
      </c>
      <c r="AA60" s="2145"/>
      <c r="AB60" s="277" t="s">
        <v>627</v>
      </c>
      <c r="AC60" s="62"/>
      <c r="AD60" s="209"/>
      <c r="AG60" s="199"/>
      <c r="AH60" s="2147"/>
      <c r="AI60" s="168"/>
      <c r="AJ60" s="169"/>
      <c r="AK60" s="170"/>
      <c r="AL60" s="151" t="str">
        <f t="shared" si="3"/>
        <v/>
      </c>
      <c r="AM60" s="2149"/>
      <c r="AN60" s="152" t="str">
        <f>IF(AH59="○","",IFERROR(VLOOKUP(AI60-10^-9,$C$163:$F$166,4,TRUE),""))</f>
        <v/>
      </c>
      <c r="AO60" s="153" t="str">
        <f t="shared" si="1"/>
        <v/>
      </c>
      <c r="AP60" s="2151"/>
      <c r="AQ60" s="2153"/>
      <c r="AR60" s="2163"/>
      <c r="AS60" s="2161"/>
    </row>
    <row r="61" spans="1:45" ht="24" customHeight="1">
      <c r="A61" s="123" t="s">
        <v>434</v>
      </c>
      <c r="B61" s="124"/>
      <c r="C61" s="308" t="s">
        <v>629</v>
      </c>
      <c r="D61" s="2162"/>
      <c r="E61" s="278" t="s">
        <v>624</v>
      </c>
      <c r="F61" s="61"/>
      <c r="G61" s="208"/>
      <c r="J61" s="198"/>
      <c r="K61" s="2146"/>
      <c r="L61" s="162"/>
      <c r="M61" s="163"/>
      <c r="N61" s="164"/>
      <c r="O61" s="148" t="str">
        <f t="shared" si="2"/>
        <v/>
      </c>
      <c r="P61" s="2126" t="str">
        <f>IF(O61="","",SUM(O61:O62))</f>
        <v/>
      </c>
      <c r="Q61" s="149" t="str">
        <f>IF(K61="○","",IFERROR(VLOOKUP(L61-10^-9,$C$163:$F$166,4,TRUE),""))</f>
        <v/>
      </c>
      <c r="R61" s="150" t="str">
        <f t="shared" si="0"/>
        <v/>
      </c>
      <c r="S61" s="2128">
        <f>IFERROR(VLOOKUP(C61,$C$151:$E$157,3,FALSE),"")</f>
        <v>2.2000000000000002</v>
      </c>
      <c r="T61" s="2130" t="s">
        <v>625</v>
      </c>
      <c r="U61" s="2132" t="str" cm="1">
        <f t="array" ref="U61">_xlfn.IFS(P61="","",P61&lt;S61,"不適合",P61&gt;=S61,"適合")</f>
        <v/>
      </c>
      <c r="V61" s="2164" t="str">
        <f>IF(U61="不適合","",IFERROR(MAX(R61*N61,N(R62)*N(N62)),""))</f>
        <v/>
      </c>
      <c r="Y61" s="124"/>
      <c r="Z61" s="308" t="s">
        <v>629</v>
      </c>
      <c r="AA61" s="2162"/>
      <c r="AB61" s="278" t="s">
        <v>624</v>
      </c>
      <c r="AC61" s="61"/>
      <c r="AD61" s="208"/>
      <c r="AG61" s="198"/>
      <c r="AH61" s="2146"/>
      <c r="AI61" s="162"/>
      <c r="AJ61" s="163"/>
      <c r="AK61" s="164"/>
      <c r="AL61" s="148" t="str">
        <f t="shared" si="3"/>
        <v/>
      </c>
      <c r="AM61" s="2126" t="str">
        <f>IF(AL61="","",SUM(AL61:AL62))</f>
        <v/>
      </c>
      <c r="AN61" s="149" t="str">
        <f>IF(AH61="○","",IFERROR(VLOOKUP(AI61-10^-9,$C$163:$F$166,4,TRUE),""))</f>
        <v/>
      </c>
      <c r="AO61" s="150" t="str">
        <f t="shared" si="1"/>
        <v/>
      </c>
      <c r="AP61" s="2128">
        <f>IFERROR(VLOOKUP(Z61,$C$151:$E$157,3,FALSE),"")</f>
        <v>2.2000000000000002</v>
      </c>
      <c r="AQ61" s="2130" t="s">
        <v>625</v>
      </c>
      <c r="AR61" s="2132" t="str" cm="1">
        <f t="array" ref="AR61">_xlfn.IFS(AM61="","",AM61&lt;AP61,"不適合",AM61&gt;=AP61,"適合")</f>
        <v/>
      </c>
      <c r="AS61" s="2164" t="str">
        <f>IF(AR61="不適合","",IFERROR(MAX(AO61*AK61,N(AO62)*N(AK62)),""))</f>
        <v/>
      </c>
    </row>
    <row r="62" spans="1:45" ht="24" customHeight="1" thickBot="1">
      <c r="A62" s="123" t="s">
        <v>434</v>
      </c>
      <c r="B62" s="124"/>
      <c r="C62" s="309" t="s">
        <v>629</v>
      </c>
      <c r="D62" s="2171"/>
      <c r="E62" s="279" t="s">
        <v>627</v>
      </c>
      <c r="F62" s="63"/>
      <c r="G62" s="210"/>
      <c r="J62" s="200"/>
      <c r="K62" s="2147"/>
      <c r="L62" s="171"/>
      <c r="M62" s="172"/>
      <c r="N62" s="173"/>
      <c r="O62" s="154" t="str">
        <f t="shared" si="2"/>
        <v/>
      </c>
      <c r="P62" s="2127"/>
      <c r="Q62" s="155" t="str">
        <f>IF(K61="○","",IFERROR(VLOOKUP(L62-10^-9,$C$163:$F$166,4,TRUE),""))</f>
        <v/>
      </c>
      <c r="R62" s="156" t="str">
        <f t="shared" si="0"/>
        <v/>
      </c>
      <c r="S62" s="2129"/>
      <c r="T62" s="2131"/>
      <c r="U62" s="2133"/>
      <c r="V62" s="2165"/>
      <c r="Y62" s="124"/>
      <c r="Z62" s="309" t="s">
        <v>629</v>
      </c>
      <c r="AA62" s="2171"/>
      <c r="AB62" s="279" t="s">
        <v>627</v>
      </c>
      <c r="AC62" s="63"/>
      <c r="AD62" s="210"/>
      <c r="AG62" s="200"/>
      <c r="AH62" s="2147"/>
      <c r="AI62" s="171"/>
      <c r="AJ62" s="172"/>
      <c r="AK62" s="173"/>
      <c r="AL62" s="154" t="str">
        <f t="shared" si="3"/>
        <v/>
      </c>
      <c r="AM62" s="2127"/>
      <c r="AN62" s="155" t="str">
        <f>IF(AH61="○","",IFERROR(VLOOKUP(AI62-10^-9,$C$163:$F$166,4,TRUE),""))</f>
        <v/>
      </c>
      <c r="AO62" s="156" t="str">
        <f t="shared" si="1"/>
        <v/>
      </c>
      <c r="AP62" s="2129"/>
      <c r="AQ62" s="2131"/>
      <c r="AR62" s="2133"/>
      <c r="AS62" s="2165"/>
    </row>
    <row r="63" spans="1:45" ht="24" customHeight="1" thickTop="1">
      <c r="A63" s="123" t="s">
        <v>434</v>
      </c>
      <c r="B63" s="124"/>
      <c r="C63" s="312" t="s">
        <v>630</v>
      </c>
      <c r="D63" s="2144"/>
      <c r="E63" s="280" t="s">
        <v>624</v>
      </c>
      <c r="F63" s="64"/>
      <c r="G63" s="208"/>
      <c r="J63" s="198"/>
      <c r="K63" s="2166"/>
      <c r="L63" s="162"/>
      <c r="M63" s="163"/>
      <c r="N63" s="164"/>
      <c r="O63" s="157" t="str">
        <f t="shared" si="2"/>
        <v/>
      </c>
      <c r="P63" s="2148" t="str">
        <f>IF(O63="","",SUM(O63:O64))</f>
        <v/>
      </c>
      <c r="Q63" s="158" t="str">
        <f>IF(K63="○","",IFERROR(VLOOKUP(L63-10^-9,$C$163:$F$166,4,TRUE),""))</f>
        <v/>
      </c>
      <c r="R63" s="159" t="str">
        <f t="shared" si="0"/>
        <v/>
      </c>
      <c r="S63" s="2167">
        <f>IFERROR(VLOOKUP(C63,$C$151:$E$157,3,FALSE),"")</f>
        <v>1.7</v>
      </c>
      <c r="T63" s="2168" t="s">
        <v>625</v>
      </c>
      <c r="U63" s="2169" t="str" cm="1">
        <f t="array" ref="U63">_xlfn.IFS(P63="","",P63&lt;S63,"不適合",P63&gt;=S63,"適合")</f>
        <v/>
      </c>
      <c r="V63" s="2170" t="str">
        <f>IF(U63="不適合","",IFERROR(MAX(R63*N63,N(R64)*N(N64)),""))</f>
        <v/>
      </c>
      <c r="Y63" s="124"/>
      <c r="Z63" s="312" t="s">
        <v>630</v>
      </c>
      <c r="AA63" s="2144"/>
      <c r="AB63" s="280" t="s">
        <v>624</v>
      </c>
      <c r="AC63" s="64"/>
      <c r="AD63" s="208"/>
      <c r="AG63" s="198"/>
      <c r="AH63" s="2166"/>
      <c r="AI63" s="162"/>
      <c r="AJ63" s="163"/>
      <c r="AK63" s="164"/>
      <c r="AL63" s="157" t="str">
        <f t="shared" si="3"/>
        <v/>
      </c>
      <c r="AM63" s="2148" t="str">
        <f>IF(AL63="","",SUM(AL63:AL64))</f>
        <v/>
      </c>
      <c r="AN63" s="158" t="str">
        <f>IF(AH63="○","",IFERROR(VLOOKUP(AI63-10^-9,$C$163:$F$166,4,TRUE),""))</f>
        <v/>
      </c>
      <c r="AO63" s="159" t="str">
        <f t="shared" si="1"/>
        <v/>
      </c>
      <c r="AP63" s="2167">
        <f>IFERROR(VLOOKUP(Z63,$C$151:$E$157,3,FALSE),"")</f>
        <v>1.7</v>
      </c>
      <c r="AQ63" s="2168" t="s">
        <v>625</v>
      </c>
      <c r="AR63" s="2169" t="str" cm="1">
        <f t="array" ref="AR63">_xlfn.IFS(AM63="","",AM63&lt;AP63,"不適合",AM63&gt;=AP63,"適合")</f>
        <v/>
      </c>
      <c r="AS63" s="2170" t="str">
        <f>IF(AR63="不適合","",IFERROR(MAX(AO63*AK63,N(AO64)*N(AK64)),""))</f>
        <v/>
      </c>
    </row>
    <row r="64" spans="1:45" ht="24" customHeight="1">
      <c r="A64" s="123" t="s">
        <v>434</v>
      </c>
      <c r="B64" s="124"/>
      <c r="C64" s="313" t="s">
        <v>630</v>
      </c>
      <c r="D64" s="2145"/>
      <c r="E64" s="277" t="s">
        <v>627</v>
      </c>
      <c r="F64" s="62"/>
      <c r="G64" s="209"/>
      <c r="J64" s="199"/>
      <c r="K64" s="2146"/>
      <c r="L64" s="168"/>
      <c r="M64" s="169"/>
      <c r="N64" s="170"/>
      <c r="O64" s="151" t="str">
        <f t="shared" si="2"/>
        <v/>
      </c>
      <c r="P64" s="2149"/>
      <c r="Q64" s="152" t="str">
        <f>IF(K63="○","",IFERROR(VLOOKUP(L64-10^-9,$C$163:$F$166,4,TRUE),""))</f>
        <v/>
      </c>
      <c r="R64" s="153" t="str">
        <f t="shared" si="0"/>
        <v/>
      </c>
      <c r="S64" s="2151"/>
      <c r="T64" s="2153"/>
      <c r="U64" s="2163"/>
      <c r="V64" s="2161"/>
      <c r="Y64" s="124"/>
      <c r="Z64" s="313" t="s">
        <v>630</v>
      </c>
      <c r="AA64" s="2145"/>
      <c r="AB64" s="277" t="s">
        <v>627</v>
      </c>
      <c r="AC64" s="62"/>
      <c r="AD64" s="209"/>
      <c r="AG64" s="199"/>
      <c r="AH64" s="2146"/>
      <c r="AI64" s="168"/>
      <c r="AJ64" s="169"/>
      <c r="AK64" s="170"/>
      <c r="AL64" s="151" t="str">
        <f t="shared" si="3"/>
        <v/>
      </c>
      <c r="AM64" s="2149"/>
      <c r="AN64" s="152" t="str">
        <f>IF(AH63="○","",IFERROR(VLOOKUP(AI64-10^-9,$C$163:$F$166,4,TRUE),""))</f>
        <v/>
      </c>
      <c r="AO64" s="153" t="str">
        <f t="shared" si="1"/>
        <v/>
      </c>
      <c r="AP64" s="2151"/>
      <c r="AQ64" s="2153"/>
      <c r="AR64" s="2163"/>
      <c r="AS64" s="2161"/>
    </row>
    <row r="65" spans="1:45" ht="24" customHeight="1">
      <c r="A65" s="123" t="s">
        <v>434</v>
      </c>
      <c r="B65" s="124"/>
      <c r="C65" s="313" t="s">
        <v>630</v>
      </c>
      <c r="D65" s="2162"/>
      <c r="E65" s="278" t="s">
        <v>624</v>
      </c>
      <c r="F65" s="61"/>
      <c r="G65" s="208"/>
      <c r="J65" s="198"/>
      <c r="K65" s="2124"/>
      <c r="L65" s="162"/>
      <c r="M65" s="163"/>
      <c r="N65" s="164"/>
      <c r="O65" s="148" t="str">
        <f t="shared" si="2"/>
        <v/>
      </c>
      <c r="P65" s="2126" t="str">
        <f>IF(O65="","",SUM(O65:O66))</f>
        <v/>
      </c>
      <c r="Q65" s="149" t="str">
        <f>IF(K65="○","",IFERROR(VLOOKUP(L65-10^-9,$C$163:$F$166,4,TRUE),""))</f>
        <v/>
      </c>
      <c r="R65" s="150" t="str">
        <f t="shared" si="0"/>
        <v/>
      </c>
      <c r="S65" s="2128">
        <f>IFERROR(VLOOKUP(C65,$C$151:$E$157,3,FALSE),"")</f>
        <v>1.7</v>
      </c>
      <c r="T65" s="2130" t="s">
        <v>625</v>
      </c>
      <c r="U65" s="2132" t="str" cm="1">
        <f t="array" ref="U65">_xlfn.IFS(P65="","",P65&lt;S65,"不適合",P65&gt;=S65,"適合")</f>
        <v/>
      </c>
      <c r="V65" s="2164" t="str">
        <f>IF(U65="不適合","",IFERROR(MAX(R65*N65,N(R66)*N(N66)),""))</f>
        <v/>
      </c>
      <c r="Y65" s="124"/>
      <c r="Z65" s="313" t="s">
        <v>630</v>
      </c>
      <c r="AA65" s="2162"/>
      <c r="AB65" s="278" t="s">
        <v>624</v>
      </c>
      <c r="AC65" s="61"/>
      <c r="AD65" s="208"/>
      <c r="AG65" s="198"/>
      <c r="AH65" s="2124"/>
      <c r="AI65" s="162"/>
      <c r="AJ65" s="163"/>
      <c r="AK65" s="164"/>
      <c r="AL65" s="148" t="str">
        <f t="shared" si="3"/>
        <v/>
      </c>
      <c r="AM65" s="2126" t="str">
        <f>IF(AL65="","",SUM(AL65:AL66))</f>
        <v/>
      </c>
      <c r="AN65" s="149" t="str">
        <f>IF(AH65="○","",IFERROR(VLOOKUP(AI65-10^-9,$C$163:$F$166,4,TRUE),""))</f>
        <v/>
      </c>
      <c r="AO65" s="150" t="str">
        <f t="shared" si="1"/>
        <v/>
      </c>
      <c r="AP65" s="2128">
        <f>IFERROR(VLOOKUP(Z65,$C$151:$E$157,3,FALSE),"")</f>
        <v>1.7</v>
      </c>
      <c r="AQ65" s="2130" t="s">
        <v>625</v>
      </c>
      <c r="AR65" s="2132" t="str" cm="1">
        <f t="array" ref="AR65">_xlfn.IFS(AM65="","",AM65&lt;AP65,"不適合",AM65&gt;=AP65,"適合")</f>
        <v/>
      </c>
      <c r="AS65" s="2164" t="str">
        <f>IF(AR65="不適合","",IFERROR(MAX(AO65*AK65,N(AO66)*N(AK66)),""))</f>
        <v/>
      </c>
    </row>
    <row r="66" spans="1:45" ht="24" customHeight="1">
      <c r="A66" s="123" t="s">
        <v>434</v>
      </c>
      <c r="B66" s="124"/>
      <c r="C66" s="313" t="s">
        <v>630</v>
      </c>
      <c r="D66" s="2145"/>
      <c r="E66" s="277" t="s">
        <v>627</v>
      </c>
      <c r="F66" s="62"/>
      <c r="G66" s="209"/>
      <c r="J66" s="199"/>
      <c r="K66" s="2147"/>
      <c r="L66" s="168"/>
      <c r="M66" s="169"/>
      <c r="N66" s="170"/>
      <c r="O66" s="151" t="str">
        <f t="shared" si="2"/>
        <v/>
      </c>
      <c r="P66" s="2149"/>
      <c r="Q66" s="152" t="str">
        <f>IF(K65="○","",IFERROR(VLOOKUP(L66-10^-9,$C$163:$F$166,4,TRUE),""))</f>
        <v/>
      </c>
      <c r="R66" s="153" t="str">
        <f t="shared" si="0"/>
        <v/>
      </c>
      <c r="S66" s="2151"/>
      <c r="T66" s="2153"/>
      <c r="U66" s="2163"/>
      <c r="V66" s="2161"/>
      <c r="Y66" s="124"/>
      <c r="Z66" s="313" t="s">
        <v>630</v>
      </c>
      <c r="AA66" s="2145"/>
      <c r="AB66" s="277" t="s">
        <v>627</v>
      </c>
      <c r="AC66" s="62"/>
      <c r="AD66" s="209"/>
      <c r="AG66" s="199"/>
      <c r="AH66" s="2147"/>
      <c r="AI66" s="168"/>
      <c r="AJ66" s="169"/>
      <c r="AK66" s="170"/>
      <c r="AL66" s="151" t="str">
        <f t="shared" si="3"/>
        <v/>
      </c>
      <c r="AM66" s="2149"/>
      <c r="AN66" s="152" t="str">
        <f>IF(AH65="○","",IFERROR(VLOOKUP(AI66-10^-9,$C$163:$F$166,4,TRUE),""))</f>
        <v/>
      </c>
      <c r="AO66" s="153" t="str">
        <f t="shared" si="1"/>
        <v/>
      </c>
      <c r="AP66" s="2151"/>
      <c r="AQ66" s="2153"/>
      <c r="AR66" s="2163"/>
      <c r="AS66" s="2161"/>
    </row>
    <row r="67" spans="1:45" ht="24" customHeight="1">
      <c r="A67" s="123" t="s">
        <v>434</v>
      </c>
      <c r="B67" s="124"/>
      <c r="C67" s="313" t="s">
        <v>630</v>
      </c>
      <c r="D67" s="2162"/>
      <c r="E67" s="278" t="s">
        <v>624</v>
      </c>
      <c r="F67" s="61"/>
      <c r="G67" s="208"/>
      <c r="J67" s="198"/>
      <c r="K67" s="2146"/>
      <c r="L67" s="162"/>
      <c r="M67" s="163"/>
      <c r="N67" s="164"/>
      <c r="O67" s="148" t="str">
        <f t="shared" si="2"/>
        <v/>
      </c>
      <c r="P67" s="2126" t="str">
        <f>IF(O67="","",SUM(O67:O68))</f>
        <v/>
      </c>
      <c r="Q67" s="149" t="str">
        <f>IF(K67="○","",IFERROR(VLOOKUP(L67-10^-9,$C$163:$F$166,4,TRUE),""))</f>
        <v/>
      </c>
      <c r="R67" s="150" t="str">
        <f t="shared" si="0"/>
        <v/>
      </c>
      <c r="S67" s="2128">
        <f>IFERROR(VLOOKUP(C67,$C$151:$E$157,3,FALSE),"")</f>
        <v>1.7</v>
      </c>
      <c r="T67" s="2130" t="s">
        <v>625</v>
      </c>
      <c r="U67" s="2132" t="str" cm="1">
        <f t="array" ref="U67">_xlfn.IFS(P67="","",P67&lt;S67,"不適合",P67&gt;=S67,"適合")</f>
        <v/>
      </c>
      <c r="V67" s="2164" t="str">
        <f>IF(U67="不適合","",IFERROR(MAX(R67*N67,N(R68)*N(N68)),""))</f>
        <v/>
      </c>
      <c r="Y67" s="124"/>
      <c r="Z67" s="313" t="s">
        <v>630</v>
      </c>
      <c r="AA67" s="2162"/>
      <c r="AB67" s="278" t="s">
        <v>624</v>
      </c>
      <c r="AC67" s="61"/>
      <c r="AD67" s="208"/>
      <c r="AG67" s="198"/>
      <c r="AH67" s="2146"/>
      <c r="AI67" s="162"/>
      <c r="AJ67" s="163"/>
      <c r="AK67" s="164"/>
      <c r="AL67" s="148" t="str">
        <f t="shared" si="3"/>
        <v/>
      </c>
      <c r="AM67" s="2126" t="str">
        <f>IF(AL67="","",SUM(AL67:AL68))</f>
        <v/>
      </c>
      <c r="AN67" s="149" t="str">
        <f>IF(AH67="○","",IFERROR(VLOOKUP(AI67-10^-9,$C$163:$F$166,4,TRUE),""))</f>
        <v/>
      </c>
      <c r="AO67" s="150" t="str">
        <f t="shared" si="1"/>
        <v/>
      </c>
      <c r="AP67" s="2128">
        <f>IFERROR(VLOOKUP(Z67,$C$151:$E$157,3,FALSE),"")</f>
        <v>1.7</v>
      </c>
      <c r="AQ67" s="2130" t="s">
        <v>625</v>
      </c>
      <c r="AR67" s="2132" t="str" cm="1">
        <f t="array" ref="AR67">_xlfn.IFS(AM67="","",AM67&lt;AP67,"不適合",AM67&gt;=AP67,"適合")</f>
        <v/>
      </c>
      <c r="AS67" s="2164" t="str">
        <f>IF(AR67="不適合","",IFERROR(MAX(AO67*AK67,N(AO68)*N(AK68)),""))</f>
        <v/>
      </c>
    </row>
    <row r="68" spans="1:45" ht="24" customHeight="1" thickBot="1">
      <c r="A68" s="123" t="s">
        <v>434</v>
      </c>
      <c r="B68" s="124"/>
      <c r="C68" s="314" t="s">
        <v>630</v>
      </c>
      <c r="D68" s="2171"/>
      <c r="E68" s="279" t="s">
        <v>627</v>
      </c>
      <c r="F68" s="63"/>
      <c r="G68" s="210"/>
      <c r="J68" s="200"/>
      <c r="K68" s="2147"/>
      <c r="L68" s="171"/>
      <c r="M68" s="172"/>
      <c r="N68" s="173"/>
      <c r="O68" s="154" t="str">
        <f t="shared" si="2"/>
        <v/>
      </c>
      <c r="P68" s="2127"/>
      <c r="Q68" s="155" t="str">
        <f>IF(K67="○","",IFERROR(VLOOKUP(L68-10^-9,$C$163:$F$166,4,TRUE),""))</f>
        <v/>
      </c>
      <c r="R68" s="156" t="str">
        <f t="shared" si="0"/>
        <v/>
      </c>
      <c r="S68" s="2129"/>
      <c r="T68" s="2131"/>
      <c r="U68" s="2133"/>
      <c r="V68" s="2165"/>
      <c r="Y68" s="124"/>
      <c r="Z68" s="314" t="s">
        <v>630</v>
      </c>
      <c r="AA68" s="2171"/>
      <c r="AB68" s="279" t="s">
        <v>627</v>
      </c>
      <c r="AC68" s="63"/>
      <c r="AD68" s="210"/>
      <c r="AG68" s="200"/>
      <c r="AH68" s="2147"/>
      <c r="AI68" s="171"/>
      <c r="AJ68" s="172"/>
      <c r="AK68" s="173"/>
      <c r="AL68" s="154" t="str">
        <f t="shared" si="3"/>
        <v/>
      </c>
      <c r="AM68" s="2127"/>
      <c r="AN68" s="155" t="str">
        <f>IF(AH67="○","",IFERROR(VLOOKUP(AI68-10^-9,$C$163:$F$166,4,TRUE),""))</f>
        <v/>
      </c>
      <c r="AO68" s="156" t="str">
        <f t="shared" si="1"/>
        <v/>
      </c>
      <c r="AP68" s="2129"/>
      <c r="AQ68" s="2131"/>
      <c r="AR68" s="2133"/>
      <c r="AS68" s="2165"/>
    </row>
    <row r="69" spans="1:45" ht="24" customHeight="1" thickTop="1">
      <c r="A69" s="123" t="s">
        <v>434</v>
      </c>
      <c r="B69" s="124"/>
      <c r="C69" s="315" t="s">
        <v>631</v>
      </c>
      <c r="D69" s="2144"/>
      <c r="E69" s="276" t="s">
        <v>624</v>
      </c>
      <c r="F69" s="65"/>
      <c r="G69" s="208"/>
      <c r="J69" s="198"/>
      <c r="K69" s="2166"/>
      <c r="L69" s="162"/>
      <c r="M69" s="163"/>
      <c r="N69" s="164"/>
      <c r="O69" s="160" t="str">
        <f t="shared" si="2"/>
        <v/>
      </c>
      <c r="P69" s="2148" t="str">
        <f>IF(O69="","",SUM(O69:O70))</f>
        <v/>
      </c>
      <c r="Q69" s="158" t="str">
        <f>IF(K69="○","",IFERROR(VLOOKUP(L69-10^-9,$C$163:$F$166,4,TRUE),""))</f>
        <v/>
      </c>
      <c r="R69" s="161" t="str">
        <f t="shared" si="0"/>
        <v/>
      </c>
      <c r="S69" s="2167">
        <f>IFERROR(VLOOKUP(C69,$C$151:$E$157,3,FALSE),"")</f>
        <v>0.7</v>
      </c>
      <c r="T69" s="2168" t="s">
        <v>625</v>
      </c>
      <c r="U69" s="2169" t="str" cm="1">
        <f t="array" ref="U69">_xlfn.IFS(P69="","",P69&lt;S69,"不適合",P69&gt;=S69,"適合")</f>
        <v/>
      </c>
      <c r="V69" s="2170" t="str">
        <f>IF(U69="不適合","",IFERROR(MAX(R69*N69,N(R70)*N(N70)),""))</f>
        <v/>
      </c>
      <c r="Y69" s="124"/>
      <c r="Z69" s="315" t="s">
        <v>631</v>
      </c>
      <c r="AA69" s="2144"/>
      <c r="AB69" s="276" t="s">
        <v>624</v>
      </c>
      <c r="AC69" s="65"/>
      <c r="AD69" s="208"/>
      <c r="AG69" s="198"/>
      <c r="AH69" s="2166"/>
      <c r="AI69" s="162"/>
      <c r="AJ69" s="163"/>
      <c r="AK69" s="164"/>
      <c r="AL69" s="160" t="str">
        <f t="shared" si="3"/>
        <v/>
      </c>
      <c r="AM69" s="2148" t="str">
        <f>IF(AL69="","",SUM(AL69:AL70))</f>
        <v/>
      </c>
      <c r="AN69" s="158" t="str">
        <f>IF(AH69="○","",IFERROR(VLOOKUP(AI69-10^-9,$C$163:$F$166,4,TRUE),""))</f>
        <v/>
      </c>
      <c r="AO69" s="161" t="str">
        <f t="shared" si="1"/>
        <v/>
      </c>
      <c r="AP69" s="2167">
        <f>IFERROR(VLOOKUP(Z69,$C$151:$E$157,3,FALSE),"")</f>
        <v>0.7</v>
      </c>
      <c r="AQ69" s="2168" t="s">
        <v>625</v>
      </c>
      <c r="AR69" s="2169" t="str" cm="1">
        <f t="array" ref="AR69">_xlfn.IFS(AM69="","",AM69&lt;AP69,"不適合",AM69&gt;=AP69,"適合")</f>
        <v/>
      </c>
      <c r="AS69" s="2170" t="str">
        <f>IF(AR69="不適合","",IFERROR(MAX(AO69*AK69,N(AO70)*N(AK70)),""))</f>
        <v/>
      </c>
    </row>
    <row r="70" spans="1:45" ht="24" customHeight="1">
      <c r="A70" s="123" t="s">
        <v>434</v>
      </c>
      <c r="B70" s="124"/>
      <c r="C70" s="308" t="s">
        <v>631</v>
      </c>
      <c r="D70" s="2145"/>
      <c r="E70" s="277" t="s">
        <v>627</v>
      </c>
      <c r="F70" s="62"/>
      <c r="G70" s="209"/>
      <c r="J70" s="199"/>
      <c r="K70" s="2146"/>
      <c r="L70" s="168"/>
      <c r="M70" s="169"/>
      <c r="N70" s="170"/>
      <c r="O70" s="151" t="str">
        <f t="shared" si="2"/>
        <v/>
      </c>
      <c r="P70" s="2149"/>
      <c r="Q70" s="152" t="str">
        <f>IF(K69="○","",IFERROR(VLOOKUP(L70-10^-9,$C$163:$F$166,4,TRUE),""))</f>
        <v/>
      </c>
      <c r="R70" s="153" t="str">
        <f t="shared" si="0"/>
        <v/>
      </c>
      <c r="S70" s="2151"/>
      <c r="T70" s="2153"/>
      <c r="U70" s="2163"/>
      <c r="V70" s="2161"/>
      <c r="Y70" s="124"/>
      <c r="Z70" s="308" t="s">
        <v>631</v>
      </c>
      <c r="AA70" s="2145"/>
      <c r="AB70" s="277" t="s">
        <v>627</v>
      </c>
      <c r="AC70" s="62"/>
      <c r="AD70" s="209"/>
      <c r="AG70" s="199"/>
      <c r="AH70" s="2146"/>
      <c r="AI70" s="168"/>
      <c r="AJ70" s="169"/>
      <c r="AK70" s="170"/>
      <c r="AL70" s="151" t="str">
        <f t="shared" si="3"/>
        <v/>
      </c>
      <c r="AM70" s="2149"/>
      <c r="AN70" s="152" t="str">
        <f>IF(AH69="○","",IFERROR(VLOOKUP(AI70-10^-9,$C$163:$F$166,4,TRUE),""))</f>
        <v/>
      </c>
      <c r="AO70" s="153" t="str">
        <f t="shared" si="1"/>
        <v/>
      </c>
      <c r="AP70" s="2151"/>
      <c r="AQ70" s="2153"/>
      <c r="AR70" s="2163"/>
      <c r="AS70" s="2161"/>
    </row>
    <row r="71" spans="1:45" ht="24" customHeight="1">
      <c r="A71" s="123" t="s">
        <v>434</v>
      </c>
      <c r="B71" s="124"/>
      <c r="C71" s="308" t="s">
        <v>631</v>
      </c>
      <c r="D71" s="2162"/>
      <c r="E71" s="278" t="s">
        <v>624</v>
      </c>
      <c r="F71" s="61"/>
      <c r="G71" s="208"/>
      <c r="J71" s="198"/>
      <c r="K71" s="2124"/>
      <c r="L71" s="162"/>
      <c r="M71" s="163"/>
      <c r="N71" s="164"/>
      <c r="O71" s="148" t="str">
        <f t="shared" si="2"/>
        <v/>
      </c>
      <c r="P71" s="2126" t="str">
        <f>IF(O71="","",SUM(O71:O72))</f>
        <v/>
      </c>
      <c r="Q71" s="149" t="str">
        <f>IF(K71="○","",IFERROR(VLOOKUP(L71-10^-9,$C$163:$F$166,4,TRUE),""))</f>
        <v/>
      </c>
      <c r="R71" s="150" t="str">
        <f t="shared" si="0"/>
        <v/>
      </c>
      <c r="S71" s="2128">
        <f>IFERROR(VLOOKUP(C71,$C$151:$E$157,3,FALSE),"")</f>
        <v>0.7</v>
      </c>
      <c r="T71" s="2130" t="s">
        <v>625</v>
      </c>
      <c r="U71" s="2132" t="str" cm="1">
        <f t="array" ref="U71">_xlfn.IFS(P71="","",P71&lt;S71,"不適合",P71&gt;=S71,"適合")</f>
        <v/>
      </c>
      <c r="V71" s="2164" t="str">
        <f>IF(U71="不適合","",IFERROR(MAX(R71*N71,N(R72)*N(N72)),""))</f>
        <v/>
      </c>
      <c r="Y71" s="124"/>
      <c r="Z71" s="308" t="s">
        <v>631</v>
      </c>
      <c r="AA71" s="2162"/>
      <c r="AB71" s="278" t="s">
        <v>624</v>
      </c>
      <c r="AC71" s="61"/>
      <c r="AD71" s="208"/>
      <c r="AG71" s="198"/>
      <c r="AH71" s="2124"/>
      <c r="AI71" s="162"/>
      <c r="AJ71" s="163"/>
      <c r="AK71" s="164"/>
      <c r="AL71" s="148" t="str">
        <f t="shared" si="3"/>
        <v/>
      </c>
      <c r="AM71" s="2126" t="str">
        <f>IF(AL71="","",SUM(AL71:AL72))</f>
        <v/>
      </c>
      <c r="AN71" s="149" t="str">
        <f>IF(AH71="○","",IFERROR(VLOOKUP(AI71-10^-9,$C$163:$F$166,4,TRUE),""))</f>
        <v/>
      </c>
      <c r="AO71" s="150" t="str">
        <f t="shared" si="1"/>
        <v/>
      </c>
      <c r="AP71" s="2128">
        <f>IFERROR(VLOOKUP(Z71,$C$151:$E$157,3,FALSE),"")</f>
        <v>0.7</v>
      </c>
      <c r="AQ71" s="2130" t="s">
        <v>625</v>
      </c>
      <c r="AR71" s="2132" t="str" cm="1">
        <f t="array" ref="AR71">_xlfn.IFS(AM71="","",AM71&lt;AP71,"不適合",AM71&gt;=AP71,"適合")</f>
        <v/>
      </c>
      <c r="AS71" s="2164" t="str">
        <f>IF(AR71="不適合","",IFERROR(MAX(AO71*AK71,N(AO72)*N(AK72)),""))</f>
        <v/>
      </c>
    </row>
    <row r="72" spans="1:45" ht="24" customHeight="1">
      <c r="A72" s="123" t="s">
        <v>434</v>
      </c>
      <c r="B72" s="124"/>
      <c r="C72" s="308" t="s">
        <v>631</v>
      </c>
      <c r="D72" s="2145"/>
      <c r="E72" s="277" t="s">
        <v>627</v>
      </c>
      <c r="F72" s="62"/>
      <c r="G72" s="209"/>
      <c r="J72" s="199"/>
      <c r="K72" s="2147"/>
      <c r="L72" s="168"/>
      <c r="M72" s="169"/>
      <c r="N72" s="170"/>
      <c r="O72" s="151" t="str">
        <f t="shared" si="2"/>
        <v/>
      </c>
      <c r="P72" s="2149"/>
      <c r="Q72" s="152" t="str">
        <f>IF(K71="○","",IFERROR(VLOOKUP(L72-10^-9,$C$163:$F$166,4,TRUE),""))</f>
        <v/>
      </c>
      <c r="R72" s="153" t="str">
        <f t="shared" si="0"/>
        <v/>
      </c>
      <c r="S72" s="2151"/>
      <c r="T72" s="2153"/>
      <c r="U72" s="2163"/>
      <c r="V72" s="2161"/>
      <c r="Y72" s="124"/>
      <c r="Z72" s="308" t="s">
        <v>631</v>
      </c>
      <c r="AA72" s="2145"/>
      <c r="AB72" s="277" t="s">
        <v>627</v>
      </c>
      <c r="AC72" s="62"/>
      <c r="AD72" s="209"/>
      <c r="AG72" s="199"/>
      <c r="AH72" s="2147"/>
      <c r="AI72" s="168"/>
      <c r="AJ72" s="169"/>
      <c r="AK72" s="170"/>
      <c r="AL72" s="151" t="str">
        <f t="shared" si="3"/>
        <v/>
      </c>
      <c r="AM72" s="2149"/>
      <c r="AN72" s="152" t="str">
        <f>IF(AH71="○","",IFERROR(VLOOKUP(AI72-10^-9,$C$163:$F$166,4,TRUE),""))</f>
        <v/>
      </c>
      <c r="AO72" s="153" t="str">
        <f t="shared" si="1"/>
        <v/>
      </c>
      <c r="AP72" s="2151"/>
      <c r="AQ72" s="2153"/>
      <c r="AR72" s="2163"/>
      <c r="AS72" s="2161"/>
    </row>
    <row r="73" spans="1:45" ht="24" customHeight="1">
      <c r="A73" s="123" t="s">
        <v>434</v>
      </c>
      <c r="B73" s="124"/>
      <c r="C73" s="308" t="s">
        <v>631</v>
      </c>
      <c r="D73" s="2162"/>
      <c r="E73" s="278" t="s">
        <v>624</v>
      </c>
      <c r="F73" s="61"/>
      <c r="G73" s="208"/>
      <c r="J73" s="198"/>
      <c r="K73" s="2146"/>
      <c r="L73" s="162"/>
      <c r="M73" s="163"/>
      <c r="N73" s="164"/>
      <c r="O73" s="148" t="str">
        <f t="shared" si="2"/>
        <v/>
      </c>
      <c r="P73" s="2126" t="str">
        <f>IF(O73="","",SUM(O73:O74))</f>
        <v/>
      </c>
      <c r="Q73" s="149" t="str">
        <f>IF(K73="○","",IFERROR(VLOOKUP(L73-10^-9,$C$163:$F$166,4,TRUE),""))</f>
        <v/>
      </c>
      <c r="R73" s="150" t="str">
        <f t="shared" si="0"/>
        <v/>
      </c>
      <c r="S73" s="2128">
        <f>IFERROR(VLOOKUP(C73,$C$151:$E$157,3,FALSE),"")</f>
        <v>0.7</v>
      </c>
      <c r="T73" s="2130" t="s">
        <v>625</v>
      </c>
      <c r="U73" s="2132" t="str" cm="1">
        <f t="array" ref="U73">_xlfn.IFS(P73="","",P73&lt;S73,"不適合",P73&gt;=S73,"適合")</f>
        <v/>
      </c>
      <c r="V73" s="2164" t="str">
        <f>IF(U73="不適合","",IFERROR(MAX(R73*N73,N(R74)*N(N74)),""))</f>
        <v/>
      </c>
      <c r="Y73" s="124"/>
      <c r="Z73" s="308" t="s">
        <v>631</v>
      </c>
      <c r="AA73" s="2162"/>
      <c r="AB73" s="278" t="s">
        <v>624</v>
      </c>
      <c r="AC73" s="61"/>
      <c r="AD73" s="208"/>
      <c r="AG73" s="198"/>
      <c r="AH73" s="2146"/>
      <c r="AI73" s="162"/>
      <c r="AJ73" s="163"/>
      <c r="AK73" s="164"/>
      <c r="AL73" s="148" t="str">
        <f t="shared" si="3"/>
        <v/>
      </c>
      <c r="AM73" s="2126" t="str">
        <f>IF(AL73="","",SUM(AL73:AL74))</f>
        <v/>
      </c>
      <c r="AN73" s="149" t="str">
        <f>IF(AH73="○","",IFERROR(VLOOKUP(AI73-10^-9,$C$163:$F$166,4,TRUE),""))</f>
        <v/>
      </c>
      <c r="AO73" s="150" t="str">
        <f t="shared" si="1"/>
        <v/>
      </c>
      <c r="AP73" s="2128">
        <f>IFERROR(VLOOKUP(Z73,$C$151:$E$157,3,FALSE),"")</f>
        <v>0.7</v>
      </c>
      <c r="AQ73" s="2130" t="s">
        <v>625</v>
      </c>
      <c r="AR73" s="2132" t="str" cm="1">
        <f t="array" ref="AR73">_xlfn.IFS(AM73="","",AM73&lt;AP73,"不適合",AM73&gt;=AP73,"適合")</f>
        <v/>
      </c>
      <c r="AS73" s="2164" t="str">
        <f>IF(AR73="不適合","",IFERROR(MAX(AO73*AK73,N(AO74)*N(AK74)),""))</f>
        <v/>
      </c>
    </row>
    <row r="74" spans="1:45" ht="24" customHeight="1" thickBot="1">
      <c r="A74" s="123" t="s">
        <v>434</v>
      </c>
      <c r="B74" s="124"/>
      <c r="C74" s="316" t="s">
        <v>631</v>
      </c>
      <c r="D74" s="2174"/>
      <c r="E74" s="281" t="s">
        <v>627</v>
      </c>
      <c r="F74" s="211"/>
      <c r="G74" s="212"/>
      <c r="J74" s="201"/>
      <c r="K74" s="2175"/>
      <c r="L74" s="202"/>
      <c r="M74" s="203"/>
      <c r="N74" s="204"/>
      <c r="O74" s="205" t="str">
        <f t="shared" si="2"/>
        <v/>
      </c>
      <c r="P74" s="2176"/>
      <c r="Q74" s="206" t="str">
        <f>IF(K73="○","",IFERROR(VLOOKUP(L74-10^-9,$C$163:$F$166,4,TRUE),""))</f>
        <v/>
      </c>
      <c r="R74" s="207" t="str">
        <f t="shared" si="0"/>
        <v/>
      </c>
      <c r="S74" s="2177"/>
      <c r="T74" s="2178"/>
      <c r="U74" s="2179"/>
      <c r="V74" s="2172"/>
      <c r="Y74" s="124"/>
      <c r="Z74" s="316" t="s">
        <v>631</v>
      </c>
      <c r="AA74" s="2174"/>
      <c r="AB74" s="281" t="s">
        <v>627</v>
      </c>
      <c r="AC74" s="211"/>
      <c r="AD74" s="212"/>
      <c r="AG74" s="201"/>
      <c r="AH74" s="2175"/>
      <c r="AI74" s="202"/>
      <c r="AJ74" s="203"/>
      <c r="AK74" s="204"/>
      <c r="AL74" s="205" t="str">
        <f t="shared" si="3"/>
        <v/>
      </c>
      <c r="AM74" s="2176"/>
      <c r="AN74" s="206" t="str">
        <f>IF(AH73="○","",IFERROR(VLOOKUP(AI74-10^-9,$C$163:$F$166,4,TRUE),""))</f>
        <v/>
      </c>
      <c r="AO74" s="207" t="str">
        <f t="shared" si="1"/>
        <v/>
      </c>
      <c r="AP74" s="2177"/>
      <c r="AQ74" s="2178"/>
      <c r="AR74" s="2179"/>
      <c r="AS74" s="2172"/>
    </row>
    <row r="75" spans="1:45" ht="14.25" thickTop="1">
      <c r="T75" s="6"/>
      <c r="U75" s="112"/>
      <c r="AQ75" s="6"/>
      <c r="AR75" s="112"/>
    </row>
    <row r="76" spans="1:45">
      <c r="T76" s="6"/>
      <c r="U76" s="112"/>
      <c r="AQ76" s="6"/>
      <c r="AR76" s="112"/>
    </row>
    <row r="77" spans="1:45" ht="30" customHeight="1" thickBot="1">
      <c r="C77" s="127" t="s">
        <v>632</v>
      </c>
      <c r="T77" s="6"/>
      <c r="U77" s="112"/>
      <c r="Z77" s="127" t="s">
        <v>632</v>
      </c>
      <c r="AQ77" s="6"/>
      <c r="AR77" s="112"/>
    </row>
    <row r="78" spans="1:45" ht="45" customHeight="1" thickTop="1">
      <c r="C78" s="2154" t="s">
        <v>607</v>
      </c>
      <c r="D78" s="2156" t="s">
        <v>633</v>
      </c>
      <c r="E78" s="2158" t="s">
        <v>634</v>
      </c>
      <c r="F78" s="2158" t="s">
        <v>610</v>
      </c>
      <c r="G78" s="2158" t="s">
        <v>611</v>
      </c>
      <c r="H78" s="2156" t="s">
        <v>635</v>
      </c>
      <c r="I78" s="2158" t="s">
        <v>636</v>
      </c>
      <c r="J78" s="2158" t="s">
        <v>637</v>
      </c>
      <c r="K78" s="2156" t="s">
        <v>613</v>
      </c>
      <c r="L78" s="295" t="s">
        <v>638</v>
      </c>
      <c r="M78" s="317"/>
      <c r="N78" s="2156" t="s">
        <v>639</v>
      </c>
      <c r="O78" s="2156" t="s">
        <v>640</v>
      </c>
      <c r="P78" s="2156" t="s">
        <v>641</v>
      </c>
      <c r="Q78" s="2182" t="s">
        <v>619</v>
      </c>
      <c r="R78" s="180"/>
      <c r="S78" s="2184" t="s">
        <v>642</v>
      </c>
      <c r="T78" s="2185"/>
      <c r="U78" s="2180" t="s">
        <v>622</v>
      </c>
      <c r="V78" s="2182" t="s">
        <v>623</v>
      </c>
      <c r="Z78" s="2154" t="s">
        <v>607</v>
      </c>
      <c r="AA78" s="2156" t="s">
        <v>633</v>
      </c>
      <c r="AB78" s="2158" t="s">
        <v>634</v>
      </c>
      <c r="AC78" s="2158" t="s">
        <v>610</v>
      </c>
      <c r="AD78" s="2158" t="s">
        <v>611</v>
      </c>
      <c r="AE78" s="2156" t="s">
        <v>635</v>
      </c>
      <c r="AF78" s="2158" t="s">
        <v>636</v>
      </c>
      <c r="AG78" s="2158" t="s">
        <v>637</v>
      </c>
      <c r="AH78" s="2156" t="s">
        <v>613</v>
      </c>
      <c r="AI78" s="295" t="s">
        <v>638</v>
      </c>
      <c r="AJ78" s="317"/>
      <c r="AK78" s="2156" t="s">
        <v>639</v>
      </c>
      <c r="AL78" s="2156" t="s">
        <v>640</v>
      </c>
      <c r="AM78" s="2156" t="s">
        <v>641</v>
      </c>
      <c r="AN78" s="2182" t="s">
        <v>619</v>
      </c>
      <c r="AO78" s="180"/>
      <c r="AP78" s="2184" t="s">
        <v>642</v>
      </c>
      <c r="AQ78" s="2185"/>
      <c r="AR78" s="2180" t="s">
        <v>622</v>
      </c>
      <c r="AS78" s="2182" t="s">
        <v>623</v>
      </c>
    </row>
    <row r="79" spans="1:45" ht="20.25" customHeight="1" thickBot="1">
      <c r="A79" s="125"/>
      <c r="C79" s="2155"/>
      <c r="D79" s="2157"/>
      <c r="E79" s="2159"/>
      <c r="F79" s="2159"/>
      <c r="G79" s="2159"/>
      <c r="H79" s="2157"/>
      <c r="I79" s="2159"/>
      <c r="J79" s="2159"/>
      <c r="K79" s="2157"/>
      <c r="L79" s="318" t="s">
        <v>643</v>
      </c>
      <c r="M79" s="318" t="s">
        <v>644</v>
      </c>
      <c r="N79" s="2157"/>
      <c r="O79" s="2157"/>
      <c r="P79" s="2157"/>
      <c r="Q79" s="2183"/>
      <c r="R79" s="1"/>
      <c r="S79" s="2186"/>
      <c r="T79" s="2187"/>
      <c r="U79" s="2181"/>
      <c r="V79" s="2183"/>
      <c r="Z79" s="2155"/>
      <c r="AA79" s="2157"/>
      <c r="AB79" s="2159"/>
      <c r="AC79" s="2159"/>
      <c r="AD79" s="2159"/>
      <c r="AE79" s="2157"/>
      <c r="AF79" s="2159"/>
      <c r="AG79" s="2159"/>
      <c r="AH79" s="2157"/>
      <c r="AI79" s="318" t="s">
        <v>643</v>
      </c>
      <c r="AJ79" s="318" t="s">
        <v>644</v>
      </c>
      <c r="AK79" s="2157"/>
      <c r="AL79" s="2157"/>
      <c r="AM79" s="2157"/>
      <c r="AN79" s="2183"/>
      <c r="AO79" s="1"/>
      <c r="AP79" s="2186"/>
      <c r="AQ79" s="2187"/>
      <c r="AR79" s="2181"/>
      <c r="AS79" s="2183"/>
    </row>
    <row r="80" spans="1:45" ht="25.9" customHeight="1" thickTop="1">
      <c r="A80" s="125" t="s">
        <v>572</v>
      </c>
      <c r="C80" s="307" t="s">
        <v>645</v>
      </c>
      <c r="D80" s="238"/>
      <c r="E80" s="68"/>
      <c r="F80" s="183"/>
      <c r="G80" s="184"/>
      <c r="H80" s="184"/>
      <c r="I80" s="184"/>
      <c r="J80" s="69"/>
      <c r="K80" s="185"/>
      <c r="L80" s="186"/>
      <c r="M80" s="186"/>
      <c r="N80" s="187" t="str">
        <f>IF(L80*M80=0,"",L80*M80*10^-6)</f>
        <v/>
      </c>
      <c r="O80" s="188" t="str">
        <f t="shared" ref="O80:O99" si="4">IFERROR(VLOOKUP(N80+10^-9,$C$199:$F$202,4,TRUE),"")</f>
        <v/>
      </c>
      <c r="P80" s="189"/>
      <c r="Q80" s="190" t="str">
        <f t="shared" ref="Q80:Q105" si="5">IF(K80="○","",IFERROR(VLOOKUP(P80-10^-9,$C$190:$F$194,4,TRUE),""))</f>
        <v/>
      </c>
      <c r="R80" s="8"/>
      <c r="S80" s="214">
        <v>2.2999999999999998</v>
      </c>
      <c r="T80" s="1039" t="s">
        <v>646</v>
      </c>
      <c r="U80" s="179" t="str" cm="1">
        <f t="array" ref="U80">_xlfn.IFS(P80="","",P80&gt;S80,"不適合",P80&lt;=S80,"適合")</f>
        <v/>
      </c>
      <c r="V80" s="195" t="str">
        <f t="shared" ref="V80:V99" si="6">IF(U80="不適合","",IFERROR(VLOOKUP(E80&amp;Q80&amp;O80,$C$223:$D$286,2,FALSE),""))</f>
        <v/>
      </c>
      <c r="Z80" s="307" t="s">
        <v>645</v>
      </c>
      <c r="AA80" s="1066" t="s">
        <v>1210</v>
      </c>
      <c r="AB80" s="1067" t="s">
        <v>658</v>
      </c>
      <c r="AC80" s="1068" t="s">
        <v>1220</v>
      </c>
      <c r="AD80" s="1069" t="s">
        <v>1221</v>
      </c>
      <c r="AE80" s="1069" t="s">
        <v>1208</v>
      </c>
      <c r="AF80" s="1069" t="s">
        <v>1209</v>
      </c>
      <c r="AG80" s="1070" t="s">
        <v>1225</v>
      </c>
      <c r="AH80" s="1071"/>
      <c r="AI80" s="1072">
        <v>1200</v>
      </c>
      <c r="AJ80" s="1072">
        <v>1500</v>
      </c>
      <c r="AK80" s="1073">
        <f>IF(AI80*AJ80=0,"",AI80*AJ80*10^-6)</f>
        <v>1.7999999999999998</v>
      </c>
      <c r="AL80" s="1074" t="str">
        <f t="shared" ref="AL80:AL99" si="7">IFERROR(VLOOKUP(AK80+10^-9,$C$199:$F$202,4,TRUE),"")</f>
        <v>中</v>
      </c>
      <c r="AM80" s="1075">
        <v>2</v>
      </c>
      <c r="AN80" s="1076" t="str">
        <f t="shared" ref="AN80:AN118" si="8">IF(AH80="○","",IFERROR(VLOOKUP(AM80-10^-9,$C$190:$F$194,4,TRUE),""))</f>
        <v>W4</v>
      </c>
      <c r="AO80" s="8"/>
      <c r="AP80" s="214">
        <v>2.2999999999999998</v>
      </c>
      <c r="AQ80" s="1039" t="s">
        <v>646</v>
      </c>
      <c r="AR80" s="1064" t="str" cm="1">
        <f t="array" ref="AR80">_xlfn.IFS(AM80="","",AM80&gt;AP80,"不適合",AM80&lt;=AP80,"適合")</f>
        <v>適合</v>
      </c>
      <c r="AS80" s="1065">
        <f t="shared" ref="AS80:AS99" si="9">IF(AR80="不適合","",IFERROR(VLOOKUP(AB80&amp;AN80&amp;AL80,$C$223:$D$286,2,FALSE),""))</f>
        <v>27000</v>
      </c>
    </row>
    <row r="81" spans="1:45" ht="25.9" customHeight="1">
      <c r="A81" s="125" t="s">
        <v>572</v>
      </c>
      <c r="C81" s="308" t="s">
        <v>645</v>
      </c>
      <c r="D81" s="238"/>
      <c r="E81" s="68"/>
      <c r="F81" s="67"/>
      <c r="G81" s="69"/>
      <c r="H81" s="69"/>
      <c r="I81" s="69"/>
      <c r="J81" s="69"/>
      <c r="K81" s="174"/>
      <c r="L81" s="139"/>
      <c r="M81" s="139"/>
      <c r="N81" s="177" t="str">
        <f>IF(L81*M81=0,"",L81*M81*10^-6)</f>
        <v/>
      </c>
      <c r="O81" s="178" t="str">
        <f t="shared" si="4"/>
        <v/>
      </c>
      <c r="P81" s="175"/>
      <c r="Q81" s="191" t="str">
        <f t="shared" si="5"/>
        <v/>
      </c>
      <c r="R81" s="8"/>
      <c r="S81" s="215">
        <v>2.2999999999999998</v>
      </c>
      <c r="T81" s="216" t="s">
        <v>646</v>
      </c>
      <c r="U81" s="179" t="str" cm="1">
        <f t="array" ref="U81">_xlfn.IFS(P81="","",P81&gt;S81,"不適合",P81&lt;=S81,"適合")</f>
        <v/>
      </c>
      <c r="V81" s="195" t="str">
        <f t="shared" si="6"/>
        <v/>
      </c>
      <c r="Z81" s="308" t="s">
        <v>645</v>
      </c>
      <c r="AA81" s="238"/>
      <c r="AB81" s="68"/>
      <c r="AC81" s="67"/>
      <c r="AD81" s="69"/>
      <c r="AE81" s="69"/>
      <c r="AF81" s="69"/>
      <c r="AG81" s="69"/>
      <c r="AH81" s="174"/>
      <c r="AI81" s="139"/>
      <c r="AJ81" s="139"/>
      <c r="AK81" s="177" t="str">
        <f>IF(AI81*AJ81=0,"",AI81*AJ81*10^-6)</f>
        <v/>
      </c>
      <c r="AL81" s="178" t="str">
        <f t="shared" si="7"/>
        <v/>
      </c>
      <c r="AM81" s="175"/>
      <c r="AN81" s="191" t="str">
        <f t="shared" si="8"/>
        <v/>
      </c>
      <c r="AO81" s="8"/>
      <c r="AP81" s="215">
        <v>2.2999999999999998</v>
      </c>
      <c r="AQ81" s="216" t="s">
        <v>646</v>
      </c>
      <c r="AR81" s="179" t="str" cm="1">
        <f t="array" ref="AR81">_xlfn.IFS(AM81="","",AM81&gt;AP81,"不適合",AM81&lt;=AP81,"適合")</f>
        <v/>
      </c>
      <c r="AS81" s="195" t="str">
        <f t="shared" si="9"/>
        <v/>
      </c>
    </row>
    <row r="82" spans="1:45" ht="25.9" customHeight="1">
      <c r="A82" s="125" t="s">
        <v>572</v>
      </c>
      <c r="C82" s="308" t="s">
        <v>645</v>
      </c>
      <c r="D82" s="238"/>
      <c r="E82" s="68"/>
      <c r="F82" s="67"/>
      <c r="G82" s="69"/>
      <c r="H82" s="69"/>
      <c r="I82" s="69"/>
      <c r="J82" s="69"/>
      <c r="K82" s="174"/>
      <c r="L82" s="139"/>
      <c r="M82" s="139"/>
      <c r="N82" s="177" t="str">
        <f t="shared" ref="N82:N102" si="10">IF(L82*M82=0,"",L82*M82*10^-6)</f>
        <v/>
      </c>
      <c r="O82" s="178" t="str">
        <f t="shared" si="4"/>
        <v/>
      </c>
      <c r="P82" s="175"/>
      <c r="Q82" s="191" t="str">
        <f t="shared" si="5"/>
        <v/>
      </c>
      <c r="R82" s="8"/>
      <c r="S82" s="215">
        <v>2.2999999999999998</v>
      </c>
      <c r="T82" s="216" t="s">
        <v>646</v>
      </c>
      <c r="U82" s="179" t="str" cm="1">
        <f t="array" ref="U82">_xlfn.IFS(P82="","",P82&gt;S82,"不適合",P82&lt;=S82,"適合")</f>
        <v/>
      </c>
      <c r="V82" s="195" t="str">
        <f t="shared" si="6"/>
        <v/>
      </c>
      <c r="Z82" s="308" t="s">
        <v>645</v>
      </c>
      <c r="AA82" s="238"/>
      <c r="AB82" s="68"/>
      <c r="AC82" s="67"/>
      <c r="AD82" s="69"/>
      <c r="AE82" s="69"/>
      <c r="AF82" s="69"/>
      <c r="AG82" s="69"/>
      <c r="AH82" s="174"/>
      <c r="AI82" s="139"/>
      <c r="AJ82" s="139"/>
      <c r="AK82" s="177" t="str">
        <f t="shared" ref="AK82:AK104" si="11">IF(AI82*AJ82=0,"",AI82*AJ82*10^-6)</f>
        <v/>
      </c>
      <c r="AL82" s="178" t="str">
        <f t="shared" si="7"/>
        <v/>
      </c>
      <c r="AM82" s="175"/>
      <c r="AN82" s="191" t="str">
        <f t="shared" si="8"/>
        <v/>
      </c>
      <c r="AO82" s="8"/>
      <c r="AP82" s="215">
        <v>2.2999999999999998</v>
      </c>
      <c r="AQ82" s="216" t="s">
        <v>646</v>
      </c>
      <c r="AR82" s="179" t="str" cm="1">
        <f t="array" ref="AR82">_xlfn.IFS(AM82="","",AM82&gt;AP82,"不適合",AM82&lt;=AP82,"適合")</f>
        <v/>
      </c>
      <c r="AS82" s="195" t="str">
        <f t="shared" si="9"/>
        <v/>
      </c>
    </row>
    <row r="83" spans="1:45" ht="25.9" customHeight="1">
      <c r="A83" s="125" t="s">
        <v>572</v>
      </c>
      <c r="C83" s="308" t="s">
        <v>645</v>
      </c>
      <c r="D83" s="238"/>
      <c r="E83" s="68"/>
      <c r="F83" s="67"/>
      <c r="G83" s="69"/>
      <c r="H83" s="69"/>
      <c r="I83" s="69"/>
      <c r="J83" s="69"/>
      <c r="K83" s="174"/>
      <c r="L83" s="139"/>
      <c r="M83" s="139"/>
      <c r="N83" s="177" t="str">
        <f t="shared" si="10"/>
        <v/>
      </c>
      <c r="O83" s="178" t="str">
        <f t="shared" si="4"/>
        <v/>
      </c>
      <c r="P83" s="175"/>
      <c r="Q83" s="191" t="str">
        <f t="shared" si="5"/>
        <v/>
      </c>
      <c r="R83" s="8"/>
      <c r="S83" s="215">
        <v>2.2999999999999998</v>
      </c>
      <c r="T83" s="216" t="s">
        <v>646</v>
      </c>
      <c r="U83" s="179" t="str" cm="1">
        <f t="array" ref="U83">_xlfn.IFS(P83="","",P83&gt;S83,"不適合",P83&lt;=S83,"適合")</f>
        <v/>
      </c>
      <c r="V83" s="195" t="str">
        <f t="shared" si="6"/>
        <v/>
      </c>
      <c r="Z83" s="308" t="s">
        <v>645</v>
      </c>
      <c r="AA83" s="238"/>
      <c r="AB83" s="68"/>
      <c r="AC83" s="67"/>
      <c r="AD83" s="69"/>
      <c r="AE83" s="69"/>
      <c r="AF83" s="69"/>
      <c r="AG83" s="69"/>
      <c r="AH83" s="174"/>
      <c r="AI83" s="139"/>
      <c r="AJ83" s="139"/>
      <c r="AK83" s="177" t="str">
        <f t="shared" si="11"/>
        <v/>
      </c>
      <c r="AL83" s="178" t="str">
        <f t="shared" si="7"/>
        <v/>
      </c>
      <c r="AM83" s="175"/>
      <c r="AN83" s="191" t="str">
        <f t="shared" si="8"/>
        <v/>
      </c>
      <c r="AO83" s="8"/>
      <c r="AP83" s="215">
        <v>2.2999999999999998</v>
      </c>
      <c r="AQ83" s="216" t="s">
        <v>646</v>
      </c>
      <c r="AR83" s="179" t="str" cm="1">
        <f t="array" ref="AR83">_xlfn.IFS(AM83="","",AM83&gt;AP83,"不適合",AM83&lt;=AP83,"適合")</f>
        <v/>
      </c>
      <c r="AS83" s="195" t="str">
        <f t="shared" si="9"/>
        <v/>
      </c>
    </row>
    <row r="84" spans="1:45" ht="25.9" customHeight="1">
      <c r="A84" s="125" t="s">
        <v>572</v>
      </c>
      <c r="C84" s="308" t="s">
        <v>645</v>
      </c>
      <c r="D84" s="238"/>
      <c r="E84" s="68"/>
      <c r="F84" s="67"/>
      <c r="G84" s="69"/>
      <c r="H84" s="69"/>
      <c r="I84" s="69"/>
      <c r="J84" s="69"/>
      <c r="K84" s="174"/>
      <c r="L84" s="139"/>
      <c r="M84" s="139"/>
      <c r="N84" s="177" t="str">
        <f t="shared" si="10"/>
        <v/>
      </c>
      <c r="O84" s="178" t="str">
        <f t="shared" si="4"/>
        <v/>
      </c>
      <c r="P84" s="175"/>
      <c r="Q84" s="191" t="str">
        <f t="shared" si="5"/>
        <v/>
      </c>
      <c r="R84" s="8"/>
      <c r="S84" s="215">
        <v>2.2999999999999998</v>
      </c>
      <c r="T84" s="216" t="s">
        <v>646</v>
      </c>
      <c r="U84" s="179" t="str" cm="1">
        <f t="array" ref="U84">_xlfn.IFS(P84="","",P84&gt;S84,"不適合",P84&lt;=S84,"適合")</f>
        <v/>
      </c>
      <c r="V84" s="195" t="str">
        <f t="shared" si="6"/>
        <v/>
      </c>
      <c r="Z84" s="308" t="s">
        <v>645</v>
      </c>
      <c r="AA84" s="238"/>
      <c r="AB84" s="68"/>
      <c r="AC84" s="67"/>
      <c r="AD84" s="69"/>
      <c r="AE84" s="69"/>
      <c r="AF84" s="69"/>
      <c r="AG84" s="69"/>
      <c r="AH84" s="174"/>
      <c r="AI84" s="139"/>
      <c r="AJ84" s="139"/>
      <c r="AK84" s="177" t="str">
        <f t="shared" si="11"/>
        <v/>
      </c>
      <c r="AL84" s="178" t="str">
        <f t="shared" si="7"/>
        <v/>
      </c>
      <c r="AM84" s="175"/>
      <c r="AN84" s="191" t="str">
        <f t="shared" si="8"/>
        <v/>
      </c>
      <c r="AO84" s="8"/>
      <c r="AP84" s="215">
        <v>2.2999999999999998</v>
      </c>
      <c r="AQ84" s="216" t="s">
        <v>646</v>
      </c>
      <c r="AR84" s="179" t="str" cm="1">
        <f t="array" ref="AR84">_xlfn.IFS(AM84="","",AM84&gt;AP84,"不適合",AM84&lt;=AP84,"適合")</f>
        <v/>
      </c>
      <c r="AS84" s="195" t="str">
        <f t="shared" si="9"/>
        <v/>
      </c>
    </row>
    <row r="85" spans="1:45" ht="25.9" customHeight="1">
      <c r="A85" s="125" t="s">
        <v>572</v>
      </c>
      <c r="C85" s="308" t="s">
        <v>645</v>
      </c>
      <c r="D85" s="238"/>
      <c r="E85" s="68"/>
      <c r="F85" s="67"/>
      <c r="G85" s="69"/>
      <c r="H85" s="69"/>
      <c r="I85" s="69"/>
      <c r="J85" s="69"/>
      <c r="K85" s="174"/>
      <c r="L85" s="139"/>
      <c r="M85" s="139"/>
      <c r="N85" s="177" t="str">
        <f t="shared" si="10"/>
        <v/>
      </c>
      <c r="O85" s="178" t="str">
        <f t="shared" si="4"/>
        <v/>
      </c>
      <c r="P85" s="175"/>
      <c r="Q85" s="191" t="str">
        <f t="shared" si="5"/>
        <v/>
      </c>
      <c r="R85" s="8"/>
      <c r="S85" s="215">
        <v>2.2999999999999998</v>
      </c>
      <c r="T85" s="216" t="s">
        <v>646</v>
      </c>
      <c r="U85" s="179" t="str" cm="1">
        <f t="array" ref="U85">_xlfn.IFS(P85="","",P85&gt;S85,"不適合",P85&lt;=S85,"適合")</f>
        <v/>
      </c>
      <c r="V85" s="195" t="str">
        <f t="shared" si="6"/>
        <v/>
      </c>
      <c r="Z85" s="308" t="s">
        <v>645</v>
      </c>
      <c r="AA85" s="238"/>
      <c r="AB85" s="68"/>
      <c r="AC85" s="67"/>
      <c r="AD85" s="69"/>
      <c r="AE85" s="69"/>
      <c r="AF85" s="69"/>
      <c r="AG85" s="69"/>
      <c r="AH85" s="174"/>
      <c r="AI85" s="139"/>
      <c r="AJ85" s="139"/>
      <c r="AK85" s="177" t="str">
        <f t="shared" si="11"/>
        <v/>
      </c>
      <c r="AL85" s="178" t="str">
        <f t="shared" si="7"/>
        <v/>
      </c>
      <c r="AM85" s="175"/>
      <c r="AN85" s="191" t="str">
        <f t="shared" si="8"/>
        <v/>
      </c>
      <c r="AO85" s="8"/>
      <c r="AP85" s="215">
        <v>2.2999999999999998</v>
      </c>
      <c r="AQ85" s="216" t="s">
        <v>646</v>
      </c>
      <c r="AR85" s="179" t="str" cm="1">
        <f t="array" ref="AR85">_xlfn.IFS(AM85="","",AM85&gt;AP85,"不適合",AM85&lt;=AP85,"適合")</f>
        <v/>
      </c>
      <c r="AS85" s="195" t="str">
        <f t="shared" si="9"/>
        <v/>
      </c>
    </row>
    <row r="86" spans="1:45" ht="25.9" customHeight="1">
      <c r="A86" s="125" t="s">
        <v>572</v>
      </c>
      <c r="C86" s="308" t="s">
        <v>645</v>
      </c>
      <c r="D86" s="238"/>
      <c r="E86" s="68"/>
      <c r="F86" s="67"/>
      <c r="G86" s="69"/>
      <c r="H86" s="69"/>
      <c r="I86" s="69"/>
      <c r="J86" s="69"/>
      <c r="K86" s="174"/>
      <c r="L86" s="139"/>
      <c r="M86" s="139"/>
      <c r="N86" s="177" t="str">
        <f t="shared" si="10"/>
        <v/>
      </c>
      <c r="O86" s="178" t="str">
        <f t="shared" si="4"/>
        <v/>
      </c>
      <c r="P86" s="175"/>
      <c r="Q86" s="191" t="str">
        <f t="shared" si="5"/>
        <v/>
      </c>
      <c r="R86" s="8"/>
      <c r="S86" s="215">
        <v>2.2999999999999998</v>
      </c>
      <c r="T86" s="216" t="s">
        <v>646</v>
      </c>
      <c r="U86" s="179" t="str" cm="1">
        <f t="array" ref="U86">_xlfn.IFS(P86="","",P86&gt;S86,"不適合",P86&lt;=S86,"適合")</f>
        <v/>
      </c>
      <c r="V86" s="195" t="str">
        <f t="shared" si="6"/>
        <v/>
      </c>
      <c r="Z86" s="308" t="s">
        <v>645</v>
      </c>
      <c r="AA86" s="238"/>
      <c r="AB86" s="68"/>
      <c r="AC86" s="67"/>
      <c r="AD86" s="69"/>
      <c r="AE86" s="69"/>
      <c r="AF86" s="69"/>
      <c r="AG86" s="69"/>
      <c r="AH86" s="174"/>
      <c r="AI86" s="139"/>
      <c r="AJ86" s="139"/>
      <c r="AK86" s="177" t="str">
        <f t="shared" si="11"/>
        <v/>
      </c>
      <c r="AL86" s="178" t="str">
        <f t="shared" si="7"/>
        <v/>
      </c>
      <c r="AM86" s="175"/>
      <c r="AN86" s="191" t="str">
        <f t="shared" si="8"/>
        <v/>
      </c>
      <c r="AO86" s="8"/>
      <c r="AP86" s="215">
        <v>2.2999999999999998</v>
      </c>
      <c r="AQ86" s="216" t="s">
        <v>646</v>
      </c>
      <c r="AR86" s="179" t="str" cm="1">
        <f t="array" ref="AR86">_xlfn.IFS(AM86="","",AM86&gt;AP86,"不適合",AM86&lt;=AP86,"適合")</f>
        <v/>
      </c>
      <c r="AS86" s="195" t="str">
        <f t="shared" si="9"/>
        <v/>
      </c>
    </row>
    <row r="87" spans="1:45" ht="25.9" customHeight="1">
      <c r="A87" s="125" t="s">
        <v>572</v>
      </c>
      <c r="C87" s="308" t="s">
        <v>645</v>
      </c>
      <c r="D87" s="238"/>
      <c r="E87" s="68"/>
      <c r="F87" s="67"/>
      <c r="G87" s="69"/>
      <c r="H87" s="69"/>
      <c r="I87" s="69"/>
      <c r="J87" s="69"/>
      <c r="K87" s="174"/>
      <c r="L87" s="139"/>
      <c r="M87" s="139"/>
      <c r="N87" s="177" t="str">
        <f t="shared" si="10"/>
        <v/>
      </c>
      <c r="O87" s="178" t="str">
        <f t="shared" si="4"/>
        <v/>
      </c>
      <c r="P87" s="175"/>
      <c r="Q87" s="191" t="str">
        <f t="shared" si="5"/>
        <v/>
      </c>
      <c r="R87" s="8"/>
      <c r="S87" s="215">
        <v>2.2999999999999998</v>
      </c>
      <c r="T87" s="216" t="s">
        <v>646</v>
      </c>
      <c r="U87" s="179" t="str" cm="1">
        <f t="array" ref="U87">_xlfn.IFS(P87="","",P87&gt;S87,"不適合",P87&lt;=S87,"適合")</f>
        <v/>
      </c>
      <c r="V87" s="195" t="str">
        <f t="shared" si="6"/>
        <v/>
      </c>
      <c r="Z87" s="308" t="s">
        <v>645</v>
      </c>
      <c r="AA87" s="238"/>
      <c r="AB87" s="68"/>
      <c r="AC87" s="67"/>
      <c r="AD87" s="69"/>
      <c r="AE87" s="69"/>
      <c r="AF87" s="69"/>
      <c r="AG87" s="69"/>
      <c r="AH87" s="174"/>
      <c r="AI87" s="139"/>
      <c r="AJ87" s="139"/>
      <c r="AK87" s="177" t="str">
        <f t="shared" si="11"/>
        <v/>
      </c>
      <c r="AL87" s="178" t="str">
        <f t="shared" si="7"/>
        <v/>
      </c>
      <c r="AM87" s="175"/>
      <c r="AN87" s="191" t="str">
        <f t="shared" si="8"/>
        <v/>
      </c>
      <c r="AO87" s="8"/>
      <c r="AP87" s="215">
        <v>2.2999999999999998</v>
      </c>
      <c r="AQ87" s="216" t="s">
        <v>646</v>
      </c>
      <c r="AR87" s="179" t="str" cm="1">
        <f t="array" ref="AR87">_xlfn.IFS(AM87="","",AM87&gt;AP87,"不適合",AM87&lt;=AP87,"適合")</f>
        <v/>
      </c>
      <c r="AS87" s="195" t="str">
        <f t="shared" si="9"/>
        <v/>
      </c>
    </row>
    <row r="88" spans="1:45" ht="25.9" customHeight="1">
      <c r="A88" s="125" t="s">
        <v>572</v>
      </c>
      <c r="C88" s="308" t="s">
        <v>645</v>
      </c>
      <c r="D88" s="238"/>
      <c r="E88" s="68"/>
      <c r="F88" s="67"/>
      <c r="G88" s="69"/>
      <c r="H88" s="69"/>
      <c r="I88" s="69"/>
      <c r="J88" s="69"/>
      <c r="K88" s="174"/>
      <c r="L88" s="139"/>
      <c r="M88" s="139"/>
      <c r="N88" s="177" t="str">
        <f t="shared" si="10"/>
        <v/>
      </c>
      <c r="O88" s="178" t="str">
        <f t="shared" si="4"/>
        <v/>
      </c>
      <c r="P88" s="175"/>
      <c r="Q88" s="191" t="str">
        <f t="shared" si="5"/>
        <v/>
      </c>
      <c r="R88" s="8"/>
      <c r="S88" s="215">
        <v>2.2999999999999998</v>
      </c>
      <c r="T88" s="216" t="s">
        <v>646</v>
      </c>
      <c r="U88" s="179" t="str" cm="1">
        <f t="array" ref="U88">_xlfn.IFS(P88="","",P88&gt;S88,"不適合",P88&lt;=S88,"適合")</f>
        <v/>
      </c>
      <c r="V88" s="195" t="str">
        <f t="shared" si="6"/>
        <v/>
      </c>
      <c r="Z88" s="308" t="s">
        <v>645</v>
      </c>
      <c r="AA88" s="238"/>
      <c r="AB88" s="68"/>
      <c r="AC88" s="67"/>
      <c r="AD88" s="69"/>
      <c r="AE88" s="69"/>
      <c r="AF88" s="69"/>
      <c r="AG88" s="69"/>
      <c r="AH88" s="174"/>
      <c r="AI88" s="139"/>
      <c r="AJ88" s="139"/>
      <c r="AK88" s="177" t="str">
        <f t="shared" si="11"/>
        <v/>
      </c>
      <c r="AL88" s="178" t="str">
        <f t="shared" si="7"/>
        <v/>
      </c>
      <c r="AM88" s="175"/>
      <c r="AN88" s="191" t="str">
        <f t="shared" si="8"/>
        <v/>
      </c>
      <c r="AO88" s="8"/>
      <c r="AP88" s="215">
        <v>2.2999999999999998</v>
      </c>
      <c r="AQ88" s="216" t="s">
        <v>646</v>
      </c>
      <c r="AR88" s="179" t="str" cm="1">
        <f t="array" ref="AR88">_xlfn.IFS(AM88="","",AM88&gt;AP88,"不適合",AM88&lt;=AP88,"適合")</f>
        <v/>
      </c>
      <c r="AS88" s="195" t="str">
        <f t="shared" si="9"/>
        <v/>
      </c>
    </row>
    <row r="89" spans="1:45" ht="25.9" customHeight="1">
      <c r="A89" s="125" t="s">
        <v>572</v>
      </c>
      <c r="C89" s="308" t="s">
        <v>645</v>
      </c>
      <c r="D89" s="238"/>
      <c r="E89" s="68"/>
      <c r="F89" s="67"/>
      <c r="G89" s="69"/>
      <c r="H89" s="69"/>
      <c r="I89" s="69"/>
      <c r="J89" s="69"/>
      <c r="K89" s="174"/>
      <c r="L89" s="139"/>
      <c r="M89" s="139"/>
      <c r="N89" s="177" t="str">
        <f t="shared" si="10"/>
        <v/>
      </c>
      <c r="O89" s="178" t="str">
        <f t="shared" si="4"/>
        <v/>
      </c>
      <c r="P89" s="175"/>
      <c r="Q89" s="191" t="str">
        <f t="shared" si="5"/>
        <v/>
      </c>
      <c r="R89" s="8"/>
      <c r="S89" s="215">
        <v>2.2999999999999998</v>
      </c>
      <c r="T89" s="216" t="s">
        <v>646</v>
      </c>
      <c r="U89" s="179" t="str" cm="1">
        <f t="array" ref="U89">_xlfn.IFS(P89="","",P89&gt;S89,"不適合",P89&lt;=S89,"適合")</f>
        <v/>
      </c>
      <c r="V89" s="195" t="str">
        <f t="shared" si="6"/>
        <v/>
      </c>
      <c r="Z89" s="308" t="s">
        <v>645</v>
      </c>
      <c r="AA89" s="238"/>
      <c r="AB89" s="68"/>
      <c r="AC89" s="67"/>
      <c r="AD89" s="69"/>
      <c r="AE89" s="69"/>
      <c r="AF89" s="69"/>
      <c r="AG89" s="69"/>
      <c r="AH89" s="174"/>
      <c r="AI89" s="139"/>
      <c r="AJ89" s="139"/>
      <c r="AK89" s="177" t="str">
        <f t="shared" si="11"/>
        <v/>
      </c>
      <c r="AL89" s="178" t="str">
        <f t="shared" si="7"/>
        <v/>
      </c>
      <c r="AM89" s="175"/>
      <c r="AN89" s="191" t="str">
        <f t="shared" si="8"/>
        <v/>
      </c>
      <c r="AO89" s="8"/>
      <c r="AP89" s="215">
        <v>2.2999999999999998</v>
      </c>
      <c r="AQ89" s="216" t="s">
        <v>646</v>
      </c>
      <c r="AR89" s="179" t="str" cm="1">
        <f t="array" ref="AR89">_xlfn.IFS(AM89="","",AM89&gt;AP89,"不適合",AM89&lt;=AP89,"適合")</f>
        <v/>
      </c>
      <c r="AS89" s="195" t="str">
        <f t="shared" si="9"/>
        <v/>
      </c>
    </row>
    <row r="90" spans="1:45" ht="25.9" customHeight="1">
      <c r="A90" s="125" t="s">
        <v>572</v>
      </c>
      <c r="C90" s="308" t="s">
        <v>645</v>
      </c>
      <c r="D90" s="238"/>
      <c r="E90" s="68"/>
      <c r="F90" s="67"/>
      <c r="G90" s="69"/>
      <c r="H90" s="69"/>
      <c r="I90" s="69"/>
      <c r="J90" s="69"/>
      <c r="K90" s="174"/>
      <c r="L90" s="139"/>
      <c r="M90" s="139"/>
      <c r="N90" s="177" t="str">
        <f t="shared" si="10"/>
        <v/>
      </c>
      <c r="O90" s="178" t="str">
        <f t="shared" si="4"/>
        <v/>
      </c>
      <c r="P90" s="175"/>
      <c r="Q90" s="191" t="str">
        <f t="shared" si="5"/>
        <v/>
      </c>
      <c r="R90" s="8"/>
      <c r="S90" s="215">
        <v>2.2999999999999998</v>
      </c>
      <c r="T90" s="216" t="s">
        <v>646</v>
      </c>
      <c r="U90" s="179" t="str" cm="1">
        <f t="array" ref="U90">_xlfn.IFS(P90="","",P90&gt;S90,"不適合",P90&lt;=S90,"適合")</f>
        <v/>
      </c>
      <c r="V90" s="195" t="str">
        <f t="shared" si="6"/>
        <v/>
      </c>
      <c r="Z90" s="308" t="s">
        <v>645</v>
      </c>
      <c r="AA90" s="238"/>
      <c r="AB90" s="68"/>
      <c r="AC90" s="67"/>
      <c r="AD90" s="69"/>
      <c r="AE90" s="69"/>
      <c r="AF90" s="69"/>
      <c r="AG90" s="69"/>
      <c r="AH90" s="174"/>
      <c r="AI90" s="139"/>
      <c r="AJ90" s="139"/>
      <c r="AK90" s="177" t="str">
        <f t="shared" si="11"/>
        <v/>
      </c>
      <c r="AL90" s="178" t="str">
        <f t="shared" si="7"/>
        <v/>
      </c>
      <c r="AM90" s="175"/>
      <c r="AN90" s="191" t="str">
        <f t="shared" si="8"/>
        <v/>
      </c>
      <c r="AO90" s="8"/>
      <c r="AP90" s="215">
        <v>2.2999999999999998</v>
      </c>
      <c r="AQ90" s="216" t="s">
        <v>646</v>
      </c>
      <c r="AR90" s="179" t="str" cm="1">
        <f t="array" ref="AR90">_xlfn.IFS(AM90="","",AM90&gt;AP90,"不適合",AM90&lt;=AP90,"適合")</f>
        <v/>
      </c>
      <c r="AS90" s="195" t="str">
        <f t="shared" si="9"/>
        <v/>
      </c>
    </row>
    <row r="91" spans="1:45" ht="25.9" customHeight="1">
      <c r="A91" s="125" t="s">
        <v>572</v>
      </c>
      <c r="C91" s="308" t="s">
        <v>645</v>
      </c>
      <c r="D91" s="238"/>
      <c r="E91" s="68"/>
      <c r="F91" s="67"/>
      <c r="G91" s="69"/>
      <c r="H91" s="69"/>
      <c r="I91" s="69"/>
      <c r="J91" s="69"/>
      <c r="K91" s="174"/>
      <c r="L91" s="139"/>
      <c r="M91" s="139"/>
      <c r="N91" s="177" t="str">
        <f t="shared" si="10"/>
        <v/>
      </c>
      <c r="O91" s="178" t="str">
        <f t="shared" si="4"/>
        <v/>
      </c>
      <c r="P91" s="175"/>
      <c r="Q91" s="191" t="str">
        <f t="shared" si="5"/>
        <v/>
      </c>
      <c r="R91" s="8"/>
      <c r="S91" s="215">
        <v>2.2999999999999998</v>
      </c>
      <c r="T91" s="216" t="s">
        <v>646</v>
      </c>
      <c r="U91" s="179" t="str" cm="1">
        <f t="array" ref="U91">_xlfn.IFS(P91="","",P91&gt;S91,"不適合",P91&lt;=S91,"適合")</f>
        <v/>
      </c>
      <c r="V91" s="195" t="str">
        <f t="shared" si="6"/>
        <v/>
      </c>
      <c r="Z91" s="308" t="s">
        <v>645</v>
      </c>
      <c r="AA91" s="238"/>
      <c r="AB91" s="68"/>
      <c r="AC91" s="67"/>
      <c r="AD91" s="69"/>
      <c r="AE91" s="69"/>
      <c r="AF91" s="69"/>
      <c r="AG91" s="69"/>
      <c r="AH91" s="174"/>
      <c r="AI91" s="139"/>
      <c r="AJ91" s="139"/>
      <c r="AK91" s="177" t="str">
        <f t="shared" si="11"/>
        <v/>
      </c>
      <c r="AL91" s="178" t="str">
        <f t="shared" si="7"/>
        <v/>
      </c>
      <c r="AM91" s="175"/>
      <c r="AN91" s="191" t="str">
        <f t="shared" si="8"/>
        <v/>
      </c>
      <c r="AO91" s="8"/>
      <c r="AP91" s="215">
        <v>2.2999999999999998</v>
      </c>
      <c r="AQ91" s="216" t="s">
        <v>646</v>
      </c>
      <c r="AR91" s="179" t="str" cm="1">
        <f t="array" ref="AR91">_xlfn.IFS(AM91="","",AM91&gt;AP91,"不適合",AM91&lt;=AP91,"適合")</f>
        <v/>
      </c>
      <c r="AS91" s="195" t="str">
        <f t="shared" si="9"/>
        <v/>
      </c>
    </row>
    <row r="92" spans="1:45" ht="25.9" customHeight="1">
      <c r="A92" s="125" t="s">
        <v>572</v>
      </c>
      <c r="C92" s="308" t="s">
        <v>645</v>
      </c>
      <c r="D92" s="238"/>
      <c r="E92" s="68"/>
      <c r="F92" s="67"/>
      <c r="G92" s="69"/>
      <c r="H92" s="69"/>
      <c r="I92" s="69"/>
      <c r="J92" s="69"/>
      <c r="K92" s="174"/>
      <c r="L92" s="139"/>
      <c r="M92" s="139"/>
      <c r="N92" s="177" t="str">
        <f t="shared" si="10"/>
        <v/>
      </c>
      <c r="O92" s="178" t="str">
        <f t="shared" si="4"/>
        <v/>
      </c>
      <c r="P92" s="175"/>
      <c r="Q92" s="191" t="str">
        <f t="shared" si="5"/>
        <v/>
      </c>
      <c r="R92" s="8"/>
      <c r="S92" s="215">
        <v>2.2999999999999998</v>
      </c>
      <c r="T92" s="216" t="s">
        <v>646</v>
      </c>
      <c r="U92" s="179" t="str" cm="1">
        <f t="array" ref="U92">_xlfn.IFS(P92="","",P92&gt;S92,"不適合",P92&lt;=S92,"適合")</f>
        <v/>
      </c>
      <c r="V92" s="195" t="str">
        <f t="shared" si="6"/>
        <v/>
      </c>
      <c r="Z92" s="308" t="s">
        <v>645</v>
      </c>
      <c r="AA92" s="238"/>
      <c r="AB92" s="68"/>
      <c r="AC92" s="67"/>
      <c r="AD92" s="69"/>
      <c r="AE92" s="69"/>
      <c r="AF92" s="69"/>
      <c r="AG92" s="69"/>
      <c r="AH92" s="174"/>
      <c r="AI92" s="139"/>
      <c r="AJ92" s="139"/>
      <c r="AK92" s="177" t="str">
        <f t="shared" si="11"/>
        <v/>
      </c>
      <c r="AL92" s="178" t="str">
        <f t="shared" si="7"/>
        <v/>
      </c>
      <c r="AM92" s="175"/>
      <c r="AN92" s="191" t="str">
        <f t="shared" si="8"/>
        <v/>
      </c>
      <c r="AO92" s="8"/>
      <c r="AP92" s="215">
        <v>2.2999999999999998</v>
      </c>
      <c r="AQ92" s="216" t="s">
        <v>646</v>
      </c>
      <c r="AR92" s="179" t="str" cm="1">
        <f t="array" ref="AR92">_xlfn.IFS(AM92="","",AM92&gt;AP92,"不適合",AM92&lt;=AP92,"適合")</f>
        <v/>
      </c>
      <c r="AS92" s="195" t="str">
        <f t="shared" si="9"/>
        <v/>
      </c>
    </row>
    <row r="93" spans="1:45" ht="25.9" customHeight="1">
      <c r="A93" s="125" t="s">
        <v>572</v>
      </c>
      <c r="C93" s="308" t="s">
        <v>645</v>
      </c>
      <c r="D93" s="238"/>
      <c r="E93" s="68"/>
      <c r="F93" s="67"/>
      <c r="G93" s="69"/>
      <c r="H93" s="69"/>
      <c r="I93" s="69"/>
      <c r="J93" s="69"/>
      <c r="K93" s="174"/>
      <c r="L93" s="139"/>
      <c r="M93" s="139"/>
      <c r="N93" s="177" t="str">
        <f t="shared" si="10"/>
        <v/>
      </c>
      <c r="O93" s="178" t="str">
        <f t="shared" si="4"/>
        <v/>
      </c>
      <c r="P93" s="175"/>
      <c r="Q93" s="191" t="str">
        <f t="shared" si="5"/>
        <v/>
      </c>
      <c r="R93" s="8"/>
      <c r="S93" s="215">
        <v>2.2999999999999998</v>
      </c>
      <c r="T93" s="216" t="s">
        <v>646</v>
      </c>
      <c r="U93" s="179" t="str" cm="1">
        <f t="array" ref="U93">_xlfn.IFS(P93="","",P93&gt;S93,"不適合",P93&lt;=S93,"適合")</f>
        <v/>
      </c>
      <c r="V93" s="195" t="str">
        <f t="shared" si="6"/>
        <v/>
      </c>
      <c r="Z93" s="308" t="s">
        <v>645</v>
      </c>
      <c r="AA93" s="238"/>
      <c r="AB93" s="68"/>
      <c r="AC93" s="67"/>
      <c r="AD93" s="69"/>
      <c r="AE93" s="69"/>
      <c r="AF93" s="69"/>
      <c r="AG93" s="69"/>
      <c r="AH93" s="174"/>
      <c r="AI93" s="139"/>
      <c r="AJ93" s="139"/>
      <c r="AK93" s="177" t="str">
        <f t="shared" si="11"/>
        <v/>
      </c>
      <c r="AL93" s="178" t="str">
        <f t="shared" si="7"/>
        <v/>
      </c>
      <c r="AM93" s="175"/>
      <c r="AN93" s="191" t="str">
        <f t="shared" si="8"/>
        <v/>
      </c>
      <c r="AO93" s="8"/>
      <c r="AP93" s="215">
        <v>2.2999999999999998</v>
      </c>
      <c r="AQ93" s="216" t="s">
        <v>646</v>
      </c>
      <c r="AR93" s="179" t="str" cm="1">
        <f t="array" ref="AR93">_xlfn.IFS(AM93="","",AM93&gt;AP93,"不適合",AM93&lt;=AP93,"適合")</f>
        <v/>
      </c>
      <c r="AS93" s="195" t="str">
        <f t="shared" si="9"/>
        <v/>
      </c>
    </row>
    <row r="94" spans="1:45" ht="25.9" customHeight="1">
      <c r="A94" s="125" t="s">
        <v>572</v>
      </c>
      <c r="C94" s="308" t="s">
        <v>645</v>
      </c>
      <c r="D94" s="238"/>
      <c r="E94" s="68"/>
      <c r="F94" s="67"/>
      <c r="G94" s="69"/>
      <c r="H94" s="69"/>
      <c r="I94" s="69"/>
      <c r="J94" s="69"/>
      <c r="K94" s="174"/>
      <c r="L94" s="139"/>
      <c r="M94" s="139"/>
      <c r="N94" s="177" t="str">
        <f t="shared" si="10"/>
        <v/>
      </c>
      <c r="O94" s="178" t="str">
        <f t="shared" si="4"/>
        <v/>
      </c>
      <c r="P94" s="175"/>
      <c r="Q94" s="191" t="str">
        <f t="shared" si="5"/>
        <v/>
      </c>
      <c r="R94" s="8"/>
      <c r="S94" s="215">
        <v>2.2999999999999998</v>
      </c>
      <c r="T94" s="216" t="s">
        <v>646</v>
      </c>
      <c r="U94" s="179" t="str" cm="1">
        <f t="array" ref="U94">_xlfn.IFS(P94="","",P94&gt;S94,"不適合",P94&lt;=S94,"適合")</f>
        <v/>
      </c>
      <c r="V94" s="195" t="str">
        <f t="shared" si="6"/>
        <v/>
      </c>
      <c r="Z94" s="308" t="s">
        <v>645</v>
      </c>
      <c r="AA94" s="238"/>
      <c r="AB94" s="68"/>
      <c r="AC94" s="67"/>
      <c r="AD94" s="69"/>
      <c r="AE94" s="69"/>
      <c r="AF94" s="69"/>
      <c r="AG94" s="69"/>
      <c r="AH94" s="174"/>
      <c r="AI94" s="139"/>
      <c r="AJ94" s="139"/>
      <c r="AK94" s="177" t="str">
        <f t="shared" si="11"/>
        <v/>
      </c>
      <c r="AL94" s="178" t="str">
        <f t="shared" si="7"/>
        <v/>
      </c>
      <c r="AM94" s="175"/>
      <c r="AN94" s="191" t="str">
        <f t="shared" si="8"/>
        <v/>
      </c>
      <c r="AO94" s="8"/>
      <c r="AP94" s="215">
        <v>2.2999999999999998</v>
      </c>
      <c r="AQ94" s="216" t="s">
        <v>646</v>
      </c>
      <c r="AR94" s="179" t="str" cm="1">
        <f t="array" ref="AR94">_xlfn.IFS(AM94="","",AM94&gt;AP94,"不適合",AM94&lt;=AP94,"適合")</f>
        <v/>
      </c>
      <c r="AS94" s="195" t="str">
        <f t="shared" si="9"/>
        <v/>
      </c>
    </row>
    <row r="95" spans="1:45" ht="25.9" customHeight="1">
      <c r="A95" s="125" t="s">
        <v>572</v>
      </c>
      <c r="C95" s="308" t="s">
        <v>645</v>
      </c>
      <c r="D95" s="238"/>
      <c r="E95" s="68"/>
      <c r="F95" s="67"/>
      <c r="G95" s="69"/>
      <c r="H95" s="69"/>
      <c r="I95" s="69"/>
      <c r="J95" s="69"/>
      <c r="K95" s="174"/>
      <c r="L95" s="139"/>
      <c r="M95" s="139"/>
      <c r="N95" s="177" t="str">
        <f t="shared" si="10"/>
        <v/>
      </c>
      <c r="O95" s="178" t="str">
        <f t="shared" si="4"/>
        <v/>
      </c>
      <c r="P95" s="175"/>
      <c r="Q95" s="191" t="str">
        <f t="shared" si="5"/>
        <v/>
      </c>
      <c r="R95" s="8"/>
      <c r="S95" s="215">
        <v>2.2999999999999998</v>
      </c>
      <c r="T95" s="216" t="s">
        <v>646</v>
      </c>
      <c r="U95" s="179" t="str" cm="1">
        <f t="array" ref="U95">_xlfn.IFS(P95="","",P95&gt;S95,"不適合",P95&lt;=S95,"適合")</f>
        <v/>
      </c>
      <c r="V95" s="195" t="str">
        <f t="shared" si="6"/>
        <v/>
      </c>
      <c r="Z95" s="308" t="s">
        <v>645</v>
      </c>
      <c r="AA95" s="238"/>
      <c r="AB95" s="68"/>
      <c r="AC95" s="67"/>
      <c r="AD95" s="69"/>
      <c r="AE95" s="69"/>
      <c r="AF95" s="69"/>
      <c r="AG95" s="69"/>
      <c r="AH95" s="174"/>
      <c r="AI95" s="139"/>
      <c r="AJ95" s="139"/>
      <c r="AK95" s="177" t="str">
        <f t="shared" si="11"/>
        <v/>
      </c>
      <c r="AL95" s="178" t="str">
        <f t="shared" si="7"/>
        <v/>
      </c>
      <c r="AM95" s="175"/>
      <c r="AN95" s="191" t="str">
        <f t="shared" si="8"/>
        <v/>
      </c>
      <c r="AO95" s="8"/>
      <c r="AP95" s="215">
        <v>2.2999999999999998</v>
      </c>
      <c r="AQ95" s="216" t="s">
        <v>646</v>
      </c>
      <c r="AR95" s="179" t="str" cm="1">
        <f t="array" ref="AR95">_xlfn.IFS(AM95="","",AM95&gt;AP95,"不適合",AM95&lt;=AP95,"適合")</f>
        <v/>
      </c>
      <c r="AS95" s="195" t="str">
        <f t="shared" si="9"/>
        <v/>
      </c>
    </row>
    <row r="96" spans="1:45" ht="25.9" customHeight="1">
      <c r="A96" s="125" t="s">
        <v>572</v>
      </c>
      <c r="C96" s="308" t="s">
        <v>645</v>
      </c>
      <c r="D96" s="238"/>
      <c r="E96" s="68"/>
      <c r="F96" s="67"/>
      <c r="G96" s="69"/>
      <c r="H96" s="69"/>
      <c r="I96" s="69"/>
      <c r="J96" s="69"/>
      <c r="K96" s="174"/>
      <c r="L96" s="139"/>
      <c r="M96" s="139"/>
      <c r="N96" s="177" t="str">
        <f t="shared" si="10"/>
        <v/>
      </c>
      <c r="O96" s="178" t="str">
        <f t="shared" si="4"/>
        <v/>
      </c>
      <c r="P96" s="175"/>
      <c r="Q96" s="191" t="str">
        <f t="shared" si="5"/>
        <v/>
      </c>
      <c r="R96" s="8"/>
      <c r="S96" s="215">
        <v>2.2999999999999998</v>
      </c>
      <c r="T96" s="216" t="s">
        <v>646</v>
      </c>
      <c r="U96" s="179" t="str" cm="1">
        <f t="array" ref="U96">_xlfn.IFS(P96="","",P96&gt;S96,"不適合",P96&lt;=S96,"適合")</f>
        <v/>
      </c>
      <c r="V96" s="195" t="str">
        <f t="shared" si="6"/>
        <v/>
      </c>
      <c r="Z96" s="308" t="s">
        <v>645</v>
      </c>
      <c r="AA96" s="238"/>
      <c r="AB96" s="68"/>
      <c r="AC96" s="67"/>
      <c r="AD96" s="69"/>
      <c r="AE96" s="69"/>
      <c r="AF96" s="69"/>
      <c r="AG96" s="69"/>
      <c r="AH96" s="174"/>
      <c r="AI96" s="139"/>
      <c r="AJ96" s="139"/>
      <c r="AK96" s="177" t="str">
        <f t="shared" si="11"/>
        <v/>
      </c>
      <c r="AL96" s="178" t="str">
        <f t="shared" si="7"/>
        <v/>
      </c>
      <c r="AM96" s="175"/>
      <c r="AN96" s="191" t="str">
        <f t="shared" si="8"/>
        <v/>
      </c>
      <c r="AO96" s="8"/>
      <c r="AP96" s="215">
        <v>2.2999999999999998</v>
      </c>
      <c r="AQ96" s="216" t="s">
        <v>646</v>
      </c>
      <c r="AR96" s="179" t="str" cm="1">
        <f t="array" ref="AR96">_xlfn.IFS(AM96="","",AM96&gt;AP96,"不適合",AM96&lt;=AP96,"適合")</f>
        <v/>
      </c>
      <c r="AS96" s="195" t="str">
        <f t="shared" si="9"/>
        <v/>
      </c>
    </row>
    <row r="97" spans="1:45" ht="25.9" customHeight="1">
      <c r="A97" s="125" t="s">
        <v>572</v>
      </c>
      <c r="C97" s="308" t="s">
        <v>645</v>
      </c>
      <c r="D97" s="238"/>
      <c r="E97" s="68"/>
      <c r="F97" s="67"/>
      <c r="G97" s="69"/>
      <c r="H97" s="69"/>
      <c r="I97" s="69"/>
      <c r="J97" s="69"/>
      <c r="K97" s="174"/>
      <c r="L97" s="139"/>
      <c r="M97" s="139"/>
      <c r="N97" s="177" t="str">
        <f t="shared" si="10"/>
        <v/>
      </c>
      <c r="O97" s="178" t="str">
        <f t="shared" si="4"/>
        <v/>
      </c>
      <c r="P97" s="175"/>
      <c r="Q97" s="191" t="str">
        <f t="shared" si="5"/>
        <v/>
      </c>
      <c r="R97" s="8"/>
      <c r="S97" s="215">
        <v>2.2999999999999998</v>
      </c>
      <c r="T97" s="216" t="s">
        <v>646</v>
      </c>
      <c r="U97" s="179" t="str" cm="1">
        <f t="array" ref="U97">_xlfn.IFS(P97="","",P97&gt;S97,"不適合",P97&lt;=S97,"適合")</f>
        <v/>
      </c>
      <c r="V97" s="195" t="str">
        <f t="shared" si="6"/>
        <v/>
      </c>
      <c r="Z97" s="308" t="s">
        <v>645</v>
      </c>
      <c r="AA97" s="238"/>
      <c r="AB97" s="68"/>
      <c r="AC97" s="67"/>
      <c r="AD97" s="69"/>
      <c r="AE97" s="69"/>
      <c r="AF97" s="69"/>
      <c r="AG97" s="69"/>
      <c r="AH97" s="174"/>
      <c r="AI97" s="139"/>
      <c r="AJ97" s="139"/>
      <c r="AK97" s="177" t="str">
        <f t="shared" si="11"/>
        <v/>
      </c>
      <c r="AL97" s="178" t="str">
        <f t="shared" si="7"/>
        <v/>
      </c>
      <c r="AM97" s="175"/>
      <c r="AN97" s="191" t="str">
        <f t="shared" si="8"/>
        <v/>
      </c>
      <c r="AO97" s="8"/>
      <c r="AP97" s="215">
        <v>2.2999999999999998</v>
      </c>
      <c r="AQ97" s="216" t="s">
        <v>646</v>
      </c>
      <c r="AR97" s="179" t="str" cm="1">
        <f t="array" ref="AR97">_xlfn.IFS(AM97="","",AM97&gt;AP97,"不適合",AM97&lt;=AP97,"適合")</f>
        <v/>
      </c>
      <c r="AS97" s="195" t="str">
        <f t="shared" si="9"/>
        <v/>
      </c>
    </row>
    <row r="98" spans="1:45" ht="25.9" customHeight="1">
      <c r="A98" s="125" t="s">
        <v>572</v>
      </c>
      <c r="C98" s="308" t="s">
        <v>645</v>
      </c>
      <c r="D98" s="238"/>
      <c r="E98" s="68"/>
      <c r="F98" s="67"/>
      <c r="G98" s="69"/>
      <c r="H98" s="69"/>
      <c r="I98" s="69"/>
      <c r="J98" s="69"/>
      <c r="K98" s="174"/>
      <c r="L98" s="139"/>
      <c r="M98" s="139"/>
      <c r="N98" s="177" t="str">
        <f t="shared" si="10"/>
        <v/>
      </c>
      <c r="O98" s="178" t="str">
        <f t="shared" si="4"/>
        <v/>
      </c>
      <c r="P98" s="175"/>
      <c r="Q98" s="191" t="str">
        <f t="shared" si="5"/>
        <v/>
      </c>
      <c r="R98" s="8"/>
      <c r="S98" s="215">
        <v>2.2999999999999998</v>
      </c>
      <c r="T98" s="216" t="s">
        <v>646</v>
      </c>
      <c r="U98" s="179" t="str" cm="1">
        <f t="array" ref="U98">_xlfn.IFS(P98="","",P98&gt;S98,"不適合",P98&lt;=S98,"適合")</f>
        <v/>
      </c>
      <c r="V98" s="195" t="str">
        <f t="shared" si="6"/>
        <v/>
      </c>
      <c r="Z98" s="308" t="s">
        <v>645</v>
      </c>
      <c r="AA98" s="238"/>
      <c r="AB98" s="68"/>
      <c r="AC98" s="67"/>
      <c r="AD98" s="69"/>
      <c r="AE98" s="69"/>
      <c r="AF98" s="69"/>
      <c r="AG98" s="69"/>
      <c r="AH98" s="174"/>
      <c r="AI98" s="139"/>
      <c r="AJ98" s="139"/>
      <c r="AK98" s="177" t="str">
        <f t="shared" si="11"/>
        <v/>
      </c>
      <c r="AL98" s="178" t="str">
        <f t="shared" si="7"/>
        <v/>
      </c>
      <c r="AM98" s="175"/>
      <c r="AN98" s="191" t="str">
        <f t="shared" si="8"/>
        <v/>
      </c>
      <c r="AO98" s="8"/>
      <c r="AP98" s="215">
        <v>2.2999999999999998</v>
      </c>
      <c r="AQ98" s="216" t="s">
        <v>646</v>
      </c>
      <c r="AR98" s="179" t="str" cm="1">
        <f t="array" ref="AR98">_xlfn.IFS(AM98="","",AM98&gt;AP98,"不適合",AM98&lt;=AP98,"適合")</f>
        <v/>
      </c>
      <c r="AS98" s="195" t="str">
        <f t="shared" si="9"/>
        <v/>
      </c>
    </row>
    <row r="99" spans="1:45" ht="25.9" customHeight="1">
      <c r="A99" s="125" t="s">
        <v>572</v>
      </c>
      <c r="C99" s="308" t="s">
        <v>645</v>
      </c>
      <c r="D99" s="238"/>
      <c r="E99" s="68"/>
      <c r="F99" s="67"/>
      <c r="G99" s="69"/>
      <c r="H99" s="69"/>
      <c r="I99" s="69"/>
      <c r="J99" s="69"/>
      <c r="K99" s="1177"/>
      <c r="L99" s="139"/>
      <c r="M99" s="139"/>
      <c r="N99" s="177" t="str">
        <f t="shared" si="10"/>
        <v/>
      </c>
      <c r="O99" s="178" t="str">
        <f t="shared" si="4"/>
        <v/>
      </c>
      <c r="P99" s="175"/>
      <c r="Q99" s="191" t="str">
        <f t="shared" si="5"/>
        <v/>
      </c>
      <c r="R99" s="8"/>
      <c r="S99" s="215">
        <v>2.2999999999999998</v>
      </c>
      <c r="T99" s="216" t="s">
        <v>646</v>
      </c>
      <c r="U99" s="1178" t="str" cm="1">
        <f t="array" ref="U99">_xlfn.IFS(P99="","",P99&gt;S99,"不適合",P99&lt;=S99,"適合")</f>
        <v/>
      </c>
      <c r="V99" s="196" t="str">
        <f t="shared" si="6"/>
        <v/>
      </c>
      <c r="Z99" s="308" t="s">
        <v>645</v>
      </c>
      <c r="AA99" s="238"/>
      <c r="AB99" s="68"/>
      <c r="AC99" s="67"/>
      <c r="AD99" s="69"/>
      <c r="AE99" s="69"/>
      <c r="AF99" s="69"/>
      <c r="AG99" s="69"/>
      <c r="AH99" s="1177"/>
      <c r="AI99" s="139"/>
      <c r="AJ99" s="139"/>
      <c r="AK99" s="177" t="str">
        <f t="shared" si="11"/>
        <v/>
      </c>
      <c r="AL99" s="178" t="str">
        <f t="shared" si="7"/>
        <v/>
      </c>
      <c r="AM99" s="175"/>
      <c r="AN99" s="191" t="str">
        <f t="shared" si="8"/>
        <v/>
      </c>
      <c r="AO99" s="8"/>
      <c r="AP99" s="215">
        <v>2.2999999999999998</v>
      </c>
      <c r="AQ99" s="216" t="s">
        <v>646</v>
      </c>
      <c r="AR99" s="1178" t="str" cm="1">
        <f t="array" ref="AR99">_xlfn.IFS(AM99="","",AM99&gt;AP99,"不適合",AM99&lt;=AP99,"適合")</f>
        <v/>
      </c>
      <c r="AS99" s="196" t="str">
        <f t="shared" si="9"/>
        <v/>
      </c>
    </row>
    <row r="100" spans="1:45" ht="25.9" customHeight="1">
      <c r="A100" s="125" t="s">
        <v>572</v>
      </c>
      <c r="C100" s="319" t="s">
        <v>647</v>
      </c>
      <c r="D100" s="1145"/>
      <c r="E100" s="1171"/>
      <c r="F100" s="1053"/>
      <c r="G100" s="1173"/>
      <c r="H100" s="1173" t="s">
        <v>234</v>
      </c>
      <c r="I100" s="1173"/>
      <c r="J100" s="1173"/>
      <c r="K100" s="176"/>
      <c r="L100" s="1174"/>
      <c r="M100" s="1174"/>
      <c r="N100" s="1175" t="str">
        <f t="shared" si="10"/>
        <v/>
      </c>
      <c r="O100" s="1176" t="str">
        <f t="shared" ref="O100:O105" si="12">IFERROR(VLOOKUP(N100+10^-9,$C$206:$F$209,4,TRUE),"")</f>
        <v/>
      </c>
      <c r="P100" s="1055"/>
      <c r="Q100" s="192" t="str">
        <f t="shared" si="5"/>
        <v/>
      </c>
      <c r="R100" s="8"/>
      <c r="S100" s="1150">
        <v>2.2999999999999998</v>
      </c>
      <c r="T100" s="1039" t="s">
        <v>646</v>
      </c>
      <c r="U100" s="179" t="str" cm="1">
        <f t="array" ref="U100">_xlfn.IFS(P100="","",P100&gt;S100,"不適合",P100&lt;=S100,"適合")</f>
        <v/>
      </c>
      <c r="V100" s="1151" t="str">
        <f>IFERROR(VLOOKUP(E100&amp;Q100&amp;O100,$C$223:$D$286,2,FALSE),"")</f>
        <v/>
      </c>
      <c r="Z100" s="319" t="s">
        <v>647</v>
      </c>
      <c r="AA100" s="1145" t="s">
        <v>1226</v>
      </c>
      <c r="AB100" s="1146" t="s">
        <v>648</v>
      </c>
      <c r="AC100" s="1053" t="s">
        <v>1213</v>
      </c>
      <c r="AD100" s="1173" t="s">
        <v>1228</v>
      </c>
      <c r="AE100" s="1173" t="s">
        <v>234</v>
      </c>
      <c r="AF100" s="1173" t="s">
        <v>1209</v>
      </c>
      <c r="AG100" s="1173" t="s">
        <v>1225</v>
      </c>
      <c r="AH100" s="176"/>
      <c r="AI100" s="1174">
        <v>800</v>
      </c>
      <c r="AJ100" s="1174">
        <v>1000</v>
      </c>
      <c r="AK100" s="1175">
        <f t="shared" si="11"/>
        <v>0.79999999999999993</v>
      </c>
      <c r="AL100" s="1176" t="str">
        <f>IFERROR(VLOOKUP(AK100+10^-9,$C$206:$F$209,4,TRUE),"")</f>
        <v>中</v>
      </c>
      <c r="AM100" s="1055">
        <v>2</v>
      </c>
      <c r="AN100" s="192" t="str">
        <f t="shared" si="8"/>
        <v>W4</v>
      </c>
      <c r="AO100" s="8"/>
      <c r="AP100" s="1150">
        <v>2.2999999999999998</v>
      </c>
      <c r="AQ100" s="1039" t="s">
        <v>646</v>
      </c>
      <c r="AR100" s="179" t="str" cm="1">
        <f t="array" ref="AR100">_xlfn.IFS(AM100="","",AM100&gt;AP100,"不適合",AM100&lt;=AP100,"適合")</f>
        <v>適合</v>
      </c>
      <c r="AS100" s="1151">
        <f>IFERROR(VLOOKUP(AB100&amp;AN100&amp;AL100,$C$223:$D$286,2,FALSE),"")</f>
        <v>28000</v>
      </c>
    </row>
    <row r="101" spans="1:45" ht="25.9" customHeight="1">
      <c r="A101" s="125" t="s">
        <v>572</v>
      </c>
      <c r="C101" s="308" t="s">
        <v>647</v>
      </c>
      <c r="D101" s="238"/>
      <c r="E101" s="1171"/>
      <c r="F101" s="67"/>
      <c r="G101" s="69"/>
      <c r="H101" s="69" t="s">
        <v>234</v>
      </c>
      <c r="I101" s="69"/>
      <c r="J101" s="69"/>
      <c r="K101" s="174"/>
      <c r="L101" s="139"/>
      <c r="M101" s="139"/>
      <c r="N101" s="177" t="str">
        <f t="shared" si="10"/>
        <v/>
      </c>
      <c r="O101" s="178" t="str">
        <f t="shared" si="12"/>
        <v/>
      </c>
      <c r="P101" s="175"/>
      <c r="Q101" s="191" t="str">
        <f t="shared" si="5"/>
        <v/>
      </c>
      <c r="R101" s="8"/>
      <c r="S101" s="215">
        <v>2.2999999999999998</v>
      </c>
      <c r="T101" s="216" t="s">
        <v>646</v>
      </c>
      <c r="U101" s="179" t="str" cm="1">
        <f t="array" ref="U101">_xlfn.IFS(P101="","",P101&gt;S101,"不適合",P101&lt;=S101,"適合")</f>
        <v/>
      </c>
      <c r="V101" s="196" t="str">
        <f>IFERROR(VLOOKUP(E101&amp;Q101&amp;O101,$C$223:$D$286,2,FALSE),"")</f>
        <v/>
      </c>
      <c r="Z101" s="308" t="s">
        <v>647</v>
      </c>
      <c r="AA101" s="238" t="s">
        <v>1227</v>
      </c>
      <c r="AB101" s="1146" t="s">
        <v>648</v>
      </c>
      <c r="AC101" s="1053" t="s">
        <v>1213</v>
      </c>
      <c r="AD101" s="69" t="s">
        <v>1228</v>
      </c>
      <c r="AE101" s="69" t="s">
        <v>234</v>
      </c>
      <c r="AF101" s="1054" t="s">
        <v>1209</v>
      </c>
      <c r="AG101" s="1054" t="s">
        <v>1225</v>
      </c>
      <c r="AH101" s="174"/>
      <c r="AI101" s="139">
        <v>800</v>
      </c>
      <c r="AJ101" s="139">
        <v>1000</v>
      </c>
      <c r="AK101" s="177">
        <f t="shared" si="11"/>
        <v>0.79999999999999993</v>
      </c>
      <c r="AL101" s="178" t="str">
        <f>IFERROR(VLOOKUP(AK101+10^-9,$C$206:$F$209,4,TRUE),"")</f>
        <v>中</v>
      </c>
      <c r="AM101" s="1055">
        <v>2</v>
      </c>
      <c r="AN101" s="191" t="str">
        <f t="shared" si="8"/>
        <v>W4</v>
      </c>
      <c r="AO101" s="8"/>
      <c r="AP101" s="215">
        <v>2.2999999999999998</v>
      </c>
      <c r="AQ101" s="216" t="s">
        <v>646</v>
      </c>
      <c r="AR101" s="179" t="str" cm="1">
        <f t="array" ref="AR101">_xlfn.IFS(AM101="","",AM101&gt;AP101,"不適合",AM101&lt;=AP101,"適合")</f>
        <v>適合</v>
      </c>
      <c r="AS101" s="196">
        <f>IFERROR(VLOOKUP(AB101&amp;AN101&amp;AL101,$C$223:$D$286,2,FALSE),"")</f>
        <v>28000</v>
      </c>
    </row>
    <row r="102" spans="1:45" ht="25.9" customHeight="1">
      <c r="A102" s="125" t="s">
        <v>572</v>
      </c>
      <c r="C102" s="308" t="s">
        <v>647</v>
      </c>
      <c r="D102" s="238"/>
      <c r="E102" s="1171"/>
      <c r="F102" s="67"/>
      <c r="G102" s="69"/>
      <c r="H102" s="69" t="s">
        <v>234</v>
      </c>
      <c r="I102" s="69"/>
      <c r="J102" s="69"/>
      <c r="K102" s="174"/>
      <c r="L102" s="139"/>
      <c r="M102" s="139"/>
      <c r="N102" s="177" t="str">
        <f t="shared" si="10"/>
        <v/>
      </c>
      <c r="O102" s="178" t="str">
        <f t="shared" si="12"/>
        <v/>
      </c>
      <c r="P102" s="175"/>
      <c r="Q102" s="191" t="str">
        <f t="shared" si="5"/>
        <v/>
      </c>
      <c r="R102" s="8"/>
      <c r="S102" s="215">
        <v>2.2999999999999998</v>
      </c>
      <c r="T102" s="216" t="s">
        <v>646</v>
      </c>
      <c r="U102" s="179" t="str" cm="1">
        <f t="array" ref="U102">_xlfn.IFS(P102="","",P102&gt;S102,"不適合",P102&lt;=S102,"適合")</f>
        <v/>
      </c>
      <c r="V102" s="196" t="str">
        <f>IFERROR(VLOOKUP(E102&amp;Q102&amp;O102,$C$223:$D$286,2,FALSE),"")</f>
        <v/>
      </c>
      <c r="Z102" s="308" t="s">
        <v>647</v>
      </c>
      <c r="AA102" s="238"/>
      <c r="AB102" s="1146" t="s">
        <v>648</v>
      </c>
      <c r="AC102" s="67"/>
      <c r="AD102" s="69"/>
      <c r="AE102" s="69" t="s">
        <v>234</v>
      </c>
      <c r="AF102" s="69"/>
      <c r="AG102" s="69"/>
      <c r="AH102" s="174"/>
      <c r="AI102" s="139"/>
      <c r="AJ102" s="139"/>
      <c r="AK102" s="177" t="str">
        <f t="shared" si="11"/>
        <v/>
      </c>
      <c r="AL102" s="178" t="str">
        <f>IFERROR(VLOOKUP(AK102+10^-9,$C$206:$F$209,4,TRUE),"")</f>
        <v/>
      </c>
      <c r="AM102" s="175"/>
      <c r="AN102" s="191" t="str">
        <f t="shared" si="8"/>
        <v/>
      </c>
      <c r="AO102" s="8"/>
      <c r="AP102" s="215">
        <v>2.2999999999999998</v>
      </c>
      <c r="AQ102" s="216" t="s">
        <v>646</v>
      </c>
      <c r="AR102" s="179" t="str" cm="1">
        <f t="array" ref="AR102">_xlfn.IFS(AM102="","",AM102&gt;AP102,"不適合",AM102&lt;=AP102,"適合")</f>
        <v/>
      </c>
      <c r="AS102" s="196" t="str">
        <f>IFERROR(VLOOKUP(AB102&amp;AN102&amp;AL102,$C$223:$D$286,2,FALSE),"")</f>
        <v/>
      </c>
    </row>
    <row r="103" spans="1:45" ht="25.9" customHeight="1">
      <c r="A103" s="125" t="s">
        <v>572</v>
      </c>
      <c r="C103" s="308" t="s">
        <v>647</v>
      </c>
      <c r="D103" s="238"/>
      <c r="E103" s="1171"/>
      <c r="F103" s="67"/>
      <c r="G103" s="69"/>
      <c r="H103" s="69" t="s">
        <v>234</v>
      </c>
      <c r="I103" s="69"/>
      <c r="J103" s="69"/>
      <c r="K103" s="174"/>
      <c r="L103" s="139"/>
      <c r="M103" s="139"/>
      <c r="N103" s="177" t="str">
        <f>IF(L103*M103=0,"",L103*M103*10^-6)</f>
        <v/>
      </c>
      <c r="O103" s="178" t="str">
        <f t="shared" si="12"/>
        <v/>
      </c>
      <c r="P103" s="175"/>
      <c r="Q103" s="191" t="str">
        <f t="shared" si="5"/>
        <v/>
      </c>
      <c r="R103" s="8"/>
      <c r="S103" s="215">
        <v>2.2999999999999998</v>
      </c>
      <c r="T103" s="216" t="s">
        <v>646</v>
      </c>
      <c r="U103" s="179" t="str" cm="1">
        <f t="array" ref="U103">_xlfn.IFS(P103="","",P103&gt;S103,"不適合",P103&lt;=S103,"適合")</f>
        <v/>
      </c>
      <c r="V103" s="196" t="str">
        <f>IFERROR(VLOOKUP(E103&amp;Q103&amp;O103,$C$223:$D$286,2,FALSE),"")</f>
        <v/>
      </c>
      <c r="Z103" s="308" t="s">
        <v>647</v>
      </c>
      <c r="AA103" s="238"/>
      <c r="AB103" s="1146" t="s">
        <v>648</v>
      </c>
      <c r="AC103" s="67"/>
      <c r="AD103" s="69"/>
      <c r="AE103" s="69" t="s">
        <v>234</v>
      </c>
      <c r="AF103" s="69"/>
      <c r="AG103" s="69"/>
      <c r="AH103" s="174"/>
      <c r="AI103" s="139"/>
      <c r="AJ103" s="139"/>
      <c r="AK103" s="177" t="str">
        <f t="shared" si="11"/>
        <v/>
      </c>
      <c r="AL103" s="178" t="str">
        <f>IFERROR(VLOOKUP(AK103+10^-9,$C$206:$F$209,4,TRUE),"")</f>
        <v/>
      </c>
      <c r="AM103" s="175"/>
      <c r="AN103" s="191" t="str">
        <f t="shared" si="8"/>
        <v/>
      </c>
      <c r="AO103" s="8"/>
      <c r="AP103" s="215">
        <v>2.2999999999999998</v>
      </c>
      <c r="AQ103" s="216" t="s">
        <v>646</v>
      </c>
      <c r="AR103" s="179" t="str" cm="1">
        <f t="array" ref="AR103">_xlfn.IFS(AM103="","",AM103&gt;AP103,"不適合",AM103&lt;=AP103,"適合")</f>
        <v/>
      </c>
      <c r="AS103" s="196" t="str">
        <f>IFERROR(VLOOKUP(AB103&amp;AN103&amp;AL103,$C$223:$D$286,2,FALSE),"")</f>
        <v/>
      </c>
    </row>
    <row r="104" spans="1:45" ht="25.9" customHeight="1" thickBot="1">
      <c r="A104" s="125" t="s">
        <v>572</v>
      </c>
      <c r="C104" s="316" t="s">
        <v>647</v>
      </c>
      <c r="D104" s="1152"/>
      <c r="E104" s="1172"/>
      <c r="F104" s="1154"/>
      <c r="G104" s="1155"/>
      <c r="H104" s="1155" t="s">
        <v>234</v>
      </c>
      <c r="I104" s="1155"/>
      <c r="J104" s="1155"/>
      <c r="K104" s="193"/>
      <c r="L104" s="1156"/>
      <c r="M104" s="1156"/>
      <c r="N104" s="1157" t="str">
        <f>IF(L104*M104=0,"",L104*M104*10^-6)</f>
        <v/>
      </c>
      <c r="O104" s="1158" t="str">
        <f t="shared" si="12"/>
        <v/>
      </c>
      <c r="P104" s="1159"/>
      <c r="Q104" s="194" t="str">
        <f t="shared" si="5"/>
        <v/>
      </c>
      <c r="R104" s="1674"/>
      <c r="S104" s="1160">
        <v>2.2999999999999998</v>
      </c>
      <c r="T104" s="217" t="s">
        <v>646</v>
      </c>
      <c r="U104" s="197" t="str" cm="1">
        <f t="array" ref="U104">_xlfn.IFS(P104="","",P104&gt;S104,"不適合",P104&lt;=S104,"適合")</f>
        <v/>
      </c>
      <c r="V104" s="1161" t="str">
        <f>IFERROR(VLOOKUP(E104&amp;Q104&amp;O104,$C$223:$D$286,2,FALSE),"")</f>
        <v/>
      </c>
      <c r="Z104" s="316" t="s">
        <v>647</v>
      </c>
      <c r="AA104" s="1152"/>
      <c r="AB104" s="1153" t="s">
        <v>648</v>
      </c>
      <c r="AC104" s="1154"/>
      <c r="AD104" s="1155"/>
      <c r="AE104" s="1155" t="s">
        <v>234</v>
      </c>
      <c r="AF104" s="1155"/>
      <c r="AG104" s="1155"/>
      <c r="AH104" s="193"/>
      <c r="AI104" s="1156"/>
      <c r="AJ104" s="1156"/>
      <c r="AK104" s="1157" t="str">
        <f t="shared" si="11"/>
        <v/>
      </c>
      <c r="AL104" s="1158" t="str">
        <f>IFERROR(VLOOKUP(AK104+10^-9,$C$206:$F$209,4,TRUE),"")</f>
        <v/>
      </c>
      <c r="AM104" s="1159"/>
      <c r="AN104" s="194" t="str">
        <f t="shared" si="8"/>
        <v/>
      </c>
      <c r="AO104" s="8"/>
      <c r="AP104" s="1160">
        <v>2.2999999999999998</v>
      </c>
      <c r="AQ104" s="217" t="s">
        <v>646</v>
      </c>
      <c r="AR104" s="197" t="str" cm="1">
        <f t="array" ref="AR104">_xlfn.IFS(AM104="","",AM104&gt;AP104,"不適合",AM104&lt;=AP104,"適合")</f>
        <v/>
      </c>
      <c r="AS104" s="1161" t="str">
        <f>IFERROR(VLOOKUP(AB104&amp;AN104&amp;AL104,$C$223:$D$286,2,FALSE),"")</f>
        <v/>
      </c>
    </row>
    <row r="105" spans="1:45" ht="25.9" hidden="1" customHeight="1" thickTop="1">
      <c r="A105" s="125"/>
      <c r="C105" s="319" t="s">
        <v>647</v>
      </c>
      <c r="D105" s="1145"/>
      <c r="E105" s="1171"/>
      <c r="F105" s="1053"/>
      <c r="G105" s="1669"/>
      <c r="H105" s="1669" t="s">
        <v>234</v>
      </c>
      <c r="I105" s="1669"/>
      <c r="J105" s="1669"/>
      <c r="K105" s="1670"/>
      <c r="L105" s="1174"/>
      <c r="M105" s="1174"/>
      <c r="N105" s="1175" t="str">
        <f>IF(L105*M105=0,"",L105*M105*10^-6)</f>
        <v/>
      </c>
      <c r="O105" s="1176" t="str">
        <f t="shared" si="12"/>
        <v/>
      </c>
      <c r="P105" s="1055"/>
      <c r="Q105" s="192" t="str">
        <f t="shared" si="5"/>
        <v/>
      </c>
      <c r="R105" s="8"/>
      <c r="S105" s="1671">
        <v>2.2999999999999998</v>
      </c>
      <c r="T105" s="1672" t="s">
        <v>646</v>
      </c>
      <c r="U105" s="1673" t="str" cm="1">
        <f t="array" ref="U105">_xlfn.IFS(P105="","",P105&gt;S105,"不適合",P105&lt;=S105,"適合")</f>
        <v/>
      </c>
      <c r="V105" s="1151" t="str">
        <f t="shared" ref="V105:V119" si="13">IFERROR(VLOOKUP(E105&amp;Q105&amp;O105,$C$223:$D$286,2,FALSE),"")</f>
        <v/>
      </c>
      <c r="X105" s="125"/>
      <c r="Z105" s="319" t="s">
        <v>647</v>
      </c>
      <c r="AA105" s="1145"/>
      <c r="AB105" s="1171"/>
      <c r="AC105" s="1053"/>
      <c r="AD105" s="1669"/>
      <c r="AE105" s="1669" t="s">
        <v>234</v>
      </c>
      <c r="AF105" s="1669"/>
      <c r="AG105" s="1669"/>
      <c r="AH105" s="1670"/>
      <c r="AI105" s="1174"/>
      <c r="AJ105" s="1174"/>
      <c r="AK105" s="1175" t="str">
        <f>IF(AI105*AJ105=0,"",AI105*AJ105*10^-6)</f>
        <v/>
      </c>
      <c r="AL105" s="1176" t="str">
        <f t="shared" ref="AL105:AL118" si="14">IFERROR(VLOOKUP(AK105+10^-9,$C$206:$F$209,4,TRUE),"")</f>
        <v/>
      </c>
      <c r="AM105" s="1055"/>
      <c r="AN105" s="192" t="str">
        <f t="shared" si="8"/>
        <v/>
      </c>
      <c r="AO105" s="8"/>
      <c r="AP105" s="1671">
        <v>2.2999999999999998</v>
      </c>
      <c r="AQ105" s="1672" t="s">
        <v>646</v>
      </c>
      <c r="AR105" s="1673" t="str" cm="1">
        <f t="array" ref="AR105">_xlfn.IFS(AM105="","",AM105&gt;AP105,"不適合",AM105&lt;=AP105,"適合")</f>
        <v/>
      </c>
      <c r="AS105" s="1151" t="str">
        <f t="shared" ref="AS105:AS119" si="15">IFERROR(VLOOKUP(AB105&amp;AN105&amp;AL105,$C$223:$D$286,2,FALSE),"")</f>
        <v/>
      </c>
    </row>
    <row r="106" spans="1:45" ht="25.9" hidden="1" customHeight="1">
      <c r="A106" s="125"/>
      <c r="C106" s="308" t="s">
        <v>647</v>
      </c>
      <c r="D106" s="1661"/>
      <c r="E106" s="1655"/>
      <c r="F106" s="1656"/>
      <c r="G106" s="1657"/>
      <c r="H106" s="1657" t="s">
        <v>234</v>
      </c>
      <c r="I106" s="1657"/>
      <c r="J106" s="1657"/>
      <c r="K106" s="1177"/>
      <c r="L106" s="1147"/>
      <c r="M106" s="1147"/>
      <c r="N106" s="1148" t="str">
        <f>IF(L106*M106=0,"",L106*M106*10^-6)</f>
        <v/>
      </c>
      <c r="O106" s="1149" t="str">
        <f t="shared" ref="O106:O118" si="16">IFERROR(VLOOKUP(N106+10^-9,$C$206:$F$209,4,TRUE),"")</f>
        <v/>
      </c>
      <c r="P106" s="1658"/>
      <c r="Q106" s="191" t="str">
        <f t="shared" ref="Q106:Q118" si="17">IF(K106="○","",IFERROR(VLOOKUP(P106-10^-9,$C$190:$F$194,4,TRUE),""))</f>
        <v/>
      </c>
      <c r="R106" s="8"/>
      <c r="S106" s="1663">
        <v>2.2999999999999998</v>
      </c>
      <c r="T106" s="1664" t="s">
        <v>646</v>
      </c>
      <c r="U106" s="1178" t="str" cm="1">
        <f t="array" ref="U106">_xlfn.IFS(P106="","",P106&gt;S106,"不適合",P106&lt;=S106,"適合")</f>
        <v/>
      </c>
      <c r="V106" s="1665" t="str">
        <f t="shared" si="13"/>
        <v/>
      </c>
      <c r="X106" s="125"/>
      <c r="Z106" s="308" t="s">
        <v>647</v>
      </c>
      <c r="AA106" s="1661"/>
      <c r="AB106" s="1655"/>
      <c r="AC106" s="1656"/>
      <c r="AD106" s="1657"/>
      <c r="AE106" s="1657" t="s">
        <v>234</v>
      </c>
      <c r="AF106" s="1657"/>
      <c r="AG106" s="1657"/>
      <c r="AH106" s="1177"/>
      <c r="AI106" s="1147"/>
      <c r="AJ106" s="1147"/>
      <c r="AK106" s="1148" t="str">
        <f>IF(AI106*AJ106=0,"",AI106*AJ106*10^-6)</f>
        <v/>
      </c>
      <c r="AL106" s="1149" t="str">
        <f t="shared" si="14"/>
        <v/>
      </c>
      <c r="AM106" s="1658"/>
      <c r="AN106" s="191" t="str">
        <f t="shared" si="8"/>
        <v/>
      </c>
      <c r="AO106" s="8"/>
      <c r="AP106" s="1663">
        <v>2.2999999999999998</v>
      </c>
      <c r="AQ106" s="1664" t="s">
        <v>646</v>
      </c>
      <c r="AR106" s="1178" t="str" cm="1">
        <f t="array" ref="AR106">_xlfn.IFS(AM106="","",AM106&gt;AP106,"不適合",AM106&lt;=AP106,"適合")</f>
        <v/>
      </c>
      <c r="AS106" s="1665" t="str">
        <f t="shared" si="15"/>
        <v/>
      </c>
    </row>
    <row r="107" spans="1:45" ht="25.9" hidden="1" customHeight="1">
      <c r="A107" s="125"/>
      <c r="C107" s="308" t="s">
        <v>647</v>
      </c>
      <c r="D107" s="1661"/>
      <c r="E107" s="1655"/>
      <c r="F107" s="1656"/>
      <c r="G107" s="1657"/>
      <c r="H107" s="1657" t="s">
        <v>234</v>
      </c>
      <c r="I107" s="1657"/>
      <c r="J107" s="1657"/>
      <c r="K107" s="1177"/>
      <c r="L107" s="1147"/>
      <c r="M107" s="1147"/>
      <c r="N107" s="1148" t="str">
        <f t="shared" ref="N107:N118" si="18">IF(L107*M107=0,"",L107*M107*10^-6)</f>
        <v/>
      </c>
      <c r="O107" s="1149" t="str">
        <f t="shared" si="16"/>
        <v/>
      </c>
      <c r="P107" s="1658"/>
      <c r="Q107" s="191" t="str">
        <f t="shared" si="17"/>
        <v/>
      </c>
      <c r="R107" s="8"/>
      <c r="S107" s="1663">
        <v>2.2999999999999998</v>
      </c>
      <c r="T107" s="1664" t="s">
        <v>646</v>
      </c>
      <c r="U107" s="1178" t="str" cm="1">
        <f t="array" ref="U107">_xlfn.IFS(P107="","",P107&gt;S107,"不適合",P107&lt;=S107,"適合")</f>
        <v/>
      </c>
      <c r="V107" s="1665" t="str">
        <f t="shared" si="13"/>
        <v/>
      </c>
      <c r="X107" s="125"/>
      <c r="Z107" s="308" t="s">
        <v>647</v>
      </c>
      <c r="AA107" s="1661"/>
      <c r="AB107" s="1655"/>
      <c r="AC107" s="1656"/>
      <c r="AD107" s="1657"/>
      <c r="AE107" s="1657" t="s">
        <v>234</v>
      </c>
      <c r="AF107" s="1657"/>
      <c r="AG107" s="1657"/>
      <c r="AH107" s="1177"/>
      <c r="AI107" s="1147"/>
      <c r="AJ107" s="1147"/>
      <c r="AK107" s="1148" t="str">
        <f t="shared" ref="AK107:AK118" si="19">IF(AI107*AJ107=0,"",AI107*AJ107*10^-6)</f>
        <v/>
      </c>
      <c r="AL107" s="1149" t="str">
        <f t="shared" si="14"/>
        <v/>
      </c>
      <c r="AM107" s="1658"/>
      <c r="AN107" s="191" t="str">
        <f t="shared" si="8"/>
        <v/>
      </c>
      <c r="AO107" s="8"/>
      <c r="AP107" s="1663">
        <v>2.2999999999999998</v>
      </c>
      <c r="AQ107" s="1664" t="s">
        <v>646</v>
      </c>
      <c r="AR107" s="1178" t="str" cm="1">
        <f t="array" ref="AR107">_xlfn.IFS(AM107="","",AM107&gt;AP107,"不適合",AM107&lt;=AP107,"適合")</f>
        <v/>
      </c>
      <c r="AS107" s="1665" t="str">
        <f t="shared" si="15"/>
        <v/>
      </c>
    </row>
    <row r="108" spans="1:45" ht="25.9" hidden="1" customHeight="1">
      <c r="A108" s="125"/>
      <c r="C108" s="308" t="s">
        <v>647</v>
      </c>
      <c r="D108" s="1661"/>
      <c r="E108" s="1655"/>
      <c r="F108" s="1656"/>
      <c r="G108" s="1657"/>
      <c r="H108" s="1657" t="s">
        <v>234</v>
      </c>
      <c r="I108" s="1657"/>
      <c r="J108" s="1657"/>
      <c r="K108" s="1177"/>
      <c r="L108" s="1147"/>
      <c r="M108" s="1147"/>
      <c r="N108" s="1148" t="str">
        <f t="shared" si="18"/>
        <v/>
      </c>
      <c r="O108" s="1149" t="str">
        <f t="shared" si="16"/>
        <v/>
      </c>
      <c r="P108" s="1658"/>
      <c r="Q108" s="191" t="str">
        <f t="shared" si="17"/>
        <v/>
      </c>
      <c r="R108" s="8"/>
      <c r="S108" s="1663">
        <v>2.2999999999999998</v>
      </c>
      <c r="T108" s="1664" t="s">
        <v>646</v>
      </c>
      <c r="U108" s="1178" t="str" cm="1">
        <f t="array" ref="U108">_xlfn.IFS(P108="","",P108&gt;S108,"不適合",P108&lt;=S108,"適合")</f>
        <v/>
      </c>
      <c r="V108" s="1665" t="str">
        <f t="shared" si="13"/>
        <v/>
      </c>
      <c r="X108" s="125"/>
      <c r="Z108" s="308" t="s">
        <v>647</v>
      </c>
      <c r="AA108" s="1661"/>
      <c r="AB108" s="1655"/>
      <c r="AC108" s="1656"/>
      <c r="AD108" s="1657"/>
      <c r="AE108" s="1657" t="s">
        <v>234</v>
      </c>
      <c r="AF108" s="1657"/>
      <c r="AG108" s="1657"/>
      <c r="AH108" s="1177"/>
      <c r="AI108" s="1147"/>
      <c r="AJ108" s="1147"/>
      <c r="AK108" s="1148" t="str">
        <f t="shared" si="19"/>
        <v/>
      </c>
      <c r="AL108" s="1149" t="str">
        <f t="shared" si="14"/>
        <v/>
      </c>
      <c r="AM108" s="1658"/>
      <c r="AN108" s="191" t="str">
        <f t="shared" si="8"/>
        <v/>
      </c>
      <c r="AO108" s="8"/>
      <c r="AP108" s="1663">
        <v>2.2999999999999998</v>
      </c>
      <c r="AQ108" s="1664" t="s">
        <v>646</v>
      </c>
      <c r="AR108" s="1178" t="str" cm="1">
        <f t="array" ref="AR108">_xlfn.IFS(AM108="","",AM108&gt;AP108,"不適合",AM108&lt;=AP108,"適合")</f>
        <v/>
      </c>
      <c r="AS108" s="1665" t="str">
        <f t="shared" si="15"/>
        <v/>
      </c>
    </row>
    <row r="109" spans="1:45" ht="25.9" hidden="1" customHeight="1">
      <c r="A109" s="125"/>
      <c r="C109" s="308" t="s">
        <v>647</v>
      </c>
      <c r="D109" s="1661"/>
      <c r="E109" s="1655"/>
      <c r="F109" s="1656"/>
      <c r="G109" s="1657"/>
      <c r="H109" s="1657" t="s">
        <v>234</v>
      </c>
      <c r="I109" s="1657"/>
      <c r="J109" s="1657"/>
      <c r="K109" s="1177"/>
      <c r="L109" s="1147"/>
      <c r="M109" s="1147"/>
      <c r="N109" s="1148" t="str">
        <f t="shared" si="18"/>
        <v/>
      </c>
      <c r="O109" s="1149" t="str">
        <f t="shared" si="16"/>
        <v/>
      </c>
      <c r="P109" s="1658"/>
      <c r="Q109" s="191" t="str">
        <f t="shared" si="17"/>
        <v/>
      </c>
      <c r="R109" s="8"/>
      <c r="S109" s="1663">
        <v>2.2999999999999998</v>
      </c>
      <c r="T109" s="1664" t="s">
        <v>646</v>
      </c>
      <c r="U109" s="1178" t="str" cm="1">
        <f t="array" ref="U109">_xlfn.IFS(P109="","",P109&gt;S109,"不適合",P109&lt;=S109,"適合")</f>
        <v/>
      </c>
      <c r="V109" s="1665" t="str">
        <f t="shared" si="13"/>
        <v/>
      </c>
      <c r="X109" s="125"/>
      <c r="Z109" s="308" t="s">
        <v>647</v>
      </c>
      <c r="AA109" s="1661"/>
      <c r="AB109" s="1655"/>
      <c r="AC109" s="1656"/>
      <c r="AD109" s="1657"/>
      <c r="AE109" s="1657" t="s">
        <v>234</v>
      </c>
      <c r="AF109" s="1657"/>
      <c r="AG109" s="1657"/>
      <c r="AH109" s="1177"/>
      <c r="AI109" s="1147"/>
      <c r="AJ109" s="1147"/>
      <c r="AK109" s="1148" t="str">
        <f t="shared" si="19"/>
        <v/>
      </c>
      <c r="AL109" s="1149" t="str">
        <f t="shared" si="14"/>
        <v/>
      </c>
      <c r="AM109" s="1658"/>
      <c r="AN109" s="191" t="str">
        <f t="shared" si="8"/>
        <v/>
      </c>
      <c r="AO109" s="8"/>
      <c r="AP109" s="1663">
        <v>2.2999999999999998</v>
      </c>
      <c r="AQ109" s="1664" t="s">
        <v>646</v>
      </c>
      <c r="AR109" s="1178" t="str" cm="1">
        <f t="array" ref="AR109">_xlfn.IFS(AM109="","",AM109&gt;AP109,"不適合",AM109&lt;=AP109,"適合")</f>
        <v/>
      </c>
      <c r="AS109" s="1665" t="str">
        <f t="shared" si="15"/>
        <v/>
      </c>
    </row>
    <row r="110" spans="1:45" ht="25.9" hidden="1" customHeight="1">
      <c r="A110" s="125"/>
      <c r="C110" s="308" t="s">
        <v>647</v>
      </c>
      <c r="D110" s="1661"/>
      <c r="E110" s="1655"/>
      <c r="F110" s="1656"/>
      <c r="G110" s="1657"/>
      <c r="H110" s="1657" t="s">
        <v>234</v>
      </c>
      <c r="I110" s="1657"/>
      <c r="J110" s="1657"/>
      <c r="K110" s="1177"/>
      <c r="L110" s="1147"/>
      <c r="M110" s="1147"/>
      <c r="N110" s="1148" t="str">
        <f t="shared" si="18"/>
        <v/>
      </c>
      <c r="O110" s="1149" t="str">
        <f t="shared" si="16"/>
        <v/>
      </c>
      <c r="P110" s="1658"/>
      <c r="Q110" s="191" t="str">
        <f t="shared" si="17"/>
        <v/>
      </c>
      <c r="R110" s="8"/>
      <c r="S110" s="1663">
        <v>2.2999999999999998</v>
      </c>
      <c r="T110" s="1664" t="s">
        <v>646</v>
      </c>
      <c r="U110" s="1178" t="str" cm="1">
        <f t="array" ref="U110">_xlfn.IFS(P110="","",P110&gt;S110,"不適合",P110&lt;=S110,"適合")</f>
        <v/>
      </c>
      <c r="V110" s="1665" t="str">
        <f t="shared" si="13"/>
        <v/>
      </c>
      <c r="X110" s="125"/>
      <c r="Z110" s="308" t="s">
        <v>647</v>
      </c>
      <c r="AA110" s="1661"/>
      <c r="AB110" s="1655"/>
      <c r="AC110" s="1656"/>
      <c r="AD110" s="1657"/>
      <c r="AE110" s="1657" t="s">
        <v>234</v>
      </c>
      <c r="AF110" s="1657"/>
      <c r="AG110" s="1657"/>
      <c r="AH110" s="1177"/>
      <c r="AI110" s="1147"/>
      <c r="AJ110" s="1147"/>
      <c r="AK110" s="1148" t="str">
        <f t="shared" si="19"/>
        <v/>
      </c>
      <c r="AL110" s="1149" t="str">
        <f t="shared" si="14"/>
        <v/>
      </c>
      <c r="AM110" s="1658"/>
      <c r="AN110" s="191" t="str">
        <f t="shared" si="8"/>
        <v/>
      </c>
      <c r="AO110" s="8"/>
      <c r="AP110" s="1663">
        <v>2.2999999999999998</v>
      </c>
      <c r="AQ110" s="1664" t="s">
        <v>646</v>
      </c>
      <c r="AR110" s="1178" t="str" cm="1">
        <f t="array" ref="AR110">_xlfn.IFS(AM110="","",AM110&gt;AP110,"不適合",AM110&lt;=AP110,"適合")</f>
        <v/>
      </c>
      <c r="AS110" s="1665" t="str">
        <f t="shared" si="15"/>
        <v/>
      </c>
    </row>
    <row r="111" spans="1:45" ht="25.9" hidden="1" customHeight="1">
      <c r="A111" s="125"/>
      <c r="C111" s="308" t="s">
        <v>647</v>
      </c>
      <c r="D111" s="1661"/>
      <c r="E111" s="1655"/>
      <c r="F111" s="1656"/>
      <c r="G111" s="1657"/>
      <c r="H111" s="1657" t="s">
        <v>234</v>
      </c>
      <c r="I111" s="1657"/>
      <c r="J111" s="1657"/>
      <c r="K111" s="1177"/>
      <c r="L111" s="1147"/>
      <c r="M111" s="1147"/>
      <c r="N111" s="1148" t="str">
        <f t="shared" si="18"/>
        <v/>
      </c>
      <c r="O111" s="1149" t="str">
        <f t="shared" si="16"/>
        <v/>
      </c>
      <c r="P111" s="1658"/>
      <c r="Q111" s="191" t="str">
        <f t="shared" si="17"/>
        <v/>
      </c>
      <c r="R111" s="8"/>
      <c r="S111" s="1663">
        <v>2.2999999999999998</v>
      </c>
      <c r="T111" s="1664" t="s">
        <v>646</v>
      </c>
      <c r="U111" s="1178" t="str" cm="1">
        <f t="array" ref="U111">_xlfn.IFS(P111="","",P111&gt;S111,"不適合",P111&lt;=S111,"適合")</f>
        <v/>
      </c>
      <c r="V111" s="1665" t="str">
        <f t="shared" si="13"/>
        <v/>
      </c>
      <c r="X111" s="125"/>
      <c r="Z111" s="308" t="s">
        <v>647</v>
      </c>
      <c r="AA111" s="1661"/>
      <c r="AB111" s="1655"/>
      <c r="AC111" s="1656"/>
      <c r="AD111" s="1657"/>
      <c r="AE111" s="1657" t="s">
        <v>234</v>
      </c>
      <c r="AF111" s="1657"/>
      <c r="AG111" s="1657"/>
      <c r="AH111" s="1177"/>
      <c r="AI111" s="1147"/>
      <c r="AJ111" s="1147"/>
      <c r="AK111" s="1148" t="str">
        <f t="shared" si="19"/>
        <v/>
      </c>
      <c r="AL111" s="1149" t="str">
        <f t="shared" si="14"/>
        <v/>
      </c>
      <c r="AM111" s="1658"/>
      <c r="AN111" s="191" t="str">
        <f t="shared" si="8"/>
        <v/>
      </c>
      <c r="AO111" s="8"/>
      <c r="AP111" s="1663">
        <v>2.2999999999999998</v>
      </c>
      <c r="AQ111" s="1664" t="s">
        <v>646</v>
      </c>
      <c r="AR111" s="1178" t="str" cm="1">
        <f t="array" ref="AR111">_xlfn.IFS(AM111="","",AM111&gt;AP111,"不適合",AM111&lt;=AP111,"適合")</f>
        <v/>
      </c>
      <c r="AS111" s="1665" t="str">
        <f t="shared" si="15"/>
        <v/>
      </c>
    </row>
    <row r="112" spans="1:45" ht="25.9" hidden="1" customHeight="1">
      <c r="A112" s="125"/>
      <c r="C112" s="308" t="s">
        <v>647</v>
      </c>
      <c r="D112" s="1661"/>
      <c r="E112" s="1655"/>
      <c r="F112" s="1656"/>
      <c r="G112" s="1657"/>
      <c r="H112" s="1657" t="s">
        <v>234</v>
      </c>
      <c r="I112" s="1657"/>
      <c r="J112" s="1657"/>
      <c r="K112" s="1177"/>
      <c r="L112" s="1147"/>
      <c r="M112" s="1147"/>
      <c r="N112" s="1148" t="str">
        <f t="shared" si="18"/>
        <v/>
      </c>
      <c r="O112" s="1149" t="str">
        <f t="shared" si="16"/>
        <v/>
      </c>
      <c r="P112" s="1658"/>
      <c r="Q112" s="191" t="str">
        <f t="shared" si="17"/>
        <v/>
      </c>
      <c r="R112" s="8"/>
      <c r="S112" s="1663">
        <v>2.2999999999999998</v>
      </c>
      <c r="T112" s="1664" t="s">
        <v>646</v>
      </c>
      <c r="U112" s="1178" t="str" cm="1">
        <f t="array" ref="U112">_xlfn.IFS(P112="","",P112&gt;S112,"不適合",P112&lt;=S112,"適合")</f>
        <v/>
      </c>
      <c r="V112" s="1665" t="str">
        <f t="shared" si="13"/>
        <v/>
      </c>
      <c r="X112" s="125"/>
      <c r="Z112" s="308" t="s">
        <v>647</v>
      </c>
      <c r="AA112" s="1661"/>
      <c r="AB112" s="1655"/>
      <c r="AC112" s="1656"/>
      <c r="AD112" s="1657"/>
      <c r="AE112" s="1657" t="s">
        <v>234</v>
      </c>
      <c r="AF112" s="1657"/>
      <c r="AG112" s="1657"/>
      <c r="AH112" s="1177"/>
      <c r="AI112" s="1147"/>
      <c r="AJ112" s="1147"/>
      <c r="AK112" s="1148" t="str">
        <f t="shared" si="19"/>
        <v/>
      </c>
      <c r="AL112" s="1149" t="str">
        <f t="shared" si="14"/>
        <v/>
      </c>
      <c r="AM112" s="1658"/>
      <c r="AN112" s="191" t="str">
        <f t="shared" si="8"/>
        <v/>
      </c>
      <c r="AO112" s="8"/>
      <c r="AP112" s="1663">
        <v>2.2999999999999998</v>
      </c>
      <c r="AQ112" s="1664" t="s">
        <v>646</v>
      </c>
      <c r="AR112" s="1178" t="str" cm="1">
        <f t="array" ref="AR112">_xlfn.IFS(AM112="","",AM112&gt;AP112,"不適合",AM112&lt;=AP112,"適合")</f>
        <v/>
      </c>
      <c r="AS112" s="1665" t="str">
        <f t="shared" si="15"/>
        <v/>
      </c>
    </row>
    <row r="113" spans="1:45" ht="25.9" hidden="1" customHeight="1">
      <c r="A113" s="125"/>
      <c r="C113" s="308" t="s">
        <v>647</v>
      </c>
      <c r="D113" s="1661"/>
      <c r="E113" s="1655"/>
      <c r="F113" s="1656"/>
      <c r="G113" s="1657"/>
      <c r="H113" s="1657" t="s">
        <v>234</v>
      </c>
      <c r="I113" s="1657"/>
      <c r="J113" s="1657"/>
      <c r="K113" s="1177"/>
      <c r="L113" s="1147"/>
      <c r="M113" s="1147"/>
      <c r="N113" s="1148" t="str">
        <f t="shared" si="18"/>
        <v/>
      </c>
      <c r="O113" s="1149" t="str">
        <f t="shared" si="16"/>
        <v/>
      </c>
      <c r="P113" s="1658"/>
      <c r="Q113" s="191" t="str">
        <f t="shared" si="17"/>
        <v/>
      </c>
      <c r="R113" s="8"/>
      <c r="S113" s="1663">
        <v>2.2999999999999998</v>
      </c>
      <c r="T113" s="1664" t="s">
        <v>646</v>
      </c>
      <c r="U113" s="1178" t="str" cm="1">
        <f t="array" ref="U113">_xlfn.IFS(P113="","",P113&gt;S113,"不適合",P113&lt;=S113,"適合")</f>
        <v/>
      </c>
      <c r="V113" s="1665" t="str">
        <f t="shared" si="13"/>
        <v/>
      </c>
      <c r="X113" s="125"/>
      <c r="Z113" s="308" t="s">
        <v>647</v>
      </c>
      <c r="AA113" s="1661"/>
      <c r="AB113" s="1655"/>
      <c r="AC113" s="1656"/>
      <c r="AD113" s="1657"/>
      <c r="AE113" s="1657" t="s">
        <v>234</v>
      </c>
      <c r="AF113" s="1657"/>
      <c r="AG113" s="1657"/>
      <c r="AH113" s="1177"/>
      <c r="AI113" s="1147"/>
      <c r="AJ113" s="1147"/>
      <c r="AK113" s="1148" t="str">
        <f t="shared" si="19"/>
        <v/>
      </c>
      <c r="AL113" s="1149" t="str">
        <f t="shared" si="14"/>
        <v/>
      </c>
      <c r="AM113" s="1658"/>
      <c r="AN113" s="191" t="str">
        <f t="shared" si="8"/>
        <v/>
      </c>
      <c r="AO113" s="8"/>
      <c r="AP113" s="1663">
        <v>2.2999999999999998</v>
      </c>
      <c r="AQ113" s="1664" t="s">
        <v>646</v>
      </c>
      <c r="AR113" s="1178" t="str" cm="1">
        <f t="array" ref="AR113">_xlfn.IFS(AM113="","",AM113&gt;AP113,"不適合",AM113&lt;=AP113,"適合")</f>
        <v/>
      </c>
      <c r="AS113" s="1665" t="str">
        <f t="shared" si="15"/>
        <v/>
      </c>
    </row>
    <row r="114" spans="1:45" ht="25.9" hidden="1" customHeight="1">
      <c r="A114" s="125"/>
      <c r="C114" s="308" t="s">
        <v>647</v>
      </c>
      <c r="D114" s="1661"/>
      <c r="E114" s="1655"/>
      <c r="F114" s="1656"/>
      <c r="G114" s="1657"/>
      <c r="H114" s="1657" t="s">
        <v>234</v>
      </c>
      <c r="I114" s="1657"/>
      <c r="J114" s="1657"/>
      <c r="K114" s="1177"/>
      <c r="L114" s="1147"/>
      <c r="M114" s="1147"/>
      <c r="N114" s="1148" t="str">
        <f t="shared" si="18"/>
        <v/>
      </c>
      <c r="O114" s="1149" t="str">
        <f t="shared" si="16"/>
        <v/>
      </c>
      <c r="P114" s="1658"/>
      <c r="Q114" s="191" t="str">
        <f t="shared" si="17"/>
        <v/>
      </c>
      <c r="R114" s="8"/>
      <c r="S114" s="1663">
        <v>2.2999999999999998</v>
      </c>
      <c r="T114" s="1664" t="s">
        <v>646</v>
      </c>
      <c r="U114" s="1178" t="str" cm="1">
        <f t="array" ref="U114">_xlfn.IFS(P114="","",P114&gt;S114,"不適合",P114&lt;=S114,"適合")</f>
        <v/>
      </c>
      <c r="V114" s="1665" t="str">
        <f t="shared" si="13"/>
        <v/>
      </c>
      <c r="X114" s="125"/>
      <c r="Z114" s="308" t="s">
        <v>647</v>
      </c>
      <c r="AA114" s="1661"/>
      <c r="AB114" s="1655"/>
      <c r="AC114" s="1656"/>
      <c r="AD114" s="1657"/>
      <c r="AE114" s="1657" t="s">
        <v>234</v>
      </c>
      <c r="AF114" s="1657"/>
      <c r="AG114" s="1657"/>
      <c r="AH114" s="1177"/>
      <c r="AI114" s="1147"/>
      <c r="AJ114" s="1147"/>
      <c r="AK114" s="1148" t="str">
        <f t="shared" si="19"/>
        <v/>
      </c>
      <c r="AL114" s="1149" t="str">
        <f t="shared" si="14"/>
        <v/>
      </c>
      <c r="AM114" s="1658"/>
      <c r="AN114" s="191" t="str">
        <f t="shared" si="8"/>
        <v/>
      </c>
      <c r="AO114" s="8"/>
      <c r="AP114" s="1663">
        <v>2.2999999999999998</v>
      </c>
      <c r="AQ114" s="1664" t="s">
        <v>646</v>
      </c>
      <c r="AR114" s="1178" t="str" cm="1">
        <f t="array" ref="AR114">_xlfn.IFS(AM114="","",AM114&gt;AP114,"不適合",AM114&lt;=AP114,"適合")</f>
        <v/>
      </c>
      <c r="AS114" s="1665" t="str">
        <f t="shared" si="15"/>
        <v/>
      </c>
    </row>
    <row r="115" spans="1:45" ht="25.9" hidden="1" customHeight="1">
      <c r="A115" s="125"/>
      <c r="C115" s="308" t="s">
        <v>647</v>
      </c>
      <c r="D115" s="1661"/>
      <c r="E115" s="1655"/>
      <c r="F115" s="1656"/>
      <c r="G115" s="1657"/>
      <c r="H115" s="1657" t="s">
        <v>234</v>
      </c>
      <c r="I115" s="1657"/>
      <c r="J115" s="1657"/>
      <c r="K115" s="1177"/>
      <c r="L115" s="1147"/>
      <c r="M115" s="1147"/>
      <c r="N115" s="1148" t="str">
        <f t="shared" si="18"/>
        <v/>
      </c>
      <c r="O115" s="1149" t="str">
        <f t="shared" si="16"/>
        <v/>
      </c>
      <c r="P115" s="1658"/>
      <c r="Q115" s="191" t="str">
        <f t="shared" si="17"/>
        <v/>
      </c>
      <c r="R115" s="8"/>
      <c r="S115" s="1663">
        <v>2.2999999999999998</v>
      </c>
      <c r="T115" s="1664" t="s">
        <v>646</v>
      </c>
      <c r="U115" s="1178" t="str" cm="1">
        <f t="array" ref="U115">_xlfn.IFS(P115="","",P115&gt;S115,"不適合",P115&lt;=S115,"適合")</f>
        <v/>
      </c>
      <c r="V115" s="1665" t="str">
        <f t="shared" si="13"/>
        <v/>
      </c>
      <c r="X115" s="125"/>
      <c r="Z115" s="308" t="s">
        <v>647</v>
      </c>
      <c r="AA115" s="1661"/>
      <c r="AB115" s="1655"/>
      <c r="AC115" s="1656"/>
      <c r="AD115" s="1657"/>
      <c r="AE115" s="1657" t="s">
        <v>234</v>
      </c>
      <c r="AF115" s="1657"/>
      <c r="AG115" s="1657"/>
      <c r="AH115" s="1177"/>
      <c r="AI115" s="1147"/>
      <c r="AJ115" s="1147"/>
      <c r="AK115" s="1148" t="str">
        <f t="shared" si="19"/>
        <v/>
      </c>
      <c r="AL115" s="1149" t="str">
        <f t="shared" si="14"/>
        <v/>
      </c>
      <c r="AM115" s="1658"/>
      <c r="AN115" s="191" t="str">
        <f t="shared" si="8"/>
        <v/>
      </c>
      <c r="AO115" s="8"/>
      <c r="AP115" s="1663">
        <v>2.2999999999999998</v>
      </c>
      <c r="AQ115" s="1664" t="s">
        <v>646</v>
      </c>
      <c r="AR115" s="1178" t="str" cm="1">
        <f t="array" ref="AR115">_xlfn.IFS(AM115="","",AM115&gt;AP115,"不適合",AM115&lt;=AP115,"適合")</f>
        <v/>
      </c>
      <c r="AS115" s="1665" t="str">
        <f t="shared" si="15"/>
        <v/>
      </c>
    </row>
    <row r="116" spans="1:45" ht="25.9" hidden="1" customHeight="1">
      <c r="A116" s="125"/>
      <c r="C116" s="308" t="s">
        <v>647</v>
      </c>
      <c r="D116" s="1661"/>
      <c r="E116" s="1655"/>
      <c r="F116" s="1656"/>
      <c r="G116" s="1657"/>
      <c r="H116" s="1657" t="s">
        <v>234</v>
      </c>
      <c r="I116" s="1657"/>
      <c r="J116" s="1657"/>
      <c r="K116" s="1177"/>
      <c r="L116" s="1147"/>
      <c r="M116" s="1147"/>
      <c r="N116" s="1148" t="str">
        <f t="shared" si="18"/>
        <v/>
      </c>
      <c r="O116" s="1149" t="str">
        <f t="shared" si="16"/>
        <v/>
      </c>
      <c r="P116" s="1658"/>
      <c r="Q116" s="191" t="str">
        <f t="shared" si="17"/>
        <v/>
      </c>
      <c r="R116" s="8"/>
      <c r="S116" s="1663">
        <v>2.2999999999999998</v>
      </c>
      <c r="T116" s="1664" t="s">
        <v>646</v>
      </c>
      <c r="U116" s="1178" t="str" cm="1">
        <f t="array" ref="U116">_xlfn.IFS(P116="","",P116&gt;S116,"不適合",P116&lt;=S116,"適合")</f>
        <v/>
      </c>
      <c r="V116" s="1665" t="str">
        <f t="shared" si="13"/>
        <v/>
      </c>
      <c r="X116" s="125"/>
      <c r="Z116" s="308" t="s">
        <v>647</v>
      </c>
      <c r="AA116" s="1661"/>
      <c r="AB116" s="1655"/>
      <c r="AC116" s="1656"/>
      <c r="AD116" s="1657"/>
      <c r="AE116" s="1657" t="s">
        <v>234</v>
      </c>
      <c r="AF116" s="1657"/>
      <c r="AG116" s="1657"/>
      <c r="AH116" s="1177"/>
      <c r="AI116" s="1147"/>
      <c r="AJ116" s="1147"/>
      <c r="AK116" s="1148" t="str">
        <f t="shared" si="19"/>
        <v/>
      </c>
      <c r="AL116" s="1149" t="str">
        <f t="shared" si="14"/>
        <v/>
      </c>
      <c r="AM116" s="1658"/>
      <c r="AN116" s="191" t="str">
        <f t="shared" si="8"/>
        <v/>
      </c>
      <c r="AO116" s="8"/>
      <c r="AP116" s="1663">
        <v>2.2999999999999998</v>
      </c>
      <c r="AQ116" s="1664" t="s">
        <v>646</v>
      </c>
      <c r="AR116" s="1178" t="str" cm="1">
        <f t="array" ref="AR116">_xlfn.IFS(AM116="","",AM116&gt;AP116,"不適合",AM116&lt;=AP116,"適合")</f>
        <v/>
      </c>
      <c r="AS116" s="1665" t="str">
        <f t="shared" si="15"/>
        <v/>
      </c>
    </row>
    <row r="117" spans="1:45" ht="25.9" hidden="1" customHeight="1">
      <c r="A117" s="125"/>
      <c r="C117" s="308" t="s">
        <v>647</v>
      </c>
      <c r="D117" s="1661"/>
      <c r="E117" s="1655"/>
      <c r="F117" s="1656"/>
      <c r="G117" s="1657"/>
      <c r="H117" s="1657" t="s">
        <v>234</v>
      </c>
      <c r="I117" s="1657"/>
      <c r="J117" s="1657"/>
      <c r="K117" s="1177"/>
      <c r="L117" s="1147"/>
      <c r="M117" s="1147"/>
      <c r="N117" s="1148" t="str">
        <f t="shared" si="18"/>
        <v/>
      </c>
      <c r="O117" s="1149" t="str">
        <f t="shared" si="16"/>
        <v/>
      </c>
      <c r="P117" s="1658"/>
      <c r="Q117" s="191" t="str">
        <f t="shared" si="17"/>
        <v/>
      </c>
      <c r="R117" s="8"/>
      <c r="S117" s="1663">
        <v>2.2999999999999998</v>
      </c>
      <c r="T117" s="1664" t="s">
        <v>646</v>
      </c>
      <c r="U117" s="1178" t="str" cm="1">
        <f t="array" ref="U117">_xlfn.IFS(P117="","",P117&gt;S117,"不適合",P117&lt;=S117,"適合")</f>
        <v/>
      </c>
      <c r="V117" s="1665" t="str">
        <f t="shared" si="13"/>
        <v/>
      </c>
      <c r="X117" s="125"/>
      <c r="Z117" s="308" t="s">
        <v>647</v>
      </c>
      <c r="AA117" s="1661"/>
      <c r="AB117" s="1655"/>
      <c r="AC117" s="1656"/>
      <c r="AD117" s="1657"/>
      <c r="AE117" s="1657" t="s">
        <v>234</v>
      </c>
      <c r="AF117" s="1657"/>
      <c r="AG117" s="1657"/>
      <c r="AH117" s="1177"/>
      <c r="AI117" s="1147"/>
      <c r="AJ117" s="1147"/>
      <c r="AK117" s="1148" t="str">
        <f t="shared" si="19"/>
        <v/>
      </c>
      <c r="AL117" s="1149" t="str">
        <f t="shared" si="14"/>
        <v/>
      </c>
      <c r="AM117" s="1658"/>
      <c r="AN117" s="191" t="str">
        <f t="shared" si="8"/>
        <v/>
      </c>
      <c r="AO117" s="8"/>
      <c r="AP117" s="1663">
        <v>2.2999999999999998</v>
      </c>
      <c r="AQ117" s="1664" t="s">
        <v>646</v>
      </c>
      <c r="AR117" s="1178" t="str" cm="1">
        <f t="array" ref="AR117">_xlfn.IFS(AM117="","",AM117&gt;AP117,"不適合",AM117&lt;=AP117,"適合")</f>
        <v/>
      </c>
      <c r="AS117" s="1665" t="str">
        <f t="shared" si="15"/>
        <v/>
      </c>
    </row>
    <row r="118" spans="1:45" ht="25.9" hidden="1" customHeight="1">
      <c r="A118" s="125"/>
      <c r="C118" s="308" t="s">
        <v>647</v>
      </c>
      <c r="D118" s="1661"/>
      <c r="E118" s="1655"/>
      <c r="F118" s="1656"/>
      <c r="G118" s="1657"/>
      <c r="H118" s="1657" t="s">
        <v>234</v>
      </c>
      <c r="I118" s="1657"/>
      <c r="J118" s="1657"/>
      <c r="K118" s="1177"/>
      <c r="L118" s="1147"/>
      <c r="M118" s="1147"/>
      <c r="N118" s="1148" t="str">
        <f t="shared" si="18"/>
        <v/>
      </c>
      <c r="O118" s="1149" t="str">
        <f t="shared" si="16"/>
        <v/>
      </c>
      <c r="P118" s="1658"/>
      <c r="Q118" s="191" t="str">
        <f t="shared" si="17"/>
        <v/>
      </c>
      <c r="R118" s="8"/>
      <c r="S118" s="1663">
        <v>2.2999999999999998</v>
      </c>
      <c r="T118" s="1664" t="s">
        <v>646</v>
      </c>
      <c r="U118" s="1178" t="str" cm="1">
        <f t="array" ref="U118">_xlfn.IFS(P118="","",P118&gt;S118,"不適合",P118&lt;=S118,"適合")</f>
        <v/>
      </c>
      <c r="V118" s="1665" t="str">
        <f t="shared" si="13"/>
        <v/>
      </c>
      <c r="X118" s="125"/>
      <c r="Z118" s="308" t="s">
        <v>647</v>
      </c>
      <c r="AA118" s="1661"/>
      <c r="AB118" s="1655"/>
      <c r="AC118" s="1656"/>
      <c r="AD118" s="1657"/>
      <c r="AE118" s="1657" t="s">
        <v>234</v>
      </c>
      <c r="AF118" s="1657"/>
      <c r="AG118" s="1657"/>
      <c r="AH118" s="1177"/>
      <c r="AI118" s="1147"/>
      <c r="AJ118" s="1147"/>
      <c r="AK118" s="1148" t="str">
        <f t="shared" si="19"/>
        <v/>
      </c>
      <c r="AL118" s="1149" t="str">
        <f t="shared" si="14"/>
        <v/>
      </c>
      <c r="AM118" s="1658"/>
      <c r="AN118" s="191" t="str">
        <f t="shared" si="8"/>
        <v/>
      </c>
      <c r="AO118" s="8"/>
      <c r="AP118" s="1663">
        <v>2.2999999999999998</v>
      </c>
      <c r="AQ118" s="1664" t="s">
        <v>646</v>
      </c>
      <c r="AR118" s="1178" t="str" cm="1">
        <f t="array" ref="AR118">_xlfn.IFS(AM118="","",AM118&gt;AP118,"不適合",AM118&lt;=AP118,"適合")</f>
        <v/>
      </c>
      <c r="AS118" s="1665" t="str">
        <f t="shared" si="15"/>
        <v/>
      </c>
    </row>
    <row r="119" spans="1:45" ht="25.9" hidden="1" customHeight="1" thickBot="1">
      <c r="A119" s="125"/>
      <c r="C119" s="316" t="s">
        <v>647</v>
      </c>
      <c r="D119" s="1152"/>
      <c r="E119" s="1659"/>
      <c r="F119" s="1154"/>
      <c r="G119" s="1660"/>
      <c r="H119" s="1660" t="s">
        <v>234</v>
      </c>
      <c r="I119" s="1660"/>
      <c r="J119" s="1660"/>
      <c r="K119" s="193"/>
      <c r="L119" s="1156"/>
      <c r="M119" s="1156"/>
      <c r="N119" s="1157" t="str">
        <f>IF(L119*M119=0,"",L119*M119*10^-6)</f>
        <v/>
      </c>
      <c r="O119" s="1158" t="str">
        <f>IFERROR(VLOOKUP(N119+10^-9,$C$206:$F$209,4,TRUE),"")</f>
        <v/>
      </c>
      <c r="P119" s="1159"/>
      <c r="Q119" s="194" t="str">
        <f>IF(K119="○","",IFERROR(VLOOKUP(P119-10^-9,$C$190:$F$194,4,TRUE),""))</f>
        <v/>
      </c>
      <c r="R119" s="8"/>
      <c r="S119" s="1666">
        <v>2.2999999999999998</v>
      </c>
      <c r="T119" s="1667" t="s">
        <v>646</v>
      </c>
      <c r="U119" s="1668" t="str" cm="1">
        <f t="array" ref="U119">_xlfn.IFS(P119="","",P119&gt;S119,"不適合",P119&lt;=S119,"適合")</f>
        <v/>
      </c>
      <c r="V119" s="1662" t="str">
        <f t="shared" si="13"/>
        <v/>
      </c>
      <c r="X119" s="125"/>
      <c r="Z119" s="316" t="s">
        <v>647</v>
      </c>
      <c r="AA119" s="1152"/>
      <c r="AB119" s="1659"/>
      <c r="AC119" s="1154"/>
      <c r="AD119" s="1660"/>
      <c r="AE119" s="1660" t="s">
        <v>234</v>
      </c>
      <c r="AF119" s="1660"/>
      <c r="AG119" s="1660"/>
      <c r="AH119" s="193"/>
      <c r="AI119" s="1156"/>
      <c r="AJ119" s="1156"/>
      <c r="AK119" s="1157" t="str">
        <f>IF(AI119*AJ119=0,"",AI119*AJ119*10^-6)</f>
        <v/>
      </c>
      <c r="AL119" s="1158" t="str">
        <f>IFERROR(VLOOKUP(AK119+10^-9,$C$206:$F$209,4,TRUE),"")</f>
        <v/>
      </c>
      <c r="AM119" s="1159"/>
      <c r="AN119" s="194" t="str">
        <f>IF(AH119="○","",IFERROR(VLOOKUP(AM119-10^-9,$C$190:$F$194,4,TRUE),""))</f>
        <v/>
      </c>
      <c r="AO119" s="8"/>
      <c r="AP119" s="1666">
        <v>2.2999999999999998</v>
      </c>
      <c r="AQ119" s="1667" t="s">
        <v>646</v>
      </c>
      <c r="AR119" s="1668" t="str" cm="1">
        <f t="array" ref="AR119">_xlfn.IFS(AM119="","",AM119&gt;AP119,"不適合",AM119&lt;=AP119,"適合")</f>
        <v/>
      </c>
      <c r="AS119" s="1662" t="str">
        <f t="shared" si="15"/>
        <v/>
      </c>
    </row>
    <row r="120" spans="1:45" ht="15" customHeight="1" thickTop="1">
      <c r="T120" s="6"/>
      <c r="U120" s="112"/>
      <c r="AQ120" s="6"/>
      <c r="AR120" s="112"/>
    </row>
    <row r="121" spans="1:45" ht="24.75" customHeight="1" thickBot="1">
      <c r="C121" s="127" t="s">
        <v>649</v>
      </c>
      <c r="T121" s="6"/>
      <c r="U121" s="112"/>
      <c r="Z121" s="127" t="s">
        <v>649</v>
      </c>
      <c r="AQ121" s="6"/>
      <c r="AR121" s="112"/>
    </row>
    <row r="122" spans="1:45" ht="60" customHeight="1" thickTop="1" thickBot="1">
      <c r="C122" s="300" t="s">
        <v>607</v>
      </c>
      <c r="D122" s="306" t="s">
        <v>633</v>
      </c>
      <c r="E122" s="181"/>
      <c r="F122" s="304" t="s">
        <v>610</v>
      </c>
      <c r="G122" s="303" t="s">
        <v>611</v>
      </c>
      <c r="H122" s="8"/>
      <c r="I122" s="8"/>
      <c r="J122" s="8"/>
      <c r="K122" s="8"/>
      <c r="L122" s="8"/>
      <c r="M122" s="8"/>
      <c r="N122" s="8"/>
      <c r="O122" s="8"/>
      <c r="P122" s="320" t="s">
        <v>641</v>
      </c>
      <c r="Q122" s="306" t="s">
        <v>619</v>
      </c>
      <c r="R122" s="181"/>
      <c r="S122" s="2173" t="s">
        <v>642</v>
      </c>
      <c r="T122" s="2143"/>
      <c r="U122" s="321" t="s">
        <v>622</v>
      </c>
      <c r="Z122" s="300" t="s">
        <v>607</v>
      </c>
      <c r="AA122" s="306" t="s">
        <v>633</v>
      </c>
      <c r="AB122" s="181"/>
      <c r="AC122" s="304" t="s">
        <v>610</v>
      </c>
      <c r="AD122" s="303" t="s">
        <v>611</v>
      </c>
      <c r="AE122" s="8"/>
      <c r="AF122" s="8"/>
      <c r="AG122" s="8"/>
      <c r="AH122" s="8"/>
      <c r="AI122" s="8"/>
      <c r="AJ122" s="8"/>
      <c r="AK122" s="8"/>
      <c r="AL122" s="8"/>
      <c r="AM122" s="320" t="s">
        <v>641</v>
      </c>
      <c r="AN122" s="306" t="s">
        <v>619</v>
      </c>
      <c r="AO122" s="181"/>
      <c r="AP122" s="2173" t="s">
        <v>642</v>
      </c>
      <c r="AQ122" s="2143"/>
      <c r="AR122" s="321" t="s">
        <v>622</v>
      </c>
    </row>
    <row r="123" spans="1:45" ht="27.75" customHeight="1" thickTop="1">
      <c r="A123" s="6" t="s">
        <v>573</v>
      </c>
      <c r="C123" s="307" t="s">
        <v>573</v>
      </c>
      <c r="D123" s="235"/>
      <c r="F123" s="222"/>
      <c r="G123" s="223"/>
      <c r="P123" s="224"/>
      <c r="Q123" s="225" t="str" cm="1">
        <f t="array" ref="Q123">_xlfn.IFS(P123="","",P123&lt;=S123,"対象",TRUE,"対象外")</f>
        <v/>
      </c>
      <c r="S123" s="231">
        <v>2.2999999999999998</v>
      </c>
      <c r="T123" s="1038" t="s">
        <v>646</v>
      </c>
      <c r="U123" s="234" t="str" cm="1">
        <f t="array" ref="U123">_xlfn.IFS(Q123="","",Q123="対象外","不適合",TRUE,"適合")</f>
        <v/>
      </c>
      <c r="Z123" s="307" t="s">
        <v>573</v>
      </c>
      <c r="AA123" s="235"/>
      <c r="AC123" s="222"/>
      <c r="AD123" s="223"/>
      <c r="AM123" s="224"/>
      <c r="AN123" s="225" t="str" cm="1">
        <f t="array" ref="AN123">_xlfn.IFS(AM123="","",AM123&lt;=AP123,"対象",TRUE,"対象外")</f>
        <v/>
      </c>
      <c r="AP123" s="231">
        <v>2.2999999999999998</v>
      </c>
      <c r="AQ123" s="1038" t="s">
        <v>646</v>
      </c>
      <c r="AR123" s="234" t="str" cm="1">
        <f t="array" ref="AR123">_xlfn.IFS(AN123="","",AN123="対象外","不適合",TRUE,"適合")</f>
        <v/>
      </c>
    </row>
    <row r="124" spans="1:45" ht="27.75" customHeight="1">
      <c r="A124" s="6" t="s">
        <v>573</v>
      </c>
      <c r="C124" s="308" t="s">
        <v>573</v>
      </c>
      <c r="D124" s="236"/>
      <c r="F124" s="221"/>
      <c r="G124" s="218"/>
      <c r="P124" s="226"/>
      <c r="Q124" s="227" t="str" cm="1">
        <f t="array" ref="Q124">_xlfn.IFS(P124="","",P124&lt;=S124,"対象",TRUE,"対象外")</f>
        <v/>
      </c>
      <c r="S124" s="231">
        <v>2.2999999999999998</v>
      </c>
      <c r="T124" s="1038" t="s">
        <v>646</v>
      </c>
      <c r="U124" s="230" t="str" cm="1">
        <f t="array" ref="U124">_xlfn.IFS(Q124="","",Q124="対象外","不適合",TRUE,"適合")</f>
        <v/>
      </c>
      <c r="Z124" s="308" t="s">
        <v>573</v>
      </c>
      <c r="AA124" s="236"/>
      <c r="AC124" s="221"/>
      <c r="AD124" s="218"/>
      <c r="AM124" s="226"/>
      <c r="AN124" s="227" t="str" cm="1">
        <f t="array" ref="AN124">_xlfn.IFS(AM124="","",AM124&lt;=AP124,"対象",TRUE,"対象外")</f>
        <v/>
      </c>
      <c r="AP124" s="231">
        <v>2.2999999999999998</v>
      </c>
      <c r="AQ124" s="1038" t="s">
        <v>646</v>
      </c>
      <c r="AR124" s="230" t="str" cm="1">
        <f t="array" ref="AR124">_xlfn.IFS(AN124="","",AN124="対象外","不適合",TRUE,"適合")</f>
        <v/>
      </c>
    </row>
    <row r="125" spans="1:45" ht="27.75" customHeight="1" thickBot="1">
      <c r="A125" s="6" t="s">
        <v>573</v>
      </c>
      <c r="C125" s="316" t="s">
        <v>573</v>
      </c>
      <c r="D125" s="237"/>
      <c r="F125" s="219"/>
      <c r="G125" s="220"/>
      <c r="P125" s="228"/>
      <c r="Q125" s="229" t="str" cm="1">
        <f t="array" ref="Q125">_xlfn.IFS(P125="","",P125&lt;=S125,"対象",TRUE,"対象外")</f>
        <v/>
      </c>
      <c r="S125" s="232">
        <v>2.2999999999999998</v>
      </c>
      <c r="T125" s="1040" t="s">
        <v>646</v>
      </c>
      <c r="U125" s="233" t="str" cm="1">
        <f t="array" ref="U125">_xlfn.IFS(Q125="","",Q125="対象外","不適合",TRUE,"適合")</f>
        <v/>
      </c>
      <c r="Z125" s="316" t="s">
        <v>573</v>
      </c>
      <c r="AA125" s="237"/>
      <c r="AC125" s="219"/>
      <c r="AD125" s="220"/>
      <c r="AM125" s="228"/>
      <c r="AN125" s="229" t="str" cm="1">
        <f t="array" ref="AN125">_xlfn.IFS(AM125="","",AM125&lt;=AP125,"対象",TRUE,"対象外")</f>
        <v/>
      </c>
      <c r="AP125" s="232">
        <v>2.2999999999999998</v>
      </c>
      <c r="AQ125" s="1040" t="s">
        <v>646</v>
      </c>
      <c r="AR125" s="233" t="str" cm="1">
        <f t="array" ref="AR125">_xlfn.IFS(AN125="","",AN125="対象外","不適合",TRUE,"適合")</f>
        <v/>
      </c>
    </row>
    <row r="126" spans="1:45" ht="15" customHeight="1" thickTop="1">
      <c r="C126" s="2"/>
      <c r="Z126" s="2"/>
    </row>
    <row r="127" spans="1:45" ht="15" customHeight="1">
      <c r="C127" s="2"/>
      <c r="Z127" s="2"/>
    </row>
    <row r="128" spans="1:45" ht="15.75" customHeight="1">
      <c r="C128" s="6" t="s">
        <v>650</v>
      </c>
      <c r="D128" s="6" t="s">
        <v>651</v>
      </c>
      <c r="F128" s="6" t="s">
        <v>651</v>
      </c>
      <c r="V128" s="604" t="str">
        <f>HYPERLINK("#'別紙1'!AC213","別紙1はこちら")</f>
        <v>別紙1はこちら</v>
      </c>
    </row>
    <row r="129" spans="3:36" ht="15.75" customHeight="1">
      <c r="C129" s="2" t="s">
        <v>579</v>
      </c>
      <c r="D129" s="2" t="s">
        <v>652</v>
      </c>
      <c r="F129" s="2" t="s">
        <v>653</v>
      </c>
      <c r="Z129" s="2"/>
      <c r="AA129" s="2"/>
      <c r="AC129" s="2"/>
    </row>
    <row r="130" spans="3:36" ht="15.75" customHeight="1">
      <c r="C130" s="2" t="s">
        <v>654</v>
      </c>
      <c r="D130" s="2" t="s">
        <v>655</v>
      </c>
      <c r="F130" s="2" t="s">
        <v>656</v>
      </c>
      <c r="Z130" s="2"/>
      <c r="AA130" s="2"/>
      <c r="AC130" s="2"/>
    </row>
    <row r="131" spans="3:36" ht="15.75" customHeight="1">
      <c r="C131" s="2" t="s">
        <v>312</v>
      </c>
      <c r="D131" s="2" t="s">
        <v>657</v>
      </c>
      <c r="F131" s="2" t="s">
        <v>658</v>
      </c>
      <c r="K131" s="71"/>
      <c r="L131" s="71" t="s">
        <v>659</v>
      </c>
      <c r="Z131" s="2"/>
      <c r="AA131" s="2"/>
      <c r="AC131" s="2"/>
    </row>
    <row r="132" spans="3:36" ht="15.75" customHeight="1">
      <c r="D132" s="2" t="s">
        <v>660</v>
      </c>
      <c r="F132" s="2" t="s">
        <v>648</v>
      </c>
      <c r="K132" s="71" t="s">
        <v>570</v>
      </c>
      <c r="L132" s="114">
        <f>IF(E12="○",1,0)</f>
        <v>0</v>
      </c>
      <c r="AA132" s="2"/>
      <c r="AC132" s="2"/>
      <c r="AI132" s="848"/>
    </row>
    <row r="133" spans="3:36" ht="15.75" customHeight="1">
      <c r="D133" s="2" t="s">
        <v>661</v>
      </c>
      <c r="F133" s="2"/>
      <c r="K133" s="71" t="s">
        <v>571</v>
      </c>
      <c r="L133" s="114">
        <f>IF(E13="○",1,0)</f>
        <v>0</v>
      </c>
      <c r="AA133" s="2"/>
      <c r="AC133" s="2"/>
      <c r="AI133" s="848"/>
    </row>
    <row r="134" spans="3:36" ht="15.75" customHeight="1">
      <c r="D134" s="2" t="s">
        <v>662</v>
      </c>
      <c r="K134" s="71" t="s">
        <v>434</v>
      </c>
      <c r="L134" s="114">
        <f>IF(E14="○",1,0)</f>
        <v>0</v>
      </c>
      <c r="AA134" s="2"/>
      <c r="AI134" s="848"/>
    </row>
    <row r="135" spans="3:36" ht="15.75" customHeight="1">
      <c r="K135" s="71" t="s">
        <v>572</v>
      </c>
      <c r="L135" s="114">
        <f>IF(E15="○",1,0)</f>
        <v>0</v>
      </c>
      <c r="M135" s="56" t="str">
        <f>L132&amp;L133&amp;L134&amp;L135</f>
        <v>0000</v>
      </c>
      <c r="AI135" s="848"/>
      <c r="AJ135" s="56"/>
    </row>
    <row r="136" spans="3:36">
      <c r="C136" s="6" t="s">
        <v>663</v>
      </c>
    </row>
    <row r="137" spans="3:36" ht="27">
      <c r="C137" s="51" t="s">
        <v>664</v>
      </c>
      <c r="D137" s="75" t="s">
        <v>665</v>
      </c>
      <c r="E137" s="70" t="s">
        <v>18</v>
      </c>
      <c r="F137" s="70" t="s">
        <v>19</v>
      </c>
      <c r="G137" s="70" t="s">
        <v>20</v>
      </c>
      <c r="H137" s="76"/>
      <c r="I137" s="76"/>
      <c r="J137" s="76"/>
      <c r="K137" s="76" t="s">
        <v>666</v>
      </c>
      <c r="L137" s="77" t="s">
        <v>667</v>
      </c>
      <c r="Z137" s="2"/>
      <c r="AA137" s="849"/>
      <c r="AB137" s="82"/>
      <c r="AC137" s="82"/>
      <c r="AD137" s="82"/>
      <c r="AE137" s="82"/>
      <c r="AF137" s="82"/>
      <c r="AG137" s="82"/>
      <c r="AH137" s="82"/>
      <c r="AI137" s="849"/>
    </row>
    <row r="138" spans="3:36" ht="20.25" customHeight="1">
      <c r="C138" s="78" t="s">
        <v>668</v>
      </c>
      <c r="D138" s="70">
        <v>1</v>
      </c>
      <c r="E138" s="70">
        <v>1</v>
      </c>
      <c r="F138" s="70">
        <v>1</v>
      </c>
      <c r="G138" s="70">
        <v>1</v>
      </c>
      <c r="H138" s="70"/>
      <c r="I138" s="70"/>
      <c r="J138" s="70"/>
      <c r="K138" s="70">
        <v>1</v>
      </c>
      <c r="L138" s="79">
        <v>0.25</v>
      </c>
      <c r="M138" s="126" t="str">
        <f>E138&amp;F138&amp;G138&amp;K138</f>
        <v>1111</v>
      </c>
      <c r="N138" s="6">
        <v>1</v>
      </c>
      <c r="Z138" s="2"/>
      <c r="AA138" s="82"/>
      <c r="AB138" s="82"/>
      <c r="AC138" s="82"/>
      <c r="AD138" s="82"/>
      <c r="AE138" s="82"/>
      <c r="AF138" s="82"/>
      <c r="AG138" s="82"/>
      <c r="AH138" s="82"/>
      <c r="AI138" s="850"/>
      <c r="AJ138" s="851"/>
    </row>
    <row r="139" spans="3:36" ht="20.25" customHeight="1">
      <c r="C139" s="51" t="s">
        <v>669</v>
      </c>
      <c r="D139" s="70">
        <v>2</v>
      </c>
      <c r="E139" s="70">
        <v>1</v>
      </c>
      <c r="F139" s="70">
        <v>1</v>
      </c>
      <c r="G139" s="70">
        <v>0</v>
      </c>
      <c r="H139" s="70"/>
      <c r="I139" s="70"/>
      <c r="J139" s="70"/>
      <c r="K139" s="70">
        <v>1</v>
      </c>
      <c r="L139" s="79">
        <v>0.25</v>
      </c>
      <c r="M139" s="126" t="str">
        <f t="shared" ref="M139:M145" si="20">E139&amp;F139&amp;G139&amp;K139</f>
        <v>1101</v>
      </c>
      <c r="N139" s="6">
        <v>2</v>
      </c>
      <c r="Z139" s="2"/>
      <c r="AA139" s="82"/>
      <c r="AB139" s="82"/>
      <c r="AC139" s="82"/>
      <c r="AD139" s="82"/>
      <c r="AE139" s="82"/>
      <c r="AF139" s="82"/>
      <c r="AG139" s="82"/>
      <c r="AH139" s="82"/>
      <c r="AI139" s="850"/>
      <c r="AJ139" s="851"/>
    </row>
    <row r="140" spans="3:36" ht="20.25" customHeight="1">
      <c r="C140" s="52"/>
      <c r="D140" s="70">
        <v>3</v>
      </c>
      <c r="E140" s="70">
        <v>0</v>
      </c>
      <c r="F140" s="70">
        <v>1</v>
      </c>
      <c r="G140" s="70">
        <v>1</v>
      </c>
      <c r="H140" s="70"/>
      <c r="I140" s="70"/>
      <c r="J140" s="70"/>
      <c r="K140" s="70">
        <v>1</v>
      </c>
      <c r="L140" s="79">
        <v>0.25</v>
      </c>
      <c r="M140" s="126" t="str">
        <f t="shared" si="20"/>
        <v>0111</v>
      </c>
      <c r="N140" s="6">
        <v>3</v>
      </c>
      <c r="Z140" s="2"/>
      <c r="AA140" s="82"/>
      <c r="AB140" s="82"/>
      <c r="AC140" s="82"/>
      <c r="AD140" s="82"/>
      <c r="AE140" s="82"/>
      <c r="AF140" s="82"/>
      <c r="AG140" s="82"/>
      <c r="AH140" s="82"/>
      <c r="AI140" s="850"/>
      <c r="AJ140" s="851"/>
    </row>
    <row r="141" spans="3:36" ht="20.25" customHeight="1">
      <c r="C141" s="80"/>
      <c r="D141" s="70">
        <v>4</v>
      </c>
      <c r="E141" s="70">
        <v>1</v>
      </c>
      <c r="F141" s="70">
        <v>0</v>
      </c>
      <c r="G141" s="70">
        <v>1</v>
      </c>
      <c r="H141" s="70"/>
      <c r="I141" s="70"/>
      <c r="J141" s="70"/>
      <c r="K141" s="70">
        <v>1</v>
      </c>
      <c r="L141" s="79">
        <v>0.25</v>
      </c>
      <c r="M141" s="126" t="str">
        <f t="shared" si="20"/>
        <v>1011</v>
      </c>
      <c r="N141" s="6">
        <v>4</v>
      </c>
      <c r="Z141" s="2"/>
      <c r="AA141" s="82"/>
      <c r="AB141" s="82"/>
      <c r="AC141" s="82"/>
      <c r="AD141" s="82"/>
      <c r="AE141" s="82"/>
      <c r="AF141" s="82"/>
      <c r="AG141" s="82"/>
      <c r="AH141" s="82"/>
      <c r="AI141" s="850"/>
      <c r="AJ141" s="851"/>
    </row>
    <row r="142" spans="3:36" ht="20.25" customHeight="1">
      <c r="C142" s="51" t="s">
        <v>670</v>
      </c>
      <c r="D142" s="70">
        <v>5</v>
      </c>
      <c r="E142" s="70">
        <v>1</v>
      </c>
      <c r="F142" s="70">
        <v>0</v>
      </c>
      <c r="G142" s="70">
        <v>0</v>
      </c>
      <c r="H142" s="70"/>
      <c r="I142" s="70"/>
      <c r="J142" s="70"/>
      <c r="K142" s="70">
        <v>1</v>
      </c>
      <c r="L142" s="79">
        <v>0.25</v>
      </c>
      <c r="M142" s="126" t="str">
        <f t="shared" si="20"/>
        <v>1001</v>
      </c>
      <c r="N142" s="6">
        <v>5</v>
      </c>
      <c r="Z142" s="2"/>
      <c r="AA142" s="82"/>
      <c r="AB142" s="82"/>
      <c r="AC142" s="82"/>
      <c r="AD142" s="82"/>
      <c r="AE142" s="82"/>
      <c r="AF142" s="82"/>
      <c r="AG142" s="82"/>
      <c r="AH142" s="82"/>
      <c r="AI142" s="850"/>
      <c r="AJ142" s="851"/>
    </row>
    <row r="143" spans="3:36" ht="20.25" customHeight="1">
      <c r="C143" s="52"/>
      <c r="D143" s="70">
        <v>6</v>
      </c>
      <c r="E143" s="70">
        <v>0</v>
      </c>
      <c r="F143" s="70">
        <v>1</v>
      </c>
      <c r="G143" s="70">
        <v>0</v>
      </c>
      <c r="H143" s="70"/>
      <c r="I143" s="70"/>
      <c r="J143" s="70"/>
      <c r="K143" s="70">
        <v>1</v>
      </c>
      <c r="L143" s="79">
        <v>0.4</v>
      </c>
      <c r="M143" s="126" t="str">
        <f t="shared" si="20"/>
        <v>0101</v>
      </c>
      <c r="N143" s="6">
        <v>6</v>
      </c>
      <c r="Z143" s="2"/>
      <c r="AA143" s="82"/>
      <c r="AB143" s="82"/>
      <c r="AC143" s="82"/>
      <c r="AD143" s="82"/>
      <c r="AE143" s="82"/>
      <c r="AF143" s="82"/>
      <c r="AG143" s="82"/>
      <c r="AH143" s="82"/>
      <c r="AI143" s="850"/>
      <c r="AJ143" s="851"/>
    </row>
    <row r="144" spans="3:36" ht="20.25" customHeight="1">
      <c r="C144" s="80"/>
      <c r="D144" s="70">
        <v>7</v>
      </c>
      <c r="E144" s="70">
        <v>0</v>
      </c>
      <c r="F144" s="70">
        <v>0</v>
      </c>
      <c r="G144" s="70">
        <v>1</v>
      </c>
      <c r="H144" s="70"/>
      <c r="I144" s="70"/>
      <c r="J144" s="70"/>
      <c r="K144" s="70">
        <v>1</v>
      </c>
      <c r="L144" s="79">
        <v>0.4</v>
      </c>
      <c r="M144" s="126" t="str">
        <f t="shared" si="20"/>
        <v>0011</v>
      </c>
      <c r="N144" s="6">
        <v>7</v>
      </c>
      <c r="Z144" s="2"/>
      <c r="AA144" s="82"/>
      <c r="AB144" s="82"/>
      <c r="AC144" s="82"/>
      <c r="AD144" s="82"/>
      <c r="AE144" s="82"/>
      <c r="AF144" s="82"/>
      <c r="AG144" s="82"/>
      <c r="AH144" s="82"/>
      <c r="AI144" s="850"/>
      <c r="AJ144" s="851"/>
    </row>
    <row r="145" spans="3:36" ht="20.25" customHeight="1">
      <c r="C145" s="78" t="s">
        <v>671</v>
      </c>
      <c r="D145" s="70">
        <v>8</v>
      </c>
      <c r="E145" s="70">
        <v>0</v>
      </c>
      <c r="F145" s="70">
        <v>0</v>
      </c>
      <c r="G145" s="70">
        <v>0</v>
      </c>
      <c r="H145" s="70"/>
      <c r="I145" s="70"/>
      <c r="J145" s="70"/>
      <c r="K145" s="70">
        <v>1</v>
      </c>
      <c r="L145" s="79">
        <v>1</v>
      </c>
      <c r="M145" s="126" t="str">
        <f t="shared" si="20"/>
        <v>0001</v>
      </c>
      <c r="N145" s="6">
        <v>8</v>
      </c>
      <c r="Z145" s="2"/>
      <c r="AA145" s="82"/>
      <c r="AB145" s="82"/>
      <c r="AC145" s="82"/>
      <c r="AD145" s="82"/>
      <c r="AE145" s="82"/>
      <c r="AF145" s="82"/>
      <c r="AG145" s="82"/>
      <c r="AH145" s="82"/>
      <c r="AI145" s="850"/>
      <c r="AJ145" s="851"/>
    </row>
    <row r="147" spans="3:36">
      <c r="D147" s="81"/>
      <c r="E147" s="82"/>
      <c r="F147" s="81"/>
      <c r="G147" s="82"/>
      <c r="H147" s="82"/>
      <c r="I147" s="82"/>
      <c r="J147" s="82"/>
      <c r="K147" s="57"/>
      <c r="L147" s="57"/>
      <c r="M147" s="57"/>
      <c r="AA147" s="81"/>
      <c r="AB147" s="82"/>
      <c r="AC147" s="81"/>
      <c r="AD147" s="82"/>
      <c r="AE147" s="82"/>
      <c r="AF147" s="82"/>
      <c r="AG147" s="82"/>
      <c r="AH147" s="57"/>
      <c r="AI147" s="57"/>
      <c r="AJ147" s="57"/>
    </row>
    <row r="148" spans="3:36">
      <c r="C148" s="6" t="s">
        <v>672</v>
      </c>
    </row>
    <row r="149" spans="3:36">
      <c r="C149" s="6" t="s">
        <v>673</v>
      </c>
    </row>
    <row r="150" spans="3:36" ht="16.5" customHeight="1">
      <c r="C150" s="51" t="s">
        <v>674</v>
      </c>
      <c r="D150" s="83"/>
      <c r="E150" s="70"/>
      <c r="Z150" s="2"/>
      <c r="AA150" s="2"/>
      <c r="AB150" s="82"/>
    </row>
    <row r="151" spans="3:36" ht="16.5" customHeight="1">
      <c r="C151" s="78" t="s">
        <v>675</v>
      </c>
      <c r="D151" s="70" t="s">
        <v>676</v>
      </c>
      <c r="E151" s="85">
        <v>5.7</v>
      </c>
      <c r="Z151" s="2"/>
      <c r="AA151" s="82"/>
      <c r="AB151" s="852"/>
    </row>
    <row r="152" spans="3:36" ht="16.5" customHeight="1">
      <c r="C152" s="78" t="s">
        <v>18</v>
      </c>
      <c r="D152" s="70" t="s">
        <v>676</v>
      </c>
      <c r="E152" s="85">
        <v>4.4000000000000004</v>
      </c>
      <c r="Z152" s="2"/>
      <c r="AA152" s="82"/>
      <c r="AB152" s="852"/>
    </row>
    <row r="153" spans="3:36" ht="16.5" customHeight="1">
      <c r="C153" s="78" t="s">
        <v>571</v>
      </c>
      <c r="D153" s="70" t="s">
        <v>676</v>
      </c>
      <c r="E153" s="85">
        <v>2.7</v>
      </c>
      <c r="Z153" s="2"/>
      <c r="AA153" s="82"/>
      <c r="AB153" s="852"/>
    </row>
    <row r="154" spans="3:36" ht="16.5" customHeight="1">
      <c r="C154" s="78" t="s">
        <v>677</v>
      </c>
      <c r="D154" s="70" t="s">
        <v>676</v>
      </c>
      <c r="E154" s="85">
        <v>3.4</v>
      </c>
      <c r="Z154" s="2"/>
      <c r="AA154" s="82"/>
      <c r="AB154" s="852"/>
    </row>
    <row r="155" spans="3:36" ht="16.5" customHeight="1">
      <c r="C155" s="78" t="s">
        <v>678</v>
      </c>
      <c r="D155" s="70" t="s">
        <v>676</v>
      </c>
      <c r="E155" s="85">
        <v>2.2000000000000002</v>
      </c>
      <c r="Z155" s="2"/>
      <c r="AA155" s="82"/>
      <c r="AB155" s="852"/>
    </row>
    <row r="156" spans="3:36" ht="16.5" customHeight="1">
      <c r="C156" s="78" t="s">
        <v>679</v>
      </c>
      <c r="D156" s="70" t="s">
        <v>676</v>
      </c>
      <c r="E156" s="85">
        <v>1.7</v>
      </c>
      <c r="Z156" s="2"/>
      <c r="AA156" s="82"/>
      <c r="AB156" s="852"/>
    </row>
    <row r="157" spans="3:36" ht="16.5" customHeight="1">
      <c r="C157" s="78" t="s">
        <v>680</v>
      </c>
      <c r="D157" s="70" t="s">
        <v>676</v>
      </c>
      <c r="E157" s="85">
        <v>0.7</v>
      </c>
      <c r="Z157" s="2"/>
      <c r="AA157" s="82"/>
      <c r="AB157" s="852"/>
    </row>
    <row r="159" spans="3:36" ht="17.25" customHeight="1">
      <c r="C159" s="6" t="s">
        <v>681</v>
      </c>
    </row>
    <row r="160" spans="3:36" ht="17.25" customHeight="1">
      <c r="C160" s="6" t="s">
        <v>682</v>
      </c>
    </row>
    <row r="161" spans="3:36" ht="17.25" customHeight="1">
      <c r="C161" s="84" t="s">
        <v>683</v>
      </c>
      <c r="D161" s="58"/>
      <c r="E161" s="59"/>
      <c r="F161" s="76" t="s">
        <v>684</v>
      </c>
      <c r="G161" s="84" t="s">
        <v>685</v>
      </c>
      <c r="H161" s="58"/>
      <c r="I161" s="58"/>
      <c r="J161" s="58"/>
      <c r="K161" s="86"/>
      <c r="L161" s="87"/>
      <c r="M161" s="88" t="s">
        <v>686</v>
      </c>
      <c r="Z161" s="82"/>
      <c r="AA161" s="82"/>
      <c r="AB161" s="82"/>
      <c r="AC161" s="82"/>
      <c r="AD161" s="82"/>
      <c r="AE161" s="82"/>
      <c r="AF161" s="82"/>
      <c r="AG161" s="82"/>
      <c r="AJ161" s="3"/>
    </row>
    <row r="162" spans="3:36" ht="17.25" customHeight="1">
      <c r="C162" s="119" t="s">
        <v>687</v>
      </c>
      <c r="D162" s="120"/>
      <c r="E162" s="111" t="s">
        <v>646</v>
      </c>
      <c r="F162" s="111"/>
      <c r="G162" s="80" t="s">
        <v>18</v>
      </c>
      <c r="H162" s="80"/>
      <c r="I162" s="80"/>
      <c r="J162" s="80"/>
      <c r="K162" s="80" t="s">
        <v>19</v>
      </c>
      <c r="L162" s="80" t="s">
        <v>20</v>
      </c>
      <c r="Z162" s="82"/>
      <c r="AA162" s="82"/>
      <c r="AB162" s="82"/>
      <c r="AC162" s="82"/>
      <c r="AD162" s="2"/>
      <c r="AE162" s="2"/>
      <c r="AF162" s="2"/>
      <c r="AG162" s="2"/>
      <c r="AH162" s="2"/>
      <c r="AI162" s="2"/>
    </row>
    <row r="163" spans="3:36" ht="17.25" customHeight="1">
      <c r="C163" s="115">
        <v>0</v>
      </c>
      <c r="D163" s="118" t="s">
        <v>688</v>
      </c>
      <c r="E163" s="91">
        <v>2.1999999999999999E-2</v>
      </c>
      <c r="F163" s="54" t="s">
        <v>689</v>
      </c>
      <c r="G163" s="55">
        <v>6000</v>
      </c>
      <c r="H163" s="55"/>
      <c r="I163" s="55"/>
      <c r="J163" s="55"/>
      <c r="K163" s="264">
        <v>8000</v>
      </c>
      <c r="L163" s="264">
        <v>8500</v>
      </c>
      <c r="M163" s="6" t="s">
        <v>690</v>
      </c>
      <c r="Z163" s="81"/>
      <c r="AA163" s="82"/>
      <c r="AB163" s="81"/>
      <c r="AC163" s="82"/>
      <c r="AD163" s="57"/>
      <c r="AE163" s="57"/>
      <c r="AF163" s="57"/>
      <c r="AG163" s="57"/>
      <c r="AH163" s="853"/>
      <c r="AI163" s="853"/>
    </row>
    <row r="164" spans="3:36" ht="17.25" customHeight="1">
      <c r="C164" s="116">
        <f>E163</f>
        <v>2.1999999999999999E-2</v>
      </c>
      <c r="D164" s="82" t="s">
        <v>688</v>
      </c>
      <c r="E164" s="259">
        <v>3.2000000000000001E-2</v>
      </c>
      <c r="F164" s="107" t="s">
        <v>691</v>
      </c>
      <c r="G164" s="262">
        <v>5000</v>
      </c>
      <c r="H164" s="94"/>
      <c r="I164" s="94"/>
      <c r="J164" s="94"/>
      <c r="K164" s="262">
        <v>7000</v>
      </c>
      <c r="L164" s="262">
        <v>7500</v>
      </c>
      <c r="M164" s="6" t="s">
        <v>692</v>
      </c>
      <c r="Z164" s="81"/>
      <c r="AA164" s="82"/>
      <c r="AB164" s="854"/>
      <c r="AC164" s="82"/>
      <c r="AD164" s="853"/>
      <c r="AE164" s="57"/>
      <c r="AF164" s="57"/>
      <c r="AG164" s="57"/>
      <c r="AH164" s="853"/>
      <c r="AI164" s="853"/>
    </row>
    <row r="165" spans="3:36" ht="17.25" customHeight="1">
      <c r="C165" s="260">
        <f>E164</f>
        <v>3.2000000000000001E-2</v>
      </c>
      <c r="D165" s="82" t="s">
        <v>688</v>
      </c>
      <c r="E165" s="259">
        <v>4.1000000000000002E-2</v>
      </c>
      <c r="F165" s="107" t="s">
        <v>693</v>
      </c>
      <c r="G165" s="262">
        <v>4000</v>
      </c>
      <c r="H165" s="94"/>
      <c r="I165" s="94"/>
      <c r="J165" s="94"/>
      <c r="K165" s="262">
        <v>6000</v>
      </c>
      <c r="L165" s="262">
        <v>6500</v>
      </c>
      <c r="M165" s="6" t="s">
        <v>694</v>
      </c>
      <c r="Z165" s="854"/>
      <c r="AA165" s="82"/>
      <c r="AB165" s="854"/>
      <c r="AC165" s="82"/>
      <c r="AD165" s="853"/>
      <c r="AE165" s="57"/>
      <c r="AF165" s="57"/>
      <c r="AG165" s="57"/>
      <c r="AH165" s="853"/>
      <c r="AI165" s="853"/>
    </row>
    <row r="166" spans="3:36" ht="17.25" customHeight="1">
      <c r="C166" s="261">
        <f>E165</f>
        <v>4.1000000000000002E-2</v>
      </c>
      <c r="D166" s="120" t="s">
        <v>688</v>
      </c>
      <c r="E166" s="96">
        <v>1</v>
      </c>
      <c r="F166" s="111" t="s">
        <v>695</v>
      </c>
      <c r="G166" s="263">
        <v>3000</v>
      </c>
      <c r="H166" s="97"/>
      <c r="I166" s="97"/>
      <c r="J166" s="97"/>
      <c r="K166" s="97" t="s">
        <v>696</v>
      </c>
      <c r="L166" s="97" t="s">
        <v>696</v>
      </c>
      <c r="M166" s="6" t="s">
        <v>697</v>
      </c>
      <c r="Z166" s="854"/>
      <c r="AA166" s="82"/>
      <c r="AB166" s="81"/>
      <c r="AC166" s="82"/>
      <c r="AD166" s="853"/>
      <c r="AE166" s="57"/>
      <c r="AF166" s="57"/>
      <c r="AG166" s="57"/>
      <c r="AH166" s="57"/>
      <c r="AI166" s="57"/>
    </row>
    <row r="167" spans="3:36" ht="17.25" customHeight="1">
      <c r="C167" s="81"/>
      <c r="D167" s="82"/>
      <c r="E167" s="81"/>
      <c r="F167" s="82"/>
      <c r="G167" s="57"/>
      <c r="H167" s="57"/>
      <c r="I167" s="57"/>
      <c r="J167" s="57"/>
      <c r="K167" s="57"/>
      <c r="L167" s="57"/>
      <c r="Z167" s="81"/>
      <c r="AA167" s="82"/>
      <c r="AB167" s="81"/>
      <c r="AC167" s="82"/>
      <c r="AD167" s="57"/>
      <c r="AE167" s="57"/>
      <c r="AF167" s="57"/>
      <c r="AG167" s="57"/>
      <c r="AH167" s="57"/>
      <c r="AI167" s="57"/>
    </row>
    <row r="168" spans="3:36" ht="17.25" customHeight="1">
      <c r="C168" s="90" t="s">
        <v>698</v>
      </c>
      <c r="D168" s="117" t="s">
        <v>619</v>
      </c>
      <c r="E168" s="91"/>
      <c r="F168" s="84" t="s">
        <v>699</v>
      </c>
      <c r="G168" s="86"/>
      <c r="H168" s="86"/>
      <c r="I168" s="86"/>
      <c r="J168" s="86"/>
      <c r="K168" s="86"/>
      <c r="L168" s="59"/>
      <c r="Z168" s="81"/>
      <c r="AA168" s="82"/>
      <c r="AB168" s="81"/>
      <c r="AC168" s="82"/>
      <c r="AI168" s="82"/>
    </row>
    <row r="169" spans="3:36" ht="17.25" customHeight="1">
      <c r="C169" s="98"/>
      <c r="D169" s="99"/>
      <c r="E169" s="100"/>
      <c r="F169" s="101" t="s">
        <v>700</v>
      </c>
      <c r="G169" s="78" t="s">
        <v>701</v>
      </c>
      <c r="H169" s="78"/>
      <c r="I169" s="78"/>
      <c r="J169" s="78"/>
      <c r="K169" s="78" t="s">
        <v>702</v>
      </c>
      <c r="L169" s="37" t="s">
        <v>703</v>
      </c>
      <c r="Z169" s="56"/>
      <c r="AA169" s="56"/>
      <c r="AB169" s="56"/>
      <c r="AC169" s="2"/>
      <c r="AD169" s="2"/>
      <c r="AE169" s="2"/>
      <c r="AF169" s="2"/>
      <c r="AG169" s="2"/>
      <c r="AH169" s="2"/>
      <c r="AI169" s="2"/>
    </row>
    <row r="170" spans="3:36" ht="17.25" customHeight="1">
      <c r="C170" s="51" t="s">
        <v>653</v>
      </c>
      <c r="D170" s="66" t="s">
        <v>704</v>
      </c>
      <c r="E170" s="102"/>
      <c r="F170" s="265">
        <v>440000</v>
      </c>
      <c r="G170" s="268">
        <v>326000</v>
      </c>
      <c r="H170" s="72"/>
      <c r="I170" s="72"/>
      <c r="J170" s="72"/>
      <c r="K170" s="268">
        <v>218000</v>
      </c>
      <c r="L170" s="271">
        <v>218000</v>
      </c>
      <c r="Z170" s="2"/>
      <c r="AC170" s="855"/>
      <c r="AD170" s="855"/>
      <c r="AH170" s="855"/>
      <c r="AI170" s="855"/>
    </row>
    <row r="171" spans="3:36" ht="17.25" customHeight="1">
      <c r="C171" s="52" t="s">
        <v>653</v>
      </c>
      <c r="D171" s="6" t="s">
        <v>705</v>
      </c>
      <c r="E171" s="103"/>
      <c r="F171" s="266">
        <v>298000</v>
      </c>
      <c r="G171" s="269">
        <v>220000</v>
      </c>
      <c r="H171" s="73"/>
      <c r="I171" s="73"/>
      <c r="J171" s="73"/>
      <c r="K171" s="269">
        <v>148000</v>
      </c>
      <c r="L171" s="272">
        <v>148000</v>
      </c>
      <c r="Z171" s="2"/>
      <c r="AC171" s="855"/>
      <c r="AD171" s="855"/>
      <c r="AH171" s="855"/>
      <c r="AI171" s="855"/>
    </row>
    <row r="172" spans="3:36" ht="17.25" customHeight="1">
      <c r="C172" s="52" t="s">
        <v>653</v>
      </c>
      <c r="D172" s="6" t="s">
        <v>706</v>
      </c>
      <c r="E172" s="103"/>
      <c r="F172" s="266">
        <v>234000</v>
      </c>
      <c r="G172" s="269">
        <v>174000</v>
      </c>
      <c r="H172" s="73"/>
      <c r="I172" s="73"/>
      <c r="J172" s="73"/>
      <c r="K172" s="269">
        <v>116000</v>
      </c>
      <c r="L172" s="272">
        <v>116000</v>
      </c>
      <c r="Z172" s="2"/>
      <c r="AC172" s="855"/>
      <c r="AD172" s="855"/>
      <c r="AH172" s="855"/>
      <c r="AI172" s="855"/>
    </row>
    <row r="173" spans="3:36" ht="17.25" customHeight="1">
      <c r="C173" s="52" t="s">
        <v>653</v>
      </c>
      <c r="D173" s="6" t="s">
        <v>707</v>
      </c>
      <c r="E173" s="103"/>
      <c r="F173" s="266">
        <v>129000</v>
      </c>
      <c r="G173" s="269">
        <v>89000</v>
      </c>
      <c r="H173" s="73"/>
      <c r="I173" s="73"/>
      <c r="J173" s="73"/>
      <c r="K173" s="269">
        <v>59000</v>
      </c>
      <c r="L173" s="272">
        <v>59000</v>
      </c>
      <c r="Z173" s="2"/>
      <c r="AC173" s="855"/>
      <c r="AD173" s="855"/>
      <c r="AH173" s="855"/>
      <c r="AI173" s="855"/>
    </row>
    <row r="174" spans="3:36" ht="17.25" customHeight="1">
      <c r="C174" s="52" t="s">
        <v>656</v>
      </c>
      <c r="D174" s="6" t="s">
        <v>704</v>
      </c>
      <c r="E174" s="103"/>
      <c r="F174" s="266">
        <v>366000</v>
      </c>
      <c r="G174" s="269">
        <v>272000</v>
      </c>
      <c r="H174" s="73"/>
      <c r="I174" s="73"/>
      <c r="J174" s="73"/>
      <c r="K174" s="269">
        <v>182000</v>
      </c>
      <c r="L174" s="272">
        <v>182000</v>
      </c>
      <c r="Z174" s="2"/>
      <c r="AC174" s="855"/>
      <c r="AD174" s="855"/>
      <c r="AH174" s="855"/>
      <c r="AI174" s="855"/>
    </row>
    <row r="175" spans="3:36" ht="17.25" customHeight="1">
      <c r="C175" s="52" t="s">
        <v>656</v>
      </c>
      <c r="D175" s="6" t="s">
        <v>708</v>
      </c>
      <c r="E175" s="103"/>
      <c r="F175" s="266">
        <v>236000</v>
      </c>
      <c r="G175" s="269">
        <v>174000</v>
      </c>
      <c r="H175" s="73"/>
      <c r="I175" s="73"/>
      <c r="J175" s="73"/>
      <c r="K175" s="269">
        <v>118000</v>
      </c>
      <c r="L175" s="272">
        <v>118000</v>
      </c>
      <c r="Z175" s="2"/>
      <c r="AC175" s="855"/>
      <c r="AD175" s="855"/>
      <c r="AH175" s="855"/>
      <c r="AI175" s="855"/>
    </row>
    <row r="176" spans="3:36" ht="17.25" customHeight="1">
      <c r="C176" s="52" t="s">
        <v>656</v>
      </c>
      <c r="D176" s="6" t="s">
        <v>709</v>
      </c>
      <c r="E176" s="103"/>
      <c r="F176" s="266">
        <v>184000</v>
      </c>
      <c r="G176" s="269">
        <v>138000</v>
      </c>
      <c r="H176" s="73"/>
      <c r="I176" s="73"/>
      <c r="J176" s="73"/>
      <c r="K176" s="269">
        <v>92000</v>
      </c>
      <c r="L176" s="272">
        <v>92000</v>
      </c>
      <c r="Z176" s="2"/>
      <c r="AC176" s="855"/>
      <c r="AD176" s="855"/>
      <c r="AH176" s="855"/>
      <c r="AI176" s="855"/>
    </row>
    <row r="177" spans="3:35" ht="17.25" customHeight="1">
      <c r="C177" s="52" t="s">
        <v>656</v>
      </c>
      <c r="D177" s="6" t="s">
        <v>710</v>
      </c>
      <c r="E177" s="103"/>
      <c r="F177" s="266">
        <v>122000</v>
      </c>
      <c r="G177" s="269">
        <v>84000</v>
      </c>
      <c r="H177" s="73"/>
      <c r="I177" s="73"/>
      <c r="J177" s="73"/>
      <c r="K177" s="269">
        <v>53000</v>
      </c>
      <c r="L177" s="272">
        <v>53000</v>
      </c>
      <c r="Z177" s="2"/>
      <c r="AC177" s="855"/>
      <c r="AD177" s="855"/>
      <c r="AH177" s="855"/>
      <c r="AI177" s="855"/>
    </row>
    <row r="178" spans="3:35" ht="17.25" customHeight="1">
      <c r="C178" s="52" t="s">
        <v>658</v>
      </c>
      <c r="D178" s="6" t="s">
        <v>711</v>
      </c>
      <c r="E178" s="103"/>
      <c r="F178" s="266">
        <v>212000</v>
      </c>
      <c r="G178" s="269">
        <v>144000</v>
      </c>
      <c r="H178" s="73"/>
      <c r="I178" s="73"/>
      <c r="J178" s="73"/>
      <c r="K178" s="269">
        <v>92000</v>
      </c>
      <c r="L178" s="272">
        <v>92000</v>
      </c>
      <c r="Z178" s="2"/>
      <c r="AC178" s="855"/>
      <c r="AD178" s="855"/>
      <c r="AH178" s="855"/>
      <c r="AI178" s="855"/>
    </row>
    <row r="179" spans="3:35" ht="17.25" customHeight="1">
      <c r="C179" s="52" t="s">
        <v>658</v>
      </c>
      <c r="D179" s="6" t="s">
        <v>708</v>
      </c>
      <c r="E179" s="103"/>
      <c r="F179" s="266">
        <v>130000</v>
      </c>
      <c r="G179" s="269">
        <v>88000</v>
      </c>
      <c r="H179" s="73"/>
      <c r="I179" s="73"/>
      <c r="J179" s="73"/>
      <c r="K179" s="269">
        <v>56000</v>
      </c>
      <c r="L179" s="272">
        <v>56000</v>
      </c>
      <c r="Z179" s="2"/>
      <c r="AC179" s="855"/>
      <c r="AD179" s="855"/>
      <c r="AH179" s="855"/>
      <c r="AI179" s="855"/>
    </row>
    <row r="180" spans="3:35" ht="17.25" customHeight="1">
      <c r="C180" s="52" t="s">
        <v>658</v>
      </c>
      <c r="D180" s="6" t="s">
        <v>709</v>
      </c>
      <c r="E180" s="103"/>
      <c r="F180" s="266">
        <v>52000</v>
      </c>
      <c r="G180" s="269">
        <v>36000</v>
      </c>
      <c r="H180" s="73"/>
      <c r="I180" s="73"/>
      <c r="J180" s="73"/>
      <c r="K180" s="269">
        <v>24000</v>
      </c>
      <c r="L180" s="272">
        <v>24000</v>
      </c>
      <c r="Z180" s="2"/>
      <c r="AC180" s="855"/>
      <c r="AD180" s="855"/>
      <c r="AH180" s="855"/>
      <c r="AI180" s="855"/>
    </row>
    <row r="181" spans="3:35" ht="17.25" customHeight="1">
      <c r="C181" s="52" t="s">
        <v>658</v>
      </c>
      <c r="D181" s="6" t="s">
        <v>710</v>
      </c>
      <c r="E181" s="103"/>
      <c r="F181" s="266">
        <v>39000</v>
      </c>
      <c r="G181" s="269">
        <v>27000</v>
      </c>
      <c r="H181" s="73"/>
      <c r="I181" s="73"/>
      <c r="J181" s="73"/>
      <c r="K181" s="269">
        <v>18000</v>
      </c>
      <c r="L181" s="272">
        <v>18000</v>
      </c>
      <c r="Z181" s="2"/>
      <c r="AC181" s="855"/>
      <c r="AD181" s="855"/>
      <c r="AH181" s="855"/>
      <c r="AI181" s="855"/>
    </row>
    <row r="182" spans="3:35" ht="17.25" customHeight="1">
      <c r="C182" s="52" t="s">
        <v>648</v>
      </c>
      <c r="D182" s="6" t="s">
        <v>711</v>
      </c>
      <c r="E182" s="103"/>
      <c r="F182" s="266">
        <v>110000</v>
      </c>
      <c r="G182" s="269">
        <v>68000</v>
      </c>
      <c r="H182" s="73"/>
      <c r="I182" s="73"/>
      <c r="J182" s="73"/>
      <c r="K182" s="269">
        <v>22000</v>
      </c>
      <c r="L182" s="272">
        <v>22000</v>
      </c>
      <c r="Z182" s="2"/>
      <c r="AC182" s="855"/>
      <c r="AD182" s="855"/>
      <c r="AH182" s="855"/>
      <c r="AI182" s="855"/>
    </row>
    <row r="183" spans="3:35" ht="17.25" customHeight="1">
      <c r="C183" s="52" t="s">
        <v>648</v>
      </c>
      <c r="D183" s="6" t="s">
        <v>708</v>
      </c>
      <c r="E183" s="103"/>
      <c r="F183" s="266">
        <v>72000</v>
      </c>
      <c r="G183" s="269">
        <v>48000</v>
      </c>
      <c r="H183" s="73"/>
      <c r="I183" s="73"/>
      <c r="J183" s="73"/>
      <c r="K183" s="269">
        <v>14000</v>
      </c>
      <c r="L183" s="272">
        <v>14000</v>
      </c>
      <c r="Z183" s="2"/>
      <c r="AC183" s="855"/>
      <c r="AD183" s="855"/>
      <c r="AH183" s="855"/>
      <c r="AI183" s="855"/>
    </row>
    <row r="184" spans="3:35" ht="17.25" customHeight="1">
      <c r="C184" s="52" t="s">
        <v>648</v>
      </c>
      <c r="D184" s="6" t="s">
        <v>709</v>
      </c>
      <c r="E184" s="103"/>
      <c r="F184" s="266">
        <v>60000</v>
      </c>
      <c r="G184" s="269">
        <v>38000</v>
      </c>
      <c r="H184" s="73"/>
      <c r="I184" s="73"/>
      <c r="J184" s="73"/>
      <c r="K184" s="269">
        <v>10000</v>
      </c>
      <c r="L184" s="272">
        <v>10000</v>
      </c>
      <c r="Z184" s="2"/>
      <c r="AC184" s="855"/>
      <c r="AD184" s="855"/>
      <c r="AH184" s="855"/>
      <c r="AI184" s="855"/>
    </row>
    <row r="185" spans="3:35" ht="17.25" customHeight="1">
      <c r="C185" s="80" t="s">
        <v>648</v>
      </c>
      <c r="D185" s="104" t="s">
        <v>707</v>
      </c>
      <c r="E185" s="105"/>
      <c r="F185" s="267">
        <v>45000</v>
      </c>
      <c r="G185" s="270">
        <v>28000</v>
      </c>
      <c r="H185" s="74"/>
      <c r="I185" s="74"/>
      <c r="J185" s="74"/>
      <c r="K185" s="270">
        <v>7000</v>
      </c>
      <c r="L185" s="273">
        <v>7000</v>
      </c>
      <c r="Z185" s="2"/>
      <c r="AC185" s="855"/>
      <c r="AD185" s="855"/>
      <c r="AH185" s="855"/>
      <c r="AI185" s="855"/>
    </row>
    <row r="186" spans="3:35" ht="17.25" customHeight="1"/>
    <row r="187" spans="3:35" ht="17.25" customHeight="1">
      <c r="C187" s="2" t="s">
        <v>712</v>
      </c>
      <c r="Z187" s="2"/>
    </row>
    <row r="188" spans="3:35" ht="17.25" customHeight="1">
      <c r="C188" s="70" t="s">
        <v>713</v>
      </c>
      <c r="D188" s="58"/>
      <c r="E188" s="59"/>
      <c r="F188" s="106" t="s">
        <v>619</v>
      </c>
      <c r="Z188" s="82"/>
      <c r="AA188" s="82"/>
      <c r="AB188" s="82"/>
      <c r="AC188" s="56"/>
    </row>
    <row r="189" spans="3:35" ht="17.25" customHeight="1">
      <c r="C189" s="89" t="s">
        <v>687</v>
      </c>
      <c r="D189" s="82"/>
      <c r="E189" s="107" t="s">
        <v>646</v>
      </c>
      <c r="F189" s="98"/>
      <c r="Z189" s="82"/>
      <c r="AA189" s="82"/>
      <c r="AB189" s="82"/>
      <c r="AC189" s="56"/>
    </row>
    <row r="190" spans="3:35" ht="17.25" customHeight="1">
      <c r="C190" s="90">
        <v>0</v>
      </c>
      <c r="D190" s="118" t="s">
        <v>688</v>
      </c>
      <c r="E190" s="91">
        <v>1.1000000000000001</v>
      </c>
      <c r="F190" s="106" t="s">
        <v>704</v>
      </c>
      <c r="Z190" s="81"/>
      <c r="AA190" s="82"/>
      <c r="AB190" s="81"/>
      <c r="AC190" s="56"/>
    </row>
    <row r="191" spans="3:35" ht="17.25" customHeight="1">
      <c r="C191" s="92">
        <f>E190</f>
        <v>1.1000000000000001</v>
      </c>
      <c r="D191" s="82" t="s">
        <v>688</v>
      </c>
      <c r="E191" s="93">
        <v>1.5</v>
      </c>
      <c r="F191" s="108" t="s">
        <v>705</v>
      </c>
      <c r="Z191" s="81"/>
      <c r="AA191" s="82"/>
      <c r="AB191" s="81"/>
      <c r="AC191" s="56"/>
    </row>
    <row r="192" spans="3:35" ht="17.25" customHeight="1">
      <c r="C192" s="92">
        <f>E191</f>
        <v>1.5</v>
      </c>
      <c r="D192" s="82" t="s">
        <v>688</v>
      </c>
      <c r="E192" s="93">
        <v>1.9</v>
      </c>
      <c r="F192" s="108" t="s">
        <v>706</v>
      </c>
      <c r="Z192" s="81"/>
      <c r="AA192" s="82"/>
      <c r="AB192" s="81"/>
      <c r="AC192" s="56"/>
    </row>
    <row r="193" spans="3:29" ht="17.25" customHeight="1">
      <c r="C193" s="92">
        <f>E192</f>
        <v>1.9</v>
      </c>
      <c r="D193" s="82" t="s">
        <v>688</v>
      </c>
      <c r="E193" s="93">
        <v>2.2999999999999998</v>
      </c>
      <c r="F193" s="108" t="s">
        <v>707</v>
      </c>
      <c r="Z193" s="81"/>
      <c r="AA193" s="82"/>
      <c r="AB193" s="81"/>
      <c r="AC193" s="56"/>
    </row>
    <row r="194" spans="3:29" ht="17.25" customHeight="1">
      <c r="C194" s="95">
        <f>E193</f>
        <v>2.2999999999999998</v>
      </c>
      <c r="D194" s="120"/>
      <c r="E194" s="96"/>
      <c r="F194" s="98" t="s">
        <v>714</v>
      </c>
      <c r="Z194" s="81"/>
      <c r="AA194" s="82"/>
      <c r="AB194" s="81"/>
      <c r="AC194" s="56"/>
    </row>
    <row r="195" spans="3:29" ht="17.25" customHeight="1">
      <c r="C195" s="81"/>
      <c r="D195" s="82"/>
      <c r="E195" s="81"/>
      <c r="Z195" s="81"/>
      <c r="AA195" s="82"/>
      <c r="AB195" s="81"/>
    </row>
    <row r="196" spans="3:29" ht="17.25" customHeight="1">
      <c r="C196" s="109" t="s">
        <v>640</v>
      </c>
      <c r="D196" s="82"/>
      <c r="E196" s="81"/>
      <c r="Z196" s="109"/>
      <c r="AA196" s="82"/>
      <c r="AB196" s="81"/>
    </row>
    <row r="197" spans="3:29" ht="17.25" customHeight="1">
      <c r="C197" s="70" t="s">
        <v>715</v>
      </c>
      <c r="D197" s="58"/>
      <c r="E197" s="59"/>
      <c r="F197" s="106" t="s">
        <v>523</v>
      </c>
      <c r="Z197" s="82"/>
      <c r="AA197" s="82"/>
      <c r="AB197" s="82"/>
      <c r="AC197" s="56"/>
    </row>
    <row r="198" spans="3:29" ht="17.25" customHeight="1">
      <c r="C198" s="89" t="s">
        <v>625</v>
      </c>
      <c r="D198" s="82"/>
      <c r="E198" s="107" t="s">
        <v>716</v>
      </c>
      <c r="F198" s="98"/>
      <c r="Z198" s="82"/>
      <c r="AA198" s="82"/>
      <c r="AB198" s="82"/>
      <c r="AC198" s="56"/>
    </row>
    <row r="199" spans="3:29" ht="17.25" customHeight="1">
      <c r="C199" s="90">
        <v>0</v>
      </c>
      <c r="D199" s="118" t="s">
        <v>688</v>
      </c>
      <c r="E199" s="91">
        <v>0.2</v>
      </c>
      <c r="F199" s="106" t="s">
        <v>703</v>
      </c>
      <c r="Z199" s="81"/>
      <c r="AA199" s="82"/>
      <c r="AB199" s="81"/>
      <c r="AC199" s="56"/>
    </row>
    <row r="200" spans="3:29" ht="17.25" customHeight="1">
      <c r="C200" s="92">
        <f>E199</f>
        <v>0.2</v>
      </c>
      <c r="D200" s="82" t="s">
        <v>688</v>
      </c>
      <c r="E200" s="93">
        <v>1.6</v>
      </c>
      <c r="F200" s="108" t="s">
        <v>702</v>
      </c>
      <c r="Z200" s="81"/>
      <c r="AA200" s="82"/>
      <c r="AB200" s="81"/>
      <c r="AC200" s="56"/>
    </row>
    <row r="201" spans="3:29" ht="17.25" customHeight="1">
      <c r="C201" s="92">
        <f>E200</f>
        <v>1.6</v>
      </c>
      <c r="D201" s="82" t="s">
        <v>688</v>
      </c>
      <c r="E201" s="93">
        <v>2.8</v>
      </c>
      <c r="F201" s="108" t="s">
        <v>701</v>
      </c>
      <c r="Z201" s="81"/>
      <c r="AA201" s="82"/>
      <c r="AB201" s="81"/>
      <c r="AC201" s="56"/>
    </row>
    <row r="202" spans="3:29" ht="17.25" customHeight="1">
      <c r="C202" s="95">
        <f>E201</f>
        <v>2.8</v>
      </c>
      <c r="D202" s="120" t="s">
        <v>688</v>
      </c>
      <c r="E202" s="96">
        <v>100</v>
      </c>
      <c r="F202" s="98" t="s">
        <v>700</v>
      </c>
      <c r="Z202" s="81"/>
      <c r="AA202" s="82"/>
      <c r="AB202" s="81"/>
      <c r="AC202" s="56"/>
    </row>
    <row r="203" spans="3:29" ht="17.25" customHeight="1">
      <c r="C203" s="81"/>
      <c r="D203" s="82"/>
      <c r="E203" s="81"/>
      <c r="Z203" s="81"/>
      <c r="AA203" s="82"/>
      <c r="AB203" s="81"/>
    </row>
    <row r="204" spans="3:29" ht="17.25" customHeight="1">
      <c r="C204" s="70" t="s">
        <v>717</v>
      </c>
      <c r="D204" s="58"/>
      <c r="E204" s="59"/>
      <c r="F204" s="106" t="s">
        <v>523</v>
      </c>
      <c r="Z204" s="82"/>
      <c r="AA204" s="82"/>
      <c r="AB204" s="82"/>
      <c r="AC204" s="56"/>
    </row>
    <row r="205" spans="3:29" ht="17.25" customHeight="1">
      <c r="C205" s="89" t="s">
        <v>625</v>
      </c>
      <c r="D205" s="82"/>
      <c r="E205" s="107" t="s">
        <v>716</v>
      </c>
      <c r="F205" s="98"/>
      <c r="Z205" s="82"/>
      <c r="AA205" s="82"/>
      <c r="AB205" s="82"/>
      <c r="AC205" s="56"/>
    </row>
    <row r="206" spans="3:29" ht="17.25" customHeight="1">
      <c r="C206" s="90">
        <v>0</v>
      </c>
      <c r="D206" s="118" t="s">
        <v>688</v>
      </c>
      <c r="E206" s="91">
        <v>0.1</v>
      </c>
      <c r="F206" s="106" t="s">
        <v>703</v>
      </c>
      <c r="Z206" s="81"/>
      <c r="AA206" s="82"/>
      <c r="AB206" s="81"/>
      <c r="AC206" s="56"/>
    </row>
    <row r="207" spans="3:29" ht="17.25" customHeight="1">
      <c r="C207" s="92">
        <f>E206</f>
        <v>0.1</v>
      </c>
      <c r="D207" s="82" t="s">
        <v>688</v>
      </c>
      <c r="E207" s="93">
        <v>0.8</v>
      </c>
      <c r="F207" s="108" t="s">
        <v>702</v>
      </c>
      <c r="Z207" s="81"/>
      <c r="AA207" s="82"/>
      <c r="AB207" s="81"/>
      <c r="AC207" s="56"/>
    </row>
    <row r="208" spans="3:29" ht="17.25" customHeight="1">
      <c r="C208" s="92">
        <f>E207</f>
        <v>0.8</v>
      </c>
      <c r="D208" s="82" t="s">
        <v>688</v>
      </c>
      <c r="E208" s="93">
        <v>1.4</v>
      </c>
      <c r="F208" s="108" t="s">
        <v>701</v>
      </c>
      <c r="Z208" s="81"/>
      <c r="AA208" s="82"/>
      <c r="AB208" s="81"/>
      <c r="AC208" s="56"/>
    </row>
    <row r="209" spans="1:29" ht="17.25" customHeight="1">
      <c r="C209" s="95">
        <f>E208</f>
        <v>1.4</v>
      </c>
      <c r="D209" s="120" t="s">
        <v>688</v>
      </c>
      <c r="E209" s="96">
        <v>100</v>
      </c>
      <c r="F209" s="98" t="s">
        <v>700</v>
      </c>
      <c r="Z209" s="81"/>
      <c r="AA209" s="82"/>
      <c r="AB209" s="81"/>
      <c r="AC209" s="56"/>
    </row>
    <row r="210" spans="1:29" ht="17.25" customHeight="1"/>
    <row r="211" spans="1:29" ht="17.25" customHeight="1">
      <c r="C211" s="6" t="s">
        <v>718</v>
      </c>
    </row>
    <row r="212" spans="1:29" ht="17.25" customHeight="1">
      <c r="C212" s="54" t="s">
        <v>674</v>
      </c>
      <c r="D212" s="117" t="s">
        <v>719</v>
      </c>
      <c r="E212" s="70" t="s">
        <v>720</v>
      </c>
      <c r="Z212" s="82"/>
      <c r="AA212" s="82"/>
      <c r="AB212" s="82"/>
    </row>
    <row r="213" spans="1:29" ht="17.25" customHeight="1">
      <c r="C213" s="70"/>
      <c r="D213" s="53"/>
      <c r="E213" s="53" t="s">
        <v>652</v>
      </c>
      <c r="Z213" s="82"/>
      <c r="AA213" s="82"/>
      <c r="AB213" s="82"/>
    </row>
    <row r="214" spans="1:29" ht="17.25" customHeight="1">
      <c r="C214" s="78" t="s">
        <v>675</v>
      </c>
      <c r="D214" s="70" t="s">
        <v>676</v>
      </c>
      <c r="E214" s="85">
        <f t="shared" ref="E214:E220" si="21">E151</f>
        <v>5.7</v>
      </c>
      <c r="Z214" s="2"/>
      <c r="AA214" s="82"/>
      <c r="AB214" s="852"/>
    </row>
    <row r="215" spans="1:29" ht="17.25" customHeight="1">
      <c r="C215" s="78" t="s">
        <v>18</v>
      </c>
      <c r="D215" s="70" t="s">
        <v>676</v>
      </c>
      <c r="E215" s="85">
        <f t="shared" si="21"/>
        <v>4.4000000000000004</v>
      </c>
      <c r="Z215" s="2"/>
      <c r="AA215" s="82"/>
      <c r="AB215" s="852"/>
    </row>
    <row r="216" spans="1:29" ht="17.25" customHeight="1">
      <c r="C216" s="78" t="s">
        <v>571</v>
      </c>
      <c r="D216" s="70" t="s">
        <v>676</v>
      </c>
      <c r="E216" s="85">
        <f t="shared" si="21"/>
        <v>2.7</v>
      </c>
      <c r="Z216" s="2"/>
      <c r="AA216" s="82"/>
      <c r="AB216" s="852"/>
    </row>
    <row r="217" spans="1:29" ht="17.25" customHeight="1">
      <c r="C217" s="78" t="s">
        <v>677</v>
      </c>
      <c r="D217" s="70" t="s">
        <v>676</v>
      </c>
      <c r="E217" s="85">
        <f t="shared" si="21"/>
        <v>3.4</v>
      </c>
      <c r="Z217" s="2"/>
      <c r="AA217" s="82"/>
      <c r="AB217" s="852"/>
    </row>
    <row r="218" spans="1:29" ht="17.25" customHeight="1">
      <c r="C218" s="78" t="s">
        <v>678</v>
      </c>
      <c r="D218" s="70" t="s">
        <v>676</v>
      </c>
      <c r="E218" s="85">
        <f t="shared" si="21"/>
        <v>2.2000000000000002</v>
      </c>
      <c r="Z218" s="2"/>
      <c r="AA218" s="82"/>
      <c r="AB218" s="852"/>
    </row>
    <row r="219" spans="1:29" ht="17.25" customHeight="1">
      <c r="C219" s="78" t="s">
        <v>679</v>
      </c>
      <c r="D219" s="70" t="s">
        <v>676</v>
      </c>
      <c r="E219" s="85">
        <f t="shared" si="21"/>
        <v>1.7</v>
      </c>
      <c r="Z219" s="2"/>
      <c r="AA219" s="82"/>
      <c r="AB219" s="852"/>
    </row>
    <row r="220" spans="1:29" ht="17.25" customHeight="1">
      <c r="C220" s="78" t="s">
        <v>680</v>
      </c>
      <c r="D220" s="70" t="s">
        <v>676</v>
      </c>
      <c r="E220" s="85">
        <f t="shared" si="21"/>
        <v>0.7</v>
      </c>
      <c r="Z220" s="2"/>
      <c r="AA220" s="82"/>
      <c r="AB220" s="852"/>
    </row>
    <row r="221" spans="1:29" ht="17.25" customHeight="1"/>
    <row r="222" spans="1:29" ht="17.25" customHeight="1">
      <c r="A222" s="2"/>
      <c r="B222" s="2"/>
      <c r="Y222" s="2"/>
    </row>
    <row r="223" spans="1:29" ht="17.25" customHeight="1">
      <c r="C223" s="71" t="str" cm="1">
        <f t="array" ref="C223:C238">$C$170:$C$185&amp;$D$170:$D$185&amp;$F$169</f>
        <v>カバー工法W1大</v>
      </c>
      <c r="D223" s="274" cm="1">
        <f t="array" ref="D223:D238">F170:F185</f>
        <v>440000</v>
      </c>
      <c r="AA223" s="855"/>
    </row>
    <row r="224" spans="1:29" ht="17.25" customHeight="1">
      <c r="C224" s="71" t="str">
        <v>カバー工法W2大</v>
      </c>
      <c r="D224" s="274">
        <v>298000</v>
      </c>
      <c r="AA224" s="855"/>
    </row>
    <row r="225" spans="3:27" ht="17.25" customHeight="1">
      <c r="C225" s="71" t="str">
        <v>カバー工法W3大</v>
      </c>
      <c r="D225" s="274">
        <v>234000</v>
      </c>
      <c r="AA225" s="855"/>
    </row>
    <row r="226" spans="3:27" ht="17.25" customHeight="1">
      <c r="C226" s="71" t="str">
        <v>カバー工法W4大</v>
      </c>
      <c r="D226" s="274">
        <v>129000</v>
      </c>
      <c r="AA226" s="855"/>
    </row>
    <row r="227" spans="3:27" ht="17.25" customHeight="1">
      <c r="C227" s="71" t="str">
        <v>はつり工法W1大</v>
      </c>
      <c r="D227" s="274">
        <v>366000</v>
      </c>
      <c r="AA227" s="855"/>
    </row>
    <row r="228" spans="3:27" ht="17.25" customHeight="1">
      <c r="C228" s="71" t="str">
        <v>はつり工法W2大</v>
      </c>
      <c r="D228" s="274">
        <v>236000</v>
      </c>
      <c r="AA228" s="855"/>
    </row>
    <row r="229" spans="3:27" ht="17.25" customHeight="1">
      <c r="C229" s="71" t="str">
        <v>はつり工法W3大</v>
      </c>
      <c r="D229" s="274">
        <v>184000</v>
      </c>
      <c r="AA229" s="855"/>
    </row>
    <row r="230" spans="3:27" ht="17.25" customHeight="1">
      <c r="C230" s="71" t="str">
        <v>はつり工法W4大</v>
      </c>
      <c r="D230" s="274">
        <v>122000</v>
      </c>
      <c r="AA230" s="855"/>
    </row>
    <row r="231" spans="3:27" ht="17.25" customHeight="1">
      <c r="C231" s="71" t="str">
        <v>内窓設置W1大</v>
      </c>
      <c r="D231" s="274">
        <v>212000</v>
      </c>
      <c r="AA231" s="855"/>
    </row>
    <row r="232" spans="3:27" ht="17.25" customHeight="1">
      <c r="C232" s="71" t="str">
        <v>内窓設置W2大</v>
      </c>
      <c r="D232" s="274">
        <v>130000</v>
      </c>
      <c r="AA232" s="855"/>
    </row>
    <row r="233" spans="3:27" ht="17.25" customHeight="1">
      <c r="C233" s="71" t="str">
        <v>内窓設置W3大</v>
      </c>
      <c r="D233" s="274">
        <v>52000</v>
      </c>
      <c r="AA233" s="855"/>
    </row>
    <row r="234" spans="3:27" ht="17.25" customHeight="1">
      <c r="C234" s="71" t="str">
        <v>内窓設置W4大</v>
      </c>
      <c r="D234" s="274">
        <v>39000</v>
      </c>
      <c r="AA234" s="855"/>
    </row>
    <row r="235" spans="3:27" ht="17.25" customHeight="1">
      <c r="C235" s="71" t="str">
        <v>ガラス交換W1大</v>
      </c>
      <c r="D235" s="274">
        <v>110000</v>
      </c>
      <c r="AA235" s="855"/>
    </row>
    <row r="236" spans="3:27" ht="17.25" customHeight="1">
      <c r="C236" s="71" t="str">
        <v>ガラス交換W2大</v>
      </c>
      <c r="D236" s="274">
        <v>72000</v>
      </c>
      <c r="AA236" s="855"/>
    </row>
    <row r="237" spans="3:27" ht="17.25" customHeight="1">
      <c r="C237" s="71" t="str">
        <v>ガラス交換W3大</v>
      </c>
      <c r="D237" s="274">
        <v>60000</v>
      </c>
      <c r="AA237" s="855"/>
    </row>
    <row r="238" spans="3:27" ht="17.25" customHeight="1" thickBot="1">
      <c r="C238" s="110" t="str">
        <v>ガラス交換W4大</v>
      </c>
      <c r="D238" s="275">
        <v>45000</v>
      </c>
      <c r="AA238" s="855"/>
    </row>
    <row r="239" spans="3:27" ht="17.25" customHeight="1" thickTop="1">
      <c r="C239" s="74" t="str" cm="1">
        <f t="array" ref="C239:C254">$C$170:$C$185&amp;$D$170:$D$185&amp;$G$169</f>
        <v>カバー工法W1中</v>
      </c>
      <c r="D239" s="270" cm="1">
        <f t="array" ref="D239:D254">G170:G185</f>
        <v>326000</v>
      </c>
      <c r="AA239" s="855"/>
    </row>
    <row r="240" spans="3:27" ht="17.25" customHeight="1">
      <c r="C240" s="71" t="str">
        <v>カバー工法W2中</v>
      </c>
      <c r="D240" s="274">
        <v>220000</v>
      </c>
      <c r="AA240" s="855"/>
    </row>
    <row r="241" spans="3:27" ht="17.25" customHeight="1">
      <c r="C241" s="71" t="str">
        <v>カバー工法W3中</v>
      </c>
      <c r="D241" s="274">
        <v>174000</v>
      </c>
      <c r="AA241" s="855"/>
    </row>
    <row r="242" spans="3:27" ht="17.25" customHeight="1">
      <c r="C242" s="71" t="str">
        <v>カバー工法W4中</v>
      </c>
      <c r="D242" s="274">
        <v>89000</v>
      </c>
      <c r="AA242" s="855"/>
    </row>
    <row r="243" spans="3:27" ht="17.25" customHeight="1">
      <c r="C243" s="71" t="str">
        <v>はつり工法W1中</v>
      </c>
      <c r="D243" s="274">
        <v>272000</v>
      </c>
      <c r="AA243" s="855"/>
    </row>
    <row r="244" spans="3:27" ht="17.25" customHeight="1">
      <c r="C244" s="71" t="str">
        <v>はつり工法W2中</v>
      </c>
      <c r="D244" s="274">
        <v>174000</v>
      </c>
      <c r="AA244" s="855"/>
    </row>
    <row r="245" spans="3:27" ht="17.25" customHeight="1">
      <c r="C245" s="71" t="str">
        <v>はつり工法W3中</v>
      </c>
      <c r="D245" s="274">
        <v>138000</v>
      </c>
      <c r="AA245" s="855"/>
    </row>
    <row r="246" spans="3:27" ht="17.25" customHeight="1">
      <c r="C246" s="71" t="str">
        <v>はつり工法W4中</v>
      </c>
      <c r="D246" s="274">
        <v>84000</v>
      </c>
      <c r="AA246" s="855"/>
    </row>
    <row r="247" spans="3:27" ht="17.25" customHeight="1">
      <c r="C247" s="71" t="str">
        <v>内窓設置W1中</v>
      </c>
      <c r="D247" s="274">
        <v>144000</v>
      </c>
      <c r="AA247" s="855"/>
    </row>
    <row r="248" spans="3:27" ht="17.25" customHeight="1">
      <c r="C248" s="71" t="str">
        <v>内窓設置W2中</v>
      </c>
      <c r="D248" s="274">
        <v>88000</v>
      </c>
      <c r="AA248" s="855"/>
    </row>
    <row r="249" spans="3:27" ht="17.25" customHeight="1">
      <c r="C249" s="71" t="str">
        <v>内窓設置W3中</v>
      </c>
      <c r="D249" s="274">
        <v>36000</v>
      </c>
      <c r="AA249" s="855"/>
    </row>
    <row r="250" spans="3:27" ht="17.25" customHeight="1">
      <c r="C250" s="71" t="str">
        <v>内窓設置W4中</v>
      </c>
      <c r="D250" s="274">
        <v>27000</v>
      </c>
      <c r="AA250" s="855"/>
    </row>
    <row r="251" spans="3:27" ht="17.25" customHeight="1">
      <c r="C251" s="71" t="str">
        <v>ガラス交換W1中</v>
      </c>
      <c r="D251" s="274">
        <v>68000</v>
      </c>
      <c r="AA251" s="855"/>
    </row>
    <row r="252" spans="3:27" ht="17.25" customHeight="1">
      <c r="C252" s="71" t="str">
        <v>ガラス交換W2中</v>
      </c>
      <c r="D252" s="274">
        <v>48000</v>
      </c>
      <c r="AA252" s="855"/>
    </row>
    <row r="253" spans="3:27" ht="17.25" customHeight="1">
      <c r="C253" s="71" t="str">
        <v>ガラス交換W3中</v>
      </c>
      <c r="D253" s="274">
        <v>38000</v>
      </c>
      <c r="AA253" s="855"/>
    </row>
    <row r="254" spans="3:27" ht="17.25" customHeight="1" thickBot="1">
      <c r="C254" s="110" t="str">
        <v>ガラス交換W4中</v>
      </c>
      <c r="D254" s="275">
        <v>28000</v>
      </c>
      <c r="AA254" s="855"/>
    </row>
    <row r="255" spans="3:27" ht="17.25" customHeight="1" thickTop="1">
      <c r="C255" s="74" t="str" cm="1">
        <f t="array" ref="C255:C270">$C$170:$C$185&amp;$D$170:$D$185&amp;$K$169</f>
        <v>カバー工法W1小</v>
      </c>
      <c r="D255" s="270" cm="1">
        <f t="array" ref="D255:D270">K170:K185</f>
        <v>218000</v>
      </c>
      <c r="AA255" s="855"/>
    </row>
    <row r="256" spans="3:27" ht="17.25" customHeight="1">
      <c r="C256" s="71" t="str">
        <v>カバー工法W2小</v>
      </c>
      <c r="D256" s="274">
        <v>148000</v>
      </c>
      <c r="AA256" s="855"/>
    </row>
    <row r="257" spans="3:27" ht="17.25" customHeight="1">
      <c r="C257" s="71" t="str">
        <v>カバー工法W3小</v>
      </c>
      <c r="D257" s="274">
        <v>116000</v>
      </c>
      <c r="AA257" s="855"/>
    </row>
    <row r="258" spans="3:27" ht="17.25" customHeight="1">
      <c r="C258" s="71" t="str">
        <v>カバー工法W4小</v>
      </c>
      <c r="D258" s="274">
        <v>59000</v>
      </c>
      <c r="AA258" s="855"/>
    </row>
    <row r="259" spans="3:27" ht="17.25" customHeight="1">
      <c r="C259" s="71" t="str">
        <v>はつり工法W1小</v>
      </c>
      <c r="D259" s="274">
        <v>182000</v>
      </c>
      <c r="AA259" s="855"/>
    </row>
    <row r="260" spans="3:27" ht="17.25" customHeight="1">
      <c r="C260" s="71" t="str">
        <v>はつり工法W2小</v>
      </c>
      <c r="D260" s="274">
        <v>118000</v>
      </c>
      <c r="AA260" s="855"/>
    </row>
    <row r="261" spans="3:27" ht="17.25" customHeight="1">
      <c r="C261" s="71" t="str">
        <v>はつり工法W3小</v>
      </c>
      <c r="D261" s="274">
        <v>92000</v>
      </c>
      <c r="AA261" s="855"/>
    </row>
    <row r="262" spans="3:27" ht="17.25" customHeight="1">
      <c r="C262" s="71" t="str">
        <v>はつり工法W4小</v>
      </c>
      <c r="D262" s="274">
        <v>53000</v>
      </c>
      <c r="AA262" s="855"/>
    </row>
    <row r="263" spans="3:27" ht="17.25" customHeight="1">
      <c r="C263" s="71" t="str">
        <v>内窓設置W1小</v>
      </c>
      <c r="D263" s="274">
        <v>92000</v>
      </c>
      <c r="AA263" s="855"/>
    </row>
    <row r="264" spans="3:27" ht="17.25" customHeight="1">
      <c r="C264" s="71" t="str">
        <v>内窓設置W2小</v>
      </c>
      <c r="D264" s="274">
        <v>56000</v>
      </c>
      <c r="AA264" s="855"/>
    </row>
    <row r="265" spans="3:27" ht="17.25" customHeight="1">
      <c r="C265" s="71" t="str">
        <v>内窓設置W3小</v>
      </c>
      <c r="D265" s="274">
        <v>24000</v>
      </c>
      <c r="AA265" s="855"/>
    </row>
    <row r="266" spans="3:27" ht="17.25" customHeight="1">
      <c r="C266" s="71" t="str">
        <v>内窓設置W4小</v>
      </c>
      <c r="D266" s="274">
        <v>18000</v>
      </c>
      <c r="AA266" s="855"/>
    </row>
    <row r="267" spans="3:27" ht="17.25" customHeight="1">
      <c r="C267" s="71" t="str">
        <v>ガラス交換W1小</v>
      </c>
      <c r="D267" s="274">
        <v>22000</v>
      </c>
      <c r="AA267" s="855"/>
    </row>
    <row r="268" spans="3:27" ht="17.25" customHeight="1">
      <c r="C268" s="71" t="str">
        <v>ガラス交換W2小</v>
      </c>
      <c r="D268" s="274">
        <v>14000</v>
      </c>
      <c r="AA268" s="855"/>
    </row>
    <row r="269" spans="3:27" ht="17.25" customHeight="1">
      <c r="C269" s="71" t="str">
        <v>ガラス交換W3小</v>
      </c>
      <c r="D269" s="274">
        <v>10000</v>
      </c>
      <c r="AA269" s="855"/>
    </row>
    <row r="270" spans="3:27" ht="17.25" customHeight="1" thickBot="1">
      <c r="C270" s="110" t="str">
        <v>ガラス交換W4小</v>
      </c>
      <c r="D270" s="275">
        <v>7000</v>
      </c>
      <c r="AA270" s="855"/>
    </row>
    <row r="271" spans="3:27" ht="17.25" customHeight="1" thickTop="1">
      <c r="C271" s="74" t="str" cm="1">
        <f t="array" ref="C271:C286">$C$170:$C$185&amp;$D$170:$D$185&amp;$L$169</f>
        <v>カバー工法W1極小</v>
      </c>
      <c r="D271" s="270" cm="1">
        <f t="array" ref="D271:D286">L170:L185</f>
        <v>218000</v>
      </c>
      <c r="AA271" s="855"/>
    </row>
    <row r="272" spans="3:27" ht="17.25" customHeight="1">
      <c r="C272" s="71" t="str">
        <v>カバー工法W2極小</v>
      </c>
      <c r="D272" s="274">
        <v>148000</v>
      </c>
      <c r="AA272" s="855"/>
    </row>
    <row r="273" spans="3:27" ht="17.25" customHeight="1">
      <c r="C273" s="71" t="str">
        <v>カバー工法W3極小</v>
      </c>
      <c r="D273" s="274">
        <v>116000</v>
      </c>
      <c r="AA273" s="855"/>
    </row>
    <row r="274" spans="3:27" ht="17.25" customHeight="1">
      <c r="C274" s="71" t="str">
        <v>カバー工法W4極小</v>
      </c>
      <c r="D274" s="274">
        <v>59000</v>
      </c>
      <c r="AA274" s="855"/>
    </row>
    <row r="275" spans="3:27" ht="17.25" customHeight="1">
      <c r="C275" s="71" t="str">
        <v>はつり工法W1極小</v>
      </c>
      <c r="D275" s="274">
        <v>182000</v>
      </c>
      <c r="AA275" s="855"/>
    </row>
    <row r="276" spans="3:27" ht="17.25" customHeight="1">
      <c r="C276" s="71" t="str">
        <v>はつり工法W2極小</v>
      </c>
      <c r="D276" s="274">
        <v>118000</v>
      </c>
      <c r="AA276" s="855"/>
    </row>
    <row r="277" spans="3:27" ht="17.25" customHeight="1">
      <c r="C277" s="71" t="str">
        <v>はつり工法W3極小</v>
      </c>
      <c r="D277" s="274">
        <v>92000</v>
      </c>
      <c r="AA277" s="855"/>
    </row>
    <row r="278" spans="3:27" ht="17.25" customHeight="1">
      <c r="C278" s="71" t="str">
        <v>はつり工法W4極小</v>
      </c>
      <c r="D278" s="274">
        <v>53000</v>
      </c>
      <c r="AA278" s="855"/>
    </row>
    <row r="279" spans="3:27" ht="17.25" customHeight="1">
      <c r="C279" s="71" t="str">
        <v>内窓設置W1極小</v>
      </c>
      <c r="D279" s="274">
        <v>92000</v>
      </c>
      <c r="AA279" s="855"/>
    </row>
    <row r="280" spans="3:27" ht="17.25" customHeight="1">
      <c r="C280" s="71" t="str">
        <v>内窓設置W2極小</v>
      </c>
      <c r="D280" s="274">
        <v>56000</v>
      </c>
      <c r="AA280" s="855"/>
    </row>
    <row r="281" spans="3:27" ht="17.25" customHeight="1">
      <c r="C281" s="71" t="str">
        <v>内窓設置W3極小</v>
      </c>
      <c r="D281" s="274">
        <v>24000</v>
      </c>
      <c r="AA281" s="855"/>
    </row>
    <row r="282" spans="3:27" ht="17.25" customHeight="1">
      <c r="C282" s="71" t="str">
        <v>内窓設置W4極小</v>
      </c>
      <c r="D282" s="274">
        <v>18000</v>
      </c>
      <c r="AA282" s="855"/>
    </row>
    <row r="283" spans="3:27" ht="17.25" customHeight="1">
      <c r="C283" s="71" t="str">
        <v>ガラス交換W1極小</v>
      </c>
      <c r="D283" s="274">
        <v>22000</v>
      </c>
      <c r="AA283" s="855"/>
    </row>
    <row r="284" spans="3:27" ht="17.25" customHeight="1">
      <c r="C284" s="71" t="str">
        <v>ガラス交換W2極小</v>
      </c>
      <c r="D284" s="274">
        <v>14000</v>
      </c>
      <c r="AA284" s="855"/>
    </row>
    <row r="285" spans="3:27" ht="17.25" customHeight="1">
      <c r="C285" s="71" t="str">
        <v>ガラス交換W3極小</v>
      </c>
      <c r="D285" s="274">
        <v>10000</v>
      </c>
      <c r="AA285" s="855"/>
    </row>
    <row r="286" spans="3:27" ht="17.25" customHeight="1">
      <c r="C286" s="71" t="str">
        <v>ガラス交換W4極小</v>
      </c>
      <c r="D286" s="274">
        <v>7000</v>
      </c>
      <c r="AA286" s="855"/>
    </row>
  </sheetData>
  <sheetProtection algorithmName="SHA-512" hashValue="2LWj02yYPMjX5Y3ceTO2kcTowTZCPMncj2rQjTPG2I/Bd+VYMRjTDnSqU23NvDucAOVlJiPWZsgAP6HshljLvw==" saltValue="8Nb9B5KJv4Sss5BGiuNqdg==" spinCount="100000" sheet="1" formatRows="0"/>
  <protectedRanges>
    <protectedRange sqref="E7:E10 E12:E15 L9:P20 L26:P26 D33:D74 F33:G74 J33:N74 D123:D125 F123:G125 P123:P125 P80:P119 D80:M119 AM105:AM119 AA105:AJ119" name="範囲1"/>
  </protectedRanges>
  <mergeCells count="336">
    <mergeCell ref="AP122:AQ122"/>
    <mergeCell ref="AA73:AA74"/>
    <mergeCell ref="AH73:AH74"/>
    <mergeCell ref="AM73:AM74"/>
    <mergeCell ref="AP73:AP74"/>
    <mergeCell ref="AQ73:AQ74"/>
    <mergeCell ref="AR73:AR74"/>
    <mergeCell ref="AS73:AS74"/>
    <mergeCell ref="Z78:Z79"/>
    <mergeCell ref="AA78:AA79"/>
    <mergeCell ref="AB78:AB79"/>
    <mergeCell ref="AC78:AC79"/>
    <mergeCell ref="AD78:AD79"/>
    <mergeCell ref="AE78:AE79"/>
    <mergeCell ref="AF78:AF79"/>
    <mergeCell ref="AG78:AG79"/>
    <mergeCell ref="AH78:AH79"/>
    <mergeCell ref="AK78:AK79"/>
    <mergeCell ref="AL78:AL79"/>
    <mergeCell ref="AM78:AM79"/>
    <mergeCell ref="AN78:AN79"/>
    <mergeCell ref="AP78:AQ79"/>
    <mergeCell ref="AR78:AR79"/>
    <mergeCell ref="AS78:AS79"/>
    <mergeCell ref="AA69:AA70"/>
    <mergeCell ref="AH69:AH70"/>
    <mergeCell ref="AM69:AM70"/>
    <mergeCell ref="AP69:AP70"/>
    <mergeCell ref="AQ69:AQ70"/>
    <mergeCell ref="AR69:AR70"/>
    <mergeCell ref="AS69:AS70"/>
    <mergeCell ref="AA71:AA72"/>
    <mergeCell ref="AH71:AH72"/>
    <mergeCell ref="AM71:AM72"/>
    <mergeCell ref="AP71:AP72"/>
    <mergeCell ref="AQ71:AQ72"/>
    <mergeCell ref="AR71:AR72"/>
    <mergeCell ref="AS71:AS72"/>
    <mergeCell ref="AA65:AA66"/>
    <mergeCell ref="AH65:AH66"/>
    <mergeCell ref="AM65:AM66"/>
    <mergeCell ref="AP65:AP66"/>
    <mergeCell ref="AQ65:AQ66"/>
    <mergeCell ref="AR65:AR66"/>
    <mergeCell ref="AS65:AS66"/>
    <mergeCell ref="AA67:AA68"/>
    <mergeCell ref="AH67:AH68"/>
    <mergeCell ref="AM67:AM68"/>
    <mergeCell ref="AP67:AP68"/>
    <mergeCell ref="AQ67:AQ68"/>
    <mergeCell ref="AR67:AR68"/>
    <mergeCell ref="AS67:AS68"/>
    <mergeCell ref="AA61:AA62"/>
    <mergeCell ref="AH61:AH62"/>
    <mergeCell ref="AM61:AM62"/>
    <mergeCell ref="AP61:AP62"/>
    <mergeCell ref="AQ61:AQ62"/>
    <mergeCell ref="AR61:AR62"/>
    <mergeCell ref="AS61:AS62"/>
    <mergeCell ref="AA63:AA64"/>
    <mergeCell ref="AH63:AH64"/>
    <mergeCell ref="AM63:AM64"/>
    <mergeCell ref="AP63:AP64"/>
    <mergeCell ref="AQ63:AQ64"/>
    <mergeCell ref="AR63:AR64"/>
    <mergeCell ref="AS63:AS64"/>
    <mergeCell ref="AA57:AA58"/>
    <mergeCell ref="AH57:AH58"/>
    <mergeCell ref="AM57:AM58"/>
    <mergeCell ref="AP57:AP58"/>
    <mergeCell ref="AQ57:AQ58"/>
    <mergeCell ref="AR57:AR58"/>
    <mergeCell ref="AS57:AS58"/>
    <mergeCell ref="AA59:AA60"/>
    <mergeCell ref="AH59:AH60"/>
    <mergeCell ref="AM59:AM60"/>
    <mergeCell ref="AP59:AP60"/>
    <mergeCell ref="AQ59:AQ60"/>
    <mergeCell ref="AR59:AR60"/>
    <mergeCell ref="AS59:AS60"/>
    <mergeCell ref="AA53:AA54"/>
    <mergeCell ref="AH53:AH54"/>
    <mergeCell ref="AM53:AM54"/>
    <mergeCell ref="AP53:AP54"/>
    <mergeCell ref="AQ53:AQ54"/>
    <mergeCell ref="AR53:AR54"/>
    <mergeCell ref="AS53:AS54"/>
    <mergeCell ref="AA55:AA56"/>
    <mergeCell ref="AH55:AH56"/>
    <mergeCell ref="AM55:AM56"/>
    <mergeCell ref="AP55:AP56"/>
    <mergeCell ref="AQ55:AQ56"/>
    <mergeCell ref="AR55:AR56"/>
    <mergeCell ref="AS55:AS56"/>
    <mergeCell ref="AA49:AA50"/>
    <mergeCell ref="AH49:AH50"/>
    <mergeCell ref="AM49:AM50"/>
    <mergeCell ref="AP49:AP50"/>
    <mergeCell ref="AQ49:AQ50"/>
    <mergeCell ref="AR49:AR50"/>
    <mergeCell ref="AS49:AS50"/>
    <mergeCell ref="AA51:AA52"/>
    <mergeCell ref="AH51:AH52"/>
    <mergeCell ref="AM51:AM52"/>
    <mergeCell ref="AP51:AP52"/>
    <mergeCell ref="AQ51:AQ52"/>
    <mergeCell ref="AR51:AR52"/>
    <mergeCell ref="AS51:AS52"/>
    <mergeCell ref="AA45:AA46"/>
    <mergeCell ref="AH45:AH46"/>
    <mergeCell ref="AM45:AM46"/>
    <mergeCell ref="AP45:AP46"/>
    <mergeCell ref="AQ45:AQ46"/>
    <mergeCell ref="AR45:AR46"/>
    <mergeCell ref="AS45:AS46"/>
    <mergeCell ref="AA47:AA48"/>
    <mergeCell ref="AH47:AH48"/>
    <mergeCell ref="AM47:AM48"/>
    <mergeCell ref="AP47:AP48"/>
    <mergeCell ref="AQ47:AQ48"/>
    <mergeCell ref="AR47:AR48"/>
    <mergeCell ref="AS47:AS48"/>
    <mergeCell ref="AA41:AA42"/>
    <mergeCell ref="AH41:AH42"/>
    <mergeCell ref="AM41:AM42"/>
    <mergeCell ref="AP41:AP42"/>
    <mergeCell ref="AQ41:AQ42"/>
    <mergeCell ref="AR41:AR42"/>
    <mergeCell ref="AS41:AS42"/>
    <mergeCell ref="AA43:AA44"/>
    <mergeCell ref="AH43:AH44"/>
    <mergeCell ref="AM43:AM44"/>
    <mergeCell ref="AP43:AP44"/>
    <mergeCell ref="AQ43:AQ44"/>
    <mergeCell ref="AR43:AR44"/>
    <mergeCell ref="AS43:AS44"/>
    <mergeCell ref="AA37:AA38"/>
    <mergeCell ref="AH37:AH38"/>
    <mergeCell ref="AM37:AM38"/>
    <mergeCell ref="AP37:AP38"/>
    <mergeCell ref="AQ37:AQ38"/>
    <mergeCell ref="AR37:AR38"/>
    <mergeCell ref="AS37:AS38"/>
    <mergeCell ref="AA39:AA40"/>
    <mergeCell ref="AH39:AH40"/>
    <mergeCell ref="AM39:AM40"/>
    <mergeCell ref="AP39:AP40"/>
    <mergeCell ref="AQ39:AQ40"/>
    <mergeCell ref="AR39:AR40"/>
    <mergeCell ref="AS39:AS40"/>
    <mergeCell ref="AR33:AR34"/>
    <mergeCell ref="AS33:AS34"/>
    <mergeCell ref="AA35:AA36"/>
    <mergeCell ref="AH35:AH36"/>
    <mergeCell ref="AM35:AM36"/>
    <mergeCell ref="AP35:AP36"/>
    <mergeCell ref="AQ35:AQ36"/>
    <mergeCell ref="AR35:AR36"/>
    <mergeCell ref="AS35:AS36"/>
    <mergeCell ref="AD7:AD8"/>
    <mergeCell ref="AE7:AF8"/>
    <mergeCell ref="AG7:AG8"/>
    <mergeCell ref="AP32:AQ32"/>
    <mergeCell ref="AA33:AA34"/>
    <mergeCell ref="AH33:AH34"/>
    <mergeCell ref="AM33:AM34"/>
    <mergeCell ref="AP33:AP34"/>
    <mergeCell ref="AQ33:AQ34"/>
    <mergeCell ref="V73:V74"/>
    <mergeCell ref="S122:T122"/>
    <mergeCell ref="D73:D74"/>
    <mergeCell ref="K73:K74"/>
    <mergeCell ref="P73:P74"/>
    <mergeCell ref="S73:S74"/>
    <mergeCell ref="T73:T74"/>
    <mergeCell ref="U73:U74"/>
    <mergeCell ref="U78:U79"/>
    <mergeCell ref="V78:V79"/>
    <mergeCell ref="N78:N79"/>
    <mergeCell ref="O78:O79"/>
    <mergeCell ref="P78:P79"/>
    <mergeCell ref="Q78:Q79"/>
    <mergeCell ref="S78:T79"/>
    <mergeCell ref="V69:V70"/>
    <mergeCell ref="D71:D72"/>
    <mergeCell ref="K71:K72"/>
    <mergeCell ref="P71:P72"/>
    <mergeCell ref="S71:S72"/>
    <mergeCell ref="T71:T72"/>
    <mergeCell ref="U71:U72"/>
    <mergeCell ref="V71:V72"/>
    <mergeCell ref="D69:D70"/>
    <mergeCell ref="K69:K70"/>
    <mergeCell ref="P69:P70"/>
    <mergeCell ref="S69:S70"/>
    <mergeCell ref="T69:T70"/>
    <mergeCell ref="U69:U70"/>
    <mergeCell ref="V65:V66"/>
    <mergeCell ref="D67:D68"/>
    <mergeCell ref="K67:K68"/>
    <mergeCell ref="P67:P68"/>
    <mergeCell ref="S67:S68"/>
    <mergeCell ref="T67:T68"/>
    <mergeCell ref="U67:U68"/>
    <mergeCell ref="V67:V68"/>
    <mergeCell ref="D65:D66"/>
    <mergeCell ref="K65:K66"/>
    <mergeCell ref="P65:P66"/>
    <mergeCell ref="S65:S66"/>
    <mergeCell ref="T65:T66"/>
    <mergeCell ref="U65:U66"/>
    <mergeCell ref="V61:V62"/>
    <mergeCell ref="D63:D64"/>
    <mergeCell ref="K63:K64"/>
    <mergeCell ref="P63:P64"/>
    <mergeCell ref="S63:S64"/>
    <mergeCell ref="T63:T64"/>
    <mergeCell ref="U63:U64"/>
    <mergeCell ref="V63:V64"/>
    <mergeCell ref="D61:D62"/>
    <mergeCell ref="K61:K62"/>
    <mergeCell ref="P61:P62"/>
    <mergeCell ref="S61:S62"/>
    <mergeCell ref="T61:T62"/>
    <mergeCell ref="U61:U62"/>
    <mergeCell ref="V57:V58"/>
    <mergeCell ref="D59:D60"/>
    <mergeCell ref="K59:K60"/>
    <mergeCell ref="P59:P60"/>
    <mergeCell ref="S59:S60"/>
    <mergeCell ref="T59:T60"/>
    <mergeCell ref="U59:U60"/>
    <mergeCell ref="V59:V60"/>
    <mergeCell ref="D57:D58"/>
    <mergeCell ref="K57:K58"/>
    <mergeCell ref="P57:P58"/>
    <mergeCell ref="S57:S58"/>
    <mergeCell ref="T57:T58"/>
    <mergeCell ref="U57:U58"/>
    <mergeCell ref="V53:V54"/>
    <mergeCell ref="D55:D56"/>
    <mergeCell ref="K55:K56"/>
    <mergeCell ref="P55:P56"/>
    <mergeCell ref="S55:S56"/>
    <mergeCell ref="T55:T56"/>
    <mergeCell ref="U55:U56"/>
    <mergeCell ref="V55:V56"/>
    <mergeCell ref="D53:D54"/>
    <mergeCell ref="K53:K54"/>
    <mergeCell ref="P53:P54"/>
    <mergeCell ref="S53:S54"/>
    <mergeCell ref="T53:T54"/>
    <mergeCell ref="U53:U54"/>
    <mergeCell ref="V49:V50"/>
    <mergeCell ref="D51:D52"/>
    <mergeCell ref="K51:K52"/>
    <mergeCell ref="P51:P52"/>
    <mergeCell ref="S51:S52"/>
    <mergeCell ref="T51:T52"/>
    <mergeCell ref="U51:U52"/>
    <mergeCell ref="V51:V52"/>
    <mergeCell ref="D49:D50"/>
    <mergeCell ref="K49:K50"/>
    <mergeCell ref="P49:P50"/>
    <mergeCell ref="S49:S50"/>
    <mergeCell ref="T49:T50"/>
    <mergeCell ref="U49:U50"/>
    <mergeCell ref="V41:V42"/>
    <mergeCell ref="D43:D44"/>
    <mergeCell ref="K43:K44"/>
    <mergeCell ref="V45:V46"/>
    <mergeCell ref="D47:D48"/>
    <mergeCell ref="K47:K48"/>
    <mergeCell ref="P47:P48"/>
    <mergeCell ref="S47:S48"/>
    <mergeCell ref="T47:T48"/>
    <mergeCell ref="U47:U48"/>
    <mergeCell ref="V47:V48"/>
    <mergeCell ref="D45:D46"/>
    <mergeCell ref="K45:K46"/>
    <mergeCell ref="P45:P46"/>
    <mergeCell ref="S45:S46"/>
    <mergeCell ref="T45:T46"/>
    <mergeCell ref="U45:U46"/>
    <mergeCell ref="P43:P44"/>
    <mergeCell ref="S43:S44"/>
    <mergeCell ref="T43:T44"/>
    <mergeCell ref="U43:U44"/>
    <mergeCell ref="V33:V34"/>
    <mergeCell ref="D35:D36"/>
    <mergeCell ref="K35:K36"/>
    <mergeCell ref="P35:P36"/>
    <mergeCell ref="S35:S36"/>
    <mergeCell ref="T35:T36"/>
    <mergeCell ref="U35:U36"/>
    <mergeCell ref="V35:V36"/>
    <mergeCell ref="V43:V44"/>
    <mergeCell ref="D41:D42"/>
    <mergeCell ref="K41:K42"/>
    <mergeCell ref="P41:P42"/>
    <mergeCell ref="S41:S42"/>
    <mergeCell ref="T41:T42"/>
    <mergeCell ref="U41:U42"/>
    <mergeCell ref="V37:V38"/>
    <mergeCell ref="D39:D40"/>
    <mergeCell ref="K39:K40"/>
    <mergeCell ref="P39:P40"/>
    <mergeCell ref="S39:S40"/>
    <mergeCell ref="T39:T40"/>
    <mergeCell ref="U39:U40"/>
    <mergeCell ref="V39:V40"/>
    <mergeCell ref="D37:D38"/>
    <mergeCell ref="D33:D34"/>
    <mergeCell ref="K33:K34"/>
    <mergeCell ref="P33:P34"/>
    <mergeCell ref="S33:S34"/>
    <mergeCell ref="T33:T34"/>
    <mergeCell ref="C78:C79"/>
    <mergeCell ref="D78:D79"/>
    <mergeCell ref="E78:E79"/>
    <mergeCell ref="F78:F79"/>
    <mergeCell ref="G78:G79"/>
    <mergeCell ref="H78:H79"/>
    <mergeCell ref="I78:I79"/>
    <mergeCell ref="J78:J79"/>
    <mergeCell ref="K78:K79"/>
    <mergeCell ref="U33:U34"/>
    <mergeCell ref="K37:K38"/>
    <mergeCell ref="P37:P38"/>
    <mergeCell ref="S37:S38"/>
    <mergeCell ref="T37:T38"/>
    <mergeCell ref="U37:U38"/>
    <mergeCell ref="G7:G8"/>
    <mergeCell ref="H7:I8"/>
    <mergeCell ref="J7:J8"/>
    <mergeCell ref="S32:T32"/>
  </mergeCells>
  <phoneticPr fontId="4"/>
  <conditionalFormatting sqref="L22:P22">
    <cfRule type="expression" dxfId="8" priority="7">
      <formula>L$22&lt;=L$23</formula>
    </cfRule>
  </conditionalFormatting>
  <conditionalFormatting sqref="L23:P23">
    <cfRule type="expression" dxfId="7" priority="6">
      <formula>L$23&lt;L$22</formula>
    </cfRule>
  </conditionalFormatting>
  <conditionalFormatting sqref="P7:P25 R1:R5 Q6 G25:O25 P27 R29 Q30:Q74 R75:R77 Q78 Q80:Q127 AN80:AN127 P128:P134 M135 P136:P286 F212:O220 Q293:Q1048576">
    <cfRule type="expression" dxfId="6" priority="8">
      <formula>F1="対象外"</formula>
    </cfRule>
  </conditionalFormatting>
  <conditionalFormatting sqref="U1:U23 E18 T24:T28 T29:U29 T30:T31 U32:U78 U80:U119 T120:T121 U122:U125 T126:T1048576">
    <cfRule type="expression" dxfId="5" priority="9">
      <formula>E1="不適合"</formula>
    </cfRule>
  </conditionalFormatting>
  <conditionalFormatting sqref="AI22:AM22">
    <cfRule type="expression" dxfId="4" priority="3">
      <formula>AI$22&lt;=AI$23</formula>
    </cfRule>
  </conditionalFormatting>
  <conditionalFormatting sqref="AI23:AM23">
    <cfRule type="expression" dxfId="3" priority="2">
      <formula>AI$23&lt;AI$22</formula>
    </cfRule>
  </conditionalFormatting>
  <conditionalFormatting sqref="AM7:AM25 AO1:AO5 AN6 AD25:AL25 AM27 AO29 AN30:AN74 AO75:AO77 AN78 AM128:AM134 AJ135 AM136:AM286 AC212:AL220 AN293:AN1048576">
    <cfRule type="expression" dxfId="2" priority="4">
      <formula>AC1="対象外"</formula>
    </cfRule>
  </conditionalFormatting>
  <conditionalFormatting sqref="AR1:AR23 AB18 AQ24:AQ28 AQ29:AR29 AQ30:AQ31 AR32:AR78 AQ120:AQ121 AR122:AR125 AQ126:AQ1048576">
    <cfRule type="expression" dxfId="1" priority="5">
      <formula>AB1="不適合"</formula>
    </cfRule>
  </conditionalFormatting>
  <conditionalFormatting sqref="AR80:AR119">
    <cfRule type="expression" dxfId="0" priority="1">
      <formula>AR80="不適合"</formula>
    </cfRule>
  </conditionalFormatting>
  <dataValidations count="6">
    <dataValidation allowBlank="1" showInputMessage="1" showErrorMessage="1" error="数値で入力してください。" sqref="L9:P20 AI9:AM20" xr:uid="{7E129A56-3888-4BC2-A230-E81F1AEAF4C7}"/>
    <dataValidation type="custom" allowBlank="1" showInputMessage="1" showErrorMessage="1" error="申請から除く額が大き過ぎます。" sqref="L26:P26 AI26:AM26" xr:uid="{79295010-5EBC-479C-9BEF-618C4D6EF1D7}">
      <formula1>L26&lt;=L24</formula1>
    </dataValidation>
    <dataValidation type="list" allowBlank="1" showInputMessage="1" showErrorMessage="1" sqref="E100:E119 AB100:AB119" xr:uid="{3E132A0F-477D-4D95-AE86-CF86B106CC6E}">
      <formula1>$F$129:$F$132</formula1>
    </dataValidation>
    <dataValidation type="list" allowBlank="1" showInputMessage="1" showErrorMessage="1" sqref="E12:E15 K33 K35 K37 K39 K41 K43 K45 K47 K49 K51 K53 K55 K57 K59 K61 K63 K65 K67 K69 K71 K73 K80:K119 AB12:AB15 AH33 AH35 AH37 AH39 AH41 AH43 AH45 AH47 AH49 AH51 AH53 AH55 AH57 AH59 AH61 AH63 AH65 AH67 AH69 AH71 AH73 AH80:AH119" xr:uid="{AF62B245-EED3-4B2E-BC3E-CAF455688DAC}">
      <formula1>"○"</formula1>
    </dataValidation>
    <dataValidation type="list" allowBlank="1" showInputMessage="1" showErrorMessage="1" sqref="E7 AB7" xr:uid="{B01CA57A-F1F3-4CA3-BB36-C01B8FE8DFB5}">
      <formula1>$C$128:$C$131</formula1>
    </dataValidation>
    <dataValidation type="list" allowBlank="1" showInputMessage="1" showErrorMessage="1" sqref="E80:E99 AB80:AB99" xr:uid="{A165F24D-8643-4B95-B71D-75ADA3CEAD46}">
      <formula1>$F$129:$F$131</formula1>
    </dataValidation>
  </dataValidations>
  <pageMargins left="0.70866141732283472" right="0.70866141732283472" top="0.74803149606299213" bottom="0.74803149606299213" header="0.31496062992125984" footer="0.31496062992125984"/>
  <pageSetup paperSize="9" scale="44" fitToHeight="0" orientation="landscape" cellComments="asDisplayed" r:id="rId1"/>
  <rowBreaks count="2" manualBreakCount="2">
    <brk id="30" max="21" man="1"/>
    <brk id="75" max="21"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EB566-A306-49D9-972D-D6E8442D855C}">
  <sheetPr codeName="Sheet6">
    <tabColor rgb="FFFFFFCC"/>
  </sheetPr>
  <dimension ref="A1:AF28"/>
  <sheetViews>
    <sheetView view="pageBreakPreview" zoomScale="90" zoomScaleNormal="100" zoomScaleSheetLayoutView="90" workbookViewId="0">
      <selection activeCell="L36" sqref="L36"/>
    </sheetView>
  </sheetViews>
  <sheetFormatPr defaultColWidth="9" defaultRowHeight="13.5"/>
  <cols>
    <col min="1" max="1" width="2.375" style="6" customWidth="1"/>
    <col min="2" max="2" width="4.125" style="6" customWidth="1"/>
    <col min="3" max="3" width="3.5" style="6" bestFit="1" customWidth="1"/>
    <col min="4" max="6" width="3.5" style="6" customWidth="1"/>
    <col min="7" max="12" width="10.625" style="6" customWidth="1"/>
    <col min="13" max="13" width="2.375" style="6" customWidth="1"/>
    <col min="14" max="14" width="9" style="6" customWidth="1"/>
    <col min="15" max="15" width="2.375" style="6" customWidth="1"/>
    <col min="16" max="16" width="4.125" style="6" customWidth="1"/>
    <col min="17" max="17" width="3.5" style="6" bestFit="1" customWidth="1"/>
    <col min="18" max="20" width="3.5" style="6" customWidth="1"/>
    <col min="21" max="26" width="10.625" style="6" customWidth="1"/>
    <col min="27" max="27" width="2.375" style="6" customWidth="1"/>
    <col min="28" max="16384" width="9" style="6"/>
  </cols>
  <sheetData>
    <row r="1" spans="1:32">
      <c r="A1" s="12"/>
      <c r="B1" s="12"/>
      <c r="C1" s="12"/>
      <c r="D1" s="12"/>
      <c r="E1" s="12"/>
      <c r="F1" s="12"/>
      <c r="G1" s="12"/>
      <c r="H1" s="12"/>
      <c r="I1" s="12"/>
      <c r="J1" s="12"/>
      <c r="K1" s="12"/>
      <c r="L1" s="12"/>
      <c r="M1" s="12"/>
      <c r="O1" s="12"/>
      <c r="P1" s="12"/>
      <c r="Q1" s="12"/>
      <c r="R1" s="12"/>
      <c r="S1" s="12"/>
      <c r="T1" s="12"/>
      <c r="U1" s="12"/>
      <c r="V1" s="12"/>
      <c r="W1" s="12"/>
      <c r="X1" s="12"/>
      <c r="Y1" s="12"/>
      <c r="Z1" s="12"/>
      <c r="AA1" s="12"/>
    </row>
    <row r="2" spans="1:32" ht="14.25">
      <c r="A2" s="350" t="s">
        <v>721</v>
      </c>
      <c r="B2" s="350"/>
      <c r="C2" s="17"/>
      <c r="D2" s="17"/>
      <c r="E2" s="17"/>
      <c r="F2" s="17"/>
      <c r="G2" s="17"/>
      <c r="H2" s="17"/>
      <c r="I2" s="17"/>
      <c r="J2" s="17"/>
      <c r="K2" s="17"/>
      <c r="L2" s="17"/>
      <c r="M2" s="17"/>
      <c r="N2" s="5"/>
      <c r="O2" s="350" t="s">
        <v>721</v>
      </c>
      <c r="P2" s="350"/>
      <c r="Q2" s="17"/>
      <c r="R2" s="17"/>
      <c r="S2" s="17"/>
      <c r="T2" s="17"/>
      <c r="U2" s="17"/>
      <c r="V2" s="17"/>
      <c r="W2" s="17"/>
      <c r="X2" s="17"/>
      <c r="Y2" s="17"/>
      <c r="Z2" s="17"/>
      <c r="AA2" s="17"/>
      <c r="AB2" s="5"/>
      <c r="AC2" s="5"/>
      <c r="AD2" s="5"/>
      <c r="AE2" s="5"/>
      <c r="AF2" s="5"/>
    </row>
    <row r="3" spans="1:32">
      <c r="A3" s="12"/>
      <c r="B3" s="12"/>
      <c r="C3" s="12"/>
      <c r="D3" s="12"/>
      <c r="E3" s="12"/>
      <c r="F3" s="12"/>
      <c r="G3" s="12"/>
      <c r="H3" s="12"/>
      <c r="I3" s="12"/>
      <c r="J3" s="12"/>
      <c r="K3" s="12"/>
      <c r="L3" s="12"/>
      <c r="M3" s="12"/>
      <c r="O3" s="12"/>
      <c r="P3" s="12"/>
      <c r="Q3" s="12"/>
      <c r="R3" s="12"/>
      <c r="S3" s="12"/>
      <c r="T3" s="12"/>
      <c r="U3" s="12"/>
      <c r="V3" s="12"/>
      <c r="W3" s="12"/>
      <c r="X3" s="12"/>
      <c r="Y3" s="12"/>
      <c r="Z3" s="12"/>
      <c r="AA3" s="12"/>
    </row>
    <row r="4" spans="1:32" ht="16.5" customHeight="1">
      <c r="A4" s="12"/>
      <c r="B4" s="2220" t="s">
        <v>722</v>
      </c>
      <c r="C4" s="2221"/>
      <c r="D4" s="2221"/>
      <c r="E4" s="2221"/>
      <c r="F4" s="2222"/>
      <c r="G4" s="2211" t="str">
        <f>IF(第1号様式!Z5="令和　年　月　日","",第1号様式!Z5)</f>
        <v>　</v>
      </c>
      <c r="H4" s="2212"/>
      <c r="I4" s="2213"/>
      <c r="J4" s="29"/>
      <c r="K4" s="29"/>
      <c r="L4" s="29"/>
      <c r="M4" s="12"/>
      <c r="O4" s="12"/>
      <c r="P4" s="2220" t="s">
        <v>722</v>
      </c>
      <c r="Q4" s="2221"/>
      <c r="R4" s="2221"/>
      <c r="S4" s="2221"/>
      <c r="T4" s="2222"/>
      <c r="U4" s="2226">
        <v>46174</v>
      </c>
      <c r="V4" s="2227"/>
      <c r="W4" s="2228"/>
      <c r="X4" s="1127"/>
      <c r="Y4" s="1127"/>
      <c r="Z4" s="1127"/>
      <c r="AA4" s="12"/>
    </row>
    <row r="5" spans="1:32" ht="16.5" customHeight="1">
      <c r="A5" s="12"/>
      <c r="B5" s="2214" t="s">
        <v>723</v>
      </c>
      <c r="C5" s="2215"/>
      <c r="D5" s="2215"/>
      <c r="E5" s="2215"/>
      <c r="F5" s="2216"/>
      <c r="G5" s="2210" t="str">
        <f>IF(第1号様式!X9="","",第1号様式!X9)</f>
        <v/>
      </c>
      <c r="H5" s="1823"/>
      <c r="I5" s="1823"/>
      <c r="J5" s="1823"/>
      <c r="K5" s="1823"/>
      <c r="L5" s="1824"/>
      <c r="M5" s="12"/>
      <c r="O5" s="12"/>
      <c r="P5" s="2214" t="s">
        <v>723</v>
      </c>
      <c r="Q5" s="2215"/>
      <c r="R5" s="2215"/>
      <c r="S5" s="2215"/>
      <c r="T5" s="2216"/>
      <c r="U5" s="2229" t="s">
        <v>1211</v>
      </c>
      <c r="V5" s="2230"/>
      <c r="W5" s="2230"/>
      <c r="X5" s="2230"/>
      <c r="Y5" s="2230"/>
      <c r="Z5" s="2231"/>
      <c r="AA5" s="12"/>
    </row>
    <row r="6" spans="1:32" ht="16.5" customHeight="1">
      <c r="A6" s="12"/>
      <c r="B6" s="2217"/>
      <c r="C6" s="2218"/>
      <c r="D6" s="2218"/>
      <c r="E6" s="2218"/>
      <c r="F6" s="2219"/>
      <c r="G6" s="2210" t="str">
        <f>IF(第1号様式!X11="","",第1号様式!X11)</f>
        <v/>
      </c>
      <c r="H6" s="1823"/>
      <c r="I6" s="1823" t="str" cm="1">
        <f t="array" ref="I6">_xlfn.IFS(第1号様式!AD11&lt;&gt;"","氏　名 "&amp;第1号様式!AD11,第1号様式!X14&lt;&gt;"","氏　名 "&amp;第1号様式!X14,TRUE,"氏　名")</f>
        <v>氏　名</v>
      </c>
      <c r="J6" s="1823"/>
      <c r="K6" s="1823"/>
      <c r="L6" s="1824"/>
      <c r="M6" s="12"/>
      <c r="O6" s="12"/>
      <c r="P6" s="2217"/>
      <c r="Q6" s="2218"/>
      <c r="R6" s="2218"/>
      <c r="S6" s="2218"/>
      <c r="T6" s="2219"/>
      <c r="U6" s="2229" t="s">
        <v>1212</v>
      </c>
      <c r="V6" s="2230"/>
      <c r="W6" s="2230" t="s">
        <v>1222</v>
      </c>
      <c r="X6" s="2230"/>
      <c r="Y6" s="2230"/>
      <c r="Z6" s="2231"/>
      <c r="AA6" s="12"/>
    </row>
    <row r="7" spans="1:32">
      <c r="A7" s="12"/>
      <c r="B7" s="12"/>
      <c r="C7" s="12"/>
      <c r="D7" s="12"/>
      <c r="E7" s="12"/>
      <c r="F7" s="12"/>
      <c r="G7" s="12"/>
      <c r="H7" s="12"/>
      <c r="I7" s="12"/>
      <c r="J7" s="12"/>
      <c r="K7" s="12"/>
      <c r="L7" s="12"/>
      <c r="M7" s="12"/>
      <c r="O7" s="12"/>
      <c r="P7" s="12"/>
      <c r="Q7" s="12"/>
      <c r="R7" s="12"/>
      <c r="S7" s="12"/>
      <c r="T7" s="12"/>
      <c r="U7" s="12"/>
      <c r="V7" s="12"/>
      <c r="W7" s="12"/>
      <c r="X7" s="12"/>
      <c r="Y7" s="12"/>
      <c r="Z7" s="12"/>
      <c r="AA7" s="12"/>
    </row>
    <row r="8" spans="1:32">
      <c r="A8" s="12"/>
      <c r="B8" s="12"/>
      <c r="C8" s="12"/>
      <c r="D8" s="12"/>
      <c r="E8" s="12"/>
      <c r="F8" s="12"/>
      <c r="G8" s="12"/>
      <c r="H8" s="12"/>
      <c r="I8" s="12"/>
      <c r="J8" s="12"/>
      <c r="K8" s="12"/>
      <c r="L8" s="12"/>
      <c r="M8" s="12"/>
      <c r="O8" s="12"/>
      <c r="P8" s="12"/>
      <c r="Q8" s="12"/>
      <c r="R8" s="12"/>
      <c r="S8" s="12"/>
      <c r="T8" s="12"/>
      <c r="U8" s="12"/>
      <c r="V8" s="12"/>
      <c r="W8" s="12"/>
      <c r="X8" s="12"/>
      <c r="Y8" s="12"/>
      <c r="Z8" s="12"/>
      <c r="AA8" s="12"/>
    </row>
    <row r="9" spans="1:32" ht="14.25">
      <c r="A9" s="12"/>
      <c r="B9" s="350" t="s">
        <v>724</v>
      </c>
      <c r="C9" s="17"/>
      <c r="D9" s="17"/>
      <c r="E9" s="17"/>
      <c r="F9" s="17"/>
      <c r="G9" s="12"/>
      <c r="H9" s="12"/>
      <c r="I9" s="12"/>
      <c r="J9" s="12"/>
      <c r="K9" s="12"/>
      <c r="L9" s="12"/>
      <c r="M9" s="12"/>
      <c r="O9" s="12"/>
      <c r="P9" s="350" t="s">
        <v>724</v>
      </c>
      <c r="Q9" s="17"/>
      <c r="R9" s="17"/>
      <c r="S9" s="17"/>
      <c r="T9" s="17"/>
      <c r="U9" s="12"/>
      <c r="V9" s="12"/>
      <c r="W9" s="12"/>
      <c r="X9" s="12"/>
      <c r="Y9" s="12"/>
      <c r="Z9" s="12"/>
      <c r="AA9" s="12"/>
    </row>
    <row r="10" spans="1:32">
      <c r="A10" s="12"/>
      <c r="B10" s="11" t="s">
        <v>219</v>
      </c>
      <c r="C10" s="1739" t="s">
        <v>725</v>
      </c>
      <c r="D10" s="1739"/>
      <c r="E10" s="1739"/>
      <c r="F10" s="1739"/>
      <c r="G10" s="1739"/>
      <c r="H10" s="1739"/>
      <c r="I10" s="1739"/>
      <c r="J10" s="1739"/>
      <c r="K10" s="1739"/>
      <c r="L10" s="1739"/>
      <c r="M10" s="12"/>
      <c r="O10" s="12"/>
      <c r="P10" s="11" t="s">
        <v>219</v>
      </c>
      <c r="Q10" s="1739" t="s">
        <v>725</v>
      </c>
      <c r="R10" s="1739"/>
      <c r="S10" s="1739"/>
      <c r="T10" s="1739"/>
      <c r="U10" s="1739"/>
      <c r="V10" s="1739"/>
      <c r="W10" s="1739"/>
      <c r="X10" s="1739"/>
      <c r="Y10" s="1739"/>
      <c r="Z10" s="1739"/>
      <c r="AA10" s="12"/>
    </row>
    <row r="11" spans="1:32" ht="12.95" customHeight="1">
      <c r="A11" s="12"/>
      <c r="B11" s="11" t="s">
        <v>219</v>
      </c>
      <c r="C11" s="1992" t="s">
        <v>726</v>
      </c>
      <c r="D11" s="1992"/>
      <c r="E11" s="1992"/>
      <c r="F11" s="1992"/>
      <c r="G11" s="1992"/>
      <c r="H11" s="1992"/>
      <c r="I11" s="1992"/>
      <c r="J11" s="1992"/>
      <c r="K11" s="1992"/>
      <c r="L11" s="1992"/>
      <c r="M11" s="12"/>
      <c r="O11" s="12"/>
      <c r="P11" s="11" t="s">
        <v>219</v>
      </c>
      <c r="Q11" s="1992" t="s">
        <v>726</v>
      </c>
      <c r="R11" s="1992"/>
      <c r="S11" s="1992"/>
      <c r="T11" s="1992"/>
      <c r="U11" s="1992"/>
      <c r="V11" s="1992"/>
      <c r="W11" s="1992"/>
      <c r="X11" s="1992"/>
      <c r="Y11" s="1992"/>
      <c r="Z11" s="1992"/>
      <c r="AA11" s="12"/>
    </row>
    <row r="12" spans="1:32">
      <c r="A12" s="12"/>
      <c r="B12" s="28"/>
      <c r="C12" s="1992"/>
      <c r="D12" s="1992"/>
      <c r="E12" s="1992"/>
      <c r="F12" s="1992"/>
      <c r="G12" s="1992"/>
      <c r="H12" s="1992"/>
      <c r="I12" s="1992"/>
      <c r="J12" s="1992"/>
      <c r="K12" s="1992"/>
      <c r="L12" s="1992"/>
      <c r="M12" s="12"/>
      <c r="O12" s="12"/>
      <c r="P12" s="28"/>
      <c r="Q12" s="1992"/>
      <c r="R12" s="1992"/>
      <c r="S12" s="1992"/>
      <c r="T12" s="1992"/>
      <c r="U12" s="1992"/>
      <c r="V12" s="1992"/>
      <c r="W12" s="1992"/>
      <c r="X12" s="1992"/>
      <c r="Y12" s="1992"/>
      <c r="Z12" s="1992"/>
      <c r="AA12" s="12"/>
    </row>
    <row r="13" spans="1:32">
      <c r="A13" s="12"/>
      <c r="B13" s="12"/>
      <c r="C13" s="12"/>
      <c r="D13" s="12"/>
      <c r="E13" s="12"/>
      <c r="F13" s="12"/>
      <c r="G13" s="12"/>
      <c r="H13" s="12"/>
      <c r="I13" s="12"/>
      <c r="J13" s="12"/>
      <c r="K13" s="12"/>
      <c r="L13" s="12"/>
      <c r="M13" s="12"/>
      <c r="O13" s="12"/>
      <c r="P13" s="12"/>
      <c r="Q13" s="12"/>
      <c r="R13" s="12"/>
      <c r="S13" s="12"/>
      <c r="T13" s="12"/>
      <c r="U13" s="12"/>
      <c r="V13" s="12"/>
      <c r="W13" s="12"/>
      <c r="X13" s="12"/>
      <c r="Y13" s="12"/>
      <c r="Z13" s="12"/>
      <c r="AA13" s="12"/>
    </row>
    <row r="14" spans="1:32" ht="16.5" customHeight="1">
      <c r="A14" s="12"/>
      <c r="B14" s="2207"/>
      <c r="C14" s="2208"/>
      <c r="D14" s="2208"/>
      <c r="E14" s="2208"/>
      <c r="F14" s="2209"/>
      <c r="G14" s="363" t="s">
        <v>727</v>
      </c>
      <c r="H14" s="363" t="s">
        <v>728</v>
      </c>
      <c r="I14" s="363" t="s">
        <v>729</v>
      </c>
      <c r="J14" s="363" t="s">
        <v>730</v>
      </c>
      <c r="K14" s="835" t="s">
        <v>731</v>
      </c>
      <c r="L14" s="364" t="s">
        <v>553</v>
      </c>
      <c r="M14" s="12"/>
      <c r="O14" s="12"/>
      <c r="P14" s="2207"/>
      <c r="Q14" s="2208"/>
      <c r="R14" s="2208"/>
      <c r="S14" s="2208"/>
      <c r="T14" s="2209"/>
      <c r="U14" s="363" t="s">
        <v>727</v>
      </c>
      <c r="V14" s="363" t="s">
        <v>728</v>
      </c>
      <c r="W14" s="363" t="s">
        <v>729</v>
      </c>
      <c r="X14" s="363" t="s">
        <v>730</v>
      </c>
      <c r="Y14" s="835" t="s">
        <v>731</v>
      </c>
      <c r="Z14" s="364" t="s">
        <v>553</v>
      </c>
      <c r="AA14" s="12"/>
    </row>
    <row r="15" spans="1:32" ht="16.5" customHeight="1">
      <c r="A15" s="12"/>
      <c r="B15" s="2808"/>
      <c r="C15" s="2809"/>
      <c r="D15" s="9" t="s">
        <v>732</v>
      </c>
      <c r="E15" s="1647"/>
      <c r="F15" s="49" t="s">
        <v>733</v>
      </c>
      <c r="G15" s="50"/>
      <c r="H15" s="50"/>
      <c r="I15" s="50"/>
      <c r="J15" s="50"/>
      <c r="K15" s="357"/>
      <c r="L15" s="360" t="str">
        <f>IF(COUNT(G15:K15)&gt;0,SUM(G15:K15),"")</f>
        <v/>
      </c>
      <c r="M15" s="12"/>
      <c r="O15" s="12"/>
      <c r="P15" s="2232">
        <v>2026</v>
      </c>
      <c r="Q15" s="2233"/>
      <c r="R15" s="1128" t="s">
        <v>732</v>
      </c>
      <c r="S15" s="1129">
        <v>4</v>
      </c>
      <c r="T15" s="1130" t="s">
        <v>733</v>
      </c>
      <c r="U15" s="1131">
        <v>755</v>
      </c>
      <c r="V15" s="1131"/>
      <c r="W15" s="1131"/>
      <c r="X15" s="1131"/>
      <c r="Y15" s="1132"/>
      <c r="Z15" s="1133">
        <f>IF(COUNT(U15:Y15)&gt;0,SUM(U15:Y15),"")</f>
        <v>755</v>
      </c>
      <c r="AA15" s="12"/>
    </row>
    <row r="16" spans="1:32" ht="16.5" customHeight="1">
      <c r="A16" s="12"/>
      <c r="B16" s="2808"/>
      <c r="C16" s="2809"/>
      <c r="D16" s="9" t="s">
        <v>732</v>
      </c>
      <c r="E16" s="1647"/>
      <c r="F16" s="49" t="s">
        <v>734</v>
      </c>
      <c r="G16" s="50"/>
      <c r="H16" s="50"/>
      <c r="I16" s="50"/>
      <c r="J16" s="50"/>
      <c r="K16" s="357"/>
      <c r="L16" s="360" t="str">
        <f t="shared" ref="L16:L26" si="0">IF(COUNT(G16:K16)&gt;0,SUM(G16:K16),"")</f>
        <v/>
      </c>
      <c r="M16" s="12"/>
      <c r="O16" s="12"/>
      <c r="P16" s="2232">
        <v>2026</v>
      </c>
      <c r="Q16" s="2233"/>
      <c r="R16" s="1128" t="s">
        <v>732</v>
      </c>
      <c r="S16" s="1129">
        <v>3</v>
      </c>
      <c r="T16" s="1130" t="s">
        <v>734</v>
      </c>
      <c r="U16" s="1131">
        <v>665</v>
      </c>
      <c r="V16" s="1131"/>
      <c r="W16" s="1131"/>
      <c r="X16" s="1131"/>
      <c r="Y16" s="1132"/>
      <c r="Z16" s="1133">
        <f t="shared" ref="Z16:Z26" si="1">IF(COUNT(U16:Y16)&gt;0,SUM(U16:Y16),"")</f>
        <v>665</v>
      </c>
      <c r="AA16" s="12"/>
    </row>
    <row r="17" spans="1:27" ht="16.5" customHeight="1">
      <c r="A17" s="12"/>
      <c r="B17" s="2808"/>
      <c r="C17" s="2809"/>
      <c r="D17" s="9" t="s">
        <v>732</v>
      </c>
      <c r="E17" s="1647"/>
      <c r="F17" s="49" t="s">
        <v>735</v>
      </c>
      <c r="G17" s="50"/>
      <c r="H17" s="50"/>
      <c r="I17" s="50"/>
      <c r="J17" s="50"/>
      <c r="K17" s="357"/>
      <c r="L17" s="360" t="str">
        <f t="shared" si="0"/>
        <v/>
      </c>
      <c r="M17" s="12"/>
      <c r="O17" s="12"/>
      <c r="P17" s="2232">
        <v>2026</v>
      </c>
      <c r="Q17" s="2233"/>
      <c r="R17" s="1128" t="s">
        <v>732</v>
      </c>
      <c r="S17" s="1129">
        <v>2</v>
      </c>
      <c r="T17" s="1130" t="s">
        <v>735</v>
      </c>
      <c r="U17" s="1131">
        <v>509</v>
      </c>
      <c r="V17" s="1131"/>
      <c r="W17" s="1131"/>
      <c r="X17" s="1131"/>
      <c r="Y17" s="1132"/>
      <c r="Z17" s="1133">
        <f t="shared" si="1"/>
        <v>509</v>
      </c>
      <c r="AA17" s="12"/>
    </row>
    <row r="18" spans="1:27" ht="16.5" customHeight="1">
      <c r="A18" s="12"/>
      <c r="B18" s="2808"/>
      <c r="C18" s="2809"/>
      <c r="D18" s="9" t="s">
        <v>732</v>
      </c>
      <c r="E18" s="1647"/>
      <c r="F18" s="49" t="s">
        <v>735</v>
      </c>
      <c r="G18" s="50"/>
      <c r="H18" s="50"/>
      <c r="I18" s="50"/>
      <c r="J18" s="50"/>
      <c r="K18" s="357"/>
      <c r="L18" s="360" t="str">
        <f t="shared" si="0"/>
        <v/>
      </c>
      <c r="M18" s="12"/>
      <c r="O18" s="12"/>
      <c r="P18" s="2232">
        <v>2026</v>
      </c>
      <c r="Q18" s="2233"/>
      <c r="R18" s="1128" t="s">
        <v>732</v>
      </c>
      <c r="S18" s="1129">
        <v>1</v>
      </c>
      <c r="T18" s="1130" t="s">
        <v>735</v>
      </c>
      <c r="U18" s="1131">
        <v>245</v>
      </c>
      <c r="V18" s="1131"/>
      <c r="W18" s="1131"/>
      <c r="X18" s="1131"/>
      <c r="Y18" s="1132"/>
      <c r="Z18" s="1133">
        <f t="shared" si="1"/>
        <v>245</v>
      </c>
      <c r="AA18" s="12"/>
    </row>
    <row r="19" spans="1:27" ht="16.5" customHeight="1">
      <c r="A19" s="12"/>
      <c r="B19" s="2808"/>
      <c r="C19" s="2809"/>
      <c r="D19" s="9" t="s">
        <v>732</v>
      </c>
      <c r="E19" s="1647"/>
      <c r="F19" s="49" t="s">
        <v>735</v>
      </c>
      <c r="G19" s="50"/>
      <c r="H19" s="50"/>
      <c r="I19" s="50"/>
      <c r="J19" s="50"/>
      <c r="K19" s="357"/>
      <c r="L19" s="360" t="str">
        <f t="shared" si="0"/>
        <v/>
      </c>
      <c r="M19" s="12"/>
      <c r="O19" s="12"/>
      <c r="P19" s="2232">
        <v>2025</v>
      </c>
      <c r="Q19" s="2233"/>
      <c r="R19" s="1128" t="s">
        <v>732</v>
      </c>
      <c r="S19" s="1129">
        <v>12</v>
      </c>
      <c r="T19" s="1130" t="s">
        <v>735</v>
      </c>
      <c r="U19" s="1131">
        <v>241</v>
      </c>
      <c r="V19" s="1131"/>
      <c r="W19" s="1131"/>
      <c r="X19" s="1131"/>
      <c r="Y19" s="1132"/>
      <c r="Z19" s="1133">
        <f t="shared" si="1"/>
        <v>241</v>
      </c>
      <c r="AA19" s="12"/>
    </row>
    <row r="20" spans="1:27" ht="16.5" customHeight="1">
      <c r="A20" s="12"/>
      <c r="B20" s="2808"/>
      <c r="C20" s="2809"/>
      <c r="D20" s="9" t="s">
        <v>732</v>
      </c>
      <c r="E20" s="1647"/>
      <c r="F20" s="49" t="s">
        <v>735</v>
      </c>
      <c r="G20" s="50"/>
      <c r="H20" s="50"/>
      <c r="I20" s="50"/>
      <c r="J20" s="50"/>
      <c r="K20" s="357"/>
      <c r="L20" s="360" t="str">
        <f t="shared" si="0"/>
        <v/>
      </c>
      <c r="M20" s="12"/>
      <c r="O20" s="12"/>
      <c r="P20" s="2232">
        <v>2025</v>
      </c>
      <c r="Q20" s="2233"/>
      <c r="R20" s="1128" t="s">
        <v>732</v>
      </c>
      <c r="S20" s="1129">
        <v>11</v>
      </c>
      <c r="T20" s="1130" t="s">
        <v>735</v>
      </c>
      <c r="U20" s="1131">
        <v>415</v>
      </c>
      <c r="V20" s="1131"/>
      <c r="W20" s="1131"/>
      <c r="X20" s="1131"/>
      <c r="Y20" s="1132"/>
      <c r="Z20" s="1133">
        <f t="shared" si="1"/>
        <v>415</v>
      </c>
      <c r="AA20" s="12"/>
    </row>
    <row r="21" spans="1:27" ht="16.5" customHeight="1">
      <c r="A21" s="12"/>
      <c r="B21" s="2808"/>
      <c r="C21" s="2809"/>
      <c r="D21" s="9" t="s">
        <v>732</v>
      </c>
      <c r="E21" s="1647"/>
      <c r="F21" s="49" t="s">
        <v>735</v>
      </c>
      <c r="G21" s="50"/>
      <c r="H21" s="50"/>
      <c r="I21" s="50"/>
      <c r="J21" s="50"/>
      <c r="K21" s="357"/>
      <c r="L21" s="360" t="str">
        <f t="shared" si="0"/>
        <v/>
      </c>
      <c r="M21" s="12"/>
      <c r="O21" s="12"/>
      <c r="P21" s="2232">
        <v>2025</v>
      </c>
      <c r="Q21" s="2233"/>
      <c r="R21" s="1128" t="s">
        <v>732</v>
      </c>
      <c r="S21" s="1129">
        <v>10</v>
      </c>
      <c r="T21" s="1130" t="s">
        <v>735</v>
      </c>
      <c r="U21" s="1131">
        <v>421</v>
      </c>
      <c r="V21" s="1131"/>
      <c r="W21" s="1131"/>
      <c r="X21" s="1131"/>
      <c r="Y21" s="1132"/>
      <c r="Z21" s="1133">
        <f t="shared" si="1"/>
        <v>421</v>
      </c>
      <c r="AA21" s="12"/>
    </row>
    <row r="22" spans="1:27" ht="16.5" customHeight="1">
      <c r="A22" s="12"/>
      <c r="B22" s="2808"/>
      <c r="C22" s="2809"/>
      <c r="D22" s="9" t="s">
        <v>732</v>
      </c>
      <c r="E22" s="1647"/>
      <c r="F22" s="49" t="s">
        <v>735</v>
      </c>
      <c r="G22" s="50"/>
      <c r="H22" s="50"/>
      <c r="I22" s="50"/>
      <c r="J22" s="50"/>
      <c r="K22" s="357"/>
      <c r="L22" s="360" t="str">
        <f t="shared" si="0"/>
        <v/>
      </c>
      <c r="M22" s="12"/>
      <c r="O22" s="12"/>
      <c r="P22" s="2232">
        <v>2025</v>
      </c>
      <c r="Q22" s="2233"/>
      <c r="R22" s="1128" t="s">
        <v>732</v>
      </c>
      <c r="S22" s="1129">
        <v>9</v>
      </c>
      <c r="T22" s="1130" t="s">
        <v>735</v>
      </c>
      <c r="U22" s="1131">
        <v>407</v>
      </c>
      <c r="V22" s="1131"/>
      <c r="W22" s="1131"/>
      <c r="X22" s="1131"/>
      <c r="Y22" s="1132"/>
      <c r="Z22" s="1133">
        <f t="shared" si="1"/>
        <v>407</v>
      </c>
      <c r="AA22" s="12"/>
    </row>
    <row r="23" spans="1:27" ht="16.5" customHeight="1">
      <c r="A23" s="12"/>
      <c r="B23" s="2808"/>
      <c r="C23" s="2809"/>
      <c r="D23" s="9" t="s">
        <v>732</v>
      </c>
      <c r="E23" s="1647"/>
      <c r="F23" s="49" t="s">
        <v>735</v>
      </c>
      <c r="G23" s="50"/>
      <c r="H23" s="50"/>
      <c r="I23" s="50"/>
      <c r="J23" s="50"/>
      <c r="K23" s="357"/>
      <c r="L23" s="360" t="str">
        <f t="shared" si="0"/>
        <v/>
      </c>
      <c r="M23" s="12"/>
      <c r="O23" s="12"/>
      <c r="P23" s="2232">
        <v>2025</v>
      </c>
      <c r="Q23" s="2233"/>
      <c r="R23" s="1128" t="s">
        <v>732</v>
      </c>
      <c r="S23" s="1129">
        <v>8</v>
      </c>
      <c r="T23" s="1130" t="s">
        <v>735</v>
      </c>
      <c r="U23" s="1131">
        <v>233</v>
      </c>
      <c r="V23" s="1131"/>
      <c r="W23" s="1131"/>
      <c r="X23" s="1131"/>
      <c r="Y23" s="1132"/>
      <c r="Z23" s="1133">
        <f t="shared" si="1"/>
        <v>233</v>
      </c>
      <c r="AA23" s="12"/>
    </row>
    <row r="24" spans="1:27" ht="16.5" customHeight="1">
      <c r="A24" s="12"/>
      <c r="B24" s="2808"/>
      <c r="C24" s="2809"/>
      <c r="D24" s="9" t="s">
        <v>732</v>
      </c>
      <c r="E24" s="1647"/>
      <c r="F24" s="49" t="s">
        <v>735</v>
      </c>
      <c r="G24" s="50"/>
      <c r="H24" s="50"/>
      <c r="I24" s="50"/>
      <c r="J24" s="50"/>
      <c r="K24" s="357"/>
      <c r="L24" s="360" t="str">
        <f t="shared" si="0"/>
        <v/>
      </c>
      <c r="M24" s="12"/>
      <c r="O24" s="12"/>
      <c r="P24" s="2232">
        <v>2025</v>
      </c>
      <c r="Q24" s="2233"/>
      <c r="R24" s="1128" t="s">
        <v>732</v>
      </c>
      <c r="S24" s="1129">
        <v>7</v>
      </c>
      <c r="T24" s="1130" t="s">
        <v>735</v>
      </c>
      <c r="U24" s="1131">
        <v>362</v>
      </c>
      <c r="V24" s="1131"/>
      <c r="W24" s="1131"/>
      <c r="X24" s="1131"/>
      <c r="Y24" s="1132"/>
      <c r="Z24" s="1133">
        <f t="shared" si="1"/>
        <v>362</v>
      </c>
      <c r="AA24" s="12"/>
    </row>
    <row r="25" spans="1:27" ht="16.5" customHeight="1">
      <c r="A25" s="12"/>
      <c r="B25" s="2808"/>
      <c r="C25" s="2809"/>
      <c r="D25" s="9" t="s">
        <v>732</v>
      </c>
      <c r="E25" s="1647"/>
      <c r="F25" s="49" t="s">
        <v>735</v>
      </c>
      <c r="G25" s="50"/>
      <c r="H25" s="50"/>
      <c r="I25" s="50"/>
      <c r="J25" s="50"/>
      <c r="K25" s="357"/>
      <c r="L25" s="360" t="str">
        <f t="shared" si="0"/>
        <v/>
      </c>
      <c r="M25" s="12"/>
      <c r="O25" s="12"/>
      <c r="P25" s="2232">
        <v>2025</v>
      </c>
      <c r="Q25" s="2233"/>
      <c r="R25" s="1128" t="s">
        <v>732</v>
      </c>
      <c r="S25" s="1129">
        <v>6</v>
      </c>
      <c r="T25" s="1130" t="s">
        <v>735</v>
      </c>
      <c r="U25" s="1131">
        <v>578</v>
      </c>
      <c r="V25" s="1131"/>
      <c r="W25" s="1131"/>
      <c r="X25" s="1131"/>
      <c r="Y25" s="1132"/>
      <c r="Z25" s="1133">
        <f t="shared" si="1"/>
        <v>578</v>
      </c>
      <c r="AA25" s="12"/>
    </row>
    <row r="26" spans="1:27" ht="16.5" customHeight="1" thickBot="1">
      <c r="A26" s="12"/>
      <c r="B26" s="2810"/>
      <c r="C26" s="2811"/>
      <c r="D26" s="354" t="s">
        <v>732</v>
      </c>
      <c r="E26" s="2812"/>
      <c r="F26" s="355" t="s">
        <v>735</v>
      </c>
      <c r="G26" s="356"/>
      <c r="H26" s="356"/>
      <c r="I26" s="356"/>
      <c r="J26" s="356"/>
      <c r="K26" s="358"/>
      <c r="L26" s="361" t="str">
        <f t="shared" si="0"/>
        <v/>
      </c>
      <c r="M26" s="12"/>
      <c r="O26" s="12"/>
      <c r="P26" s="2237">
        <v>2025</v>
      </c>
      <c r="Q26" s="2238"/>
      <c r="R26" s="1134" t="s">
        <v>732</v>
      </c>
      <c r="S26" s="1135">
        <v>5</v>
      </c>
      <c r="T26" s="1136" t="s">
        <v>735</v>
      </c>
      <c r="U26" s="1137">
        <v>219</v>
      </c>
      <c r="V26" s="1137"/>
      <c r="W26" s="1137"/>
      <c r="X26" s="1137"/>
      <c r="Y26" s="1138"/>
      <c r="Z26" s="1139">
        <f t="shared" si="1"/>
        <v>219</v>
      </c>
      <c r="AA26" s="12"/>
    </row>
    <row r="27" spans="1:27" ht="16.5" customHeight="1" thickTop="1">
      <c r="A27" s="12"/>
      <c r="B27" s="2223" t="s">
        <v>553</v>
      </c>
      <c r="C27" s="2224"/>
      <c r="D27" s="2224"/>
      <c r="E27" s="2224"/>
      <c r="F27" s="2225"/>
      <c r="G27" s="353" t="str">
        <f t="shared" ref="G27:L27" si="2">IF(COUNT(G15:G26)&gt;0,SUM(G15:G26),"")</f>
        <v/>
      </c>
      <c r="H27" s="353" t="str">
        <f t="shared" si="2"/>
        <v/>
      </c>
      <c r="I27" s="353" t="str">
        <f t="shared" si="2"/>
        <v/>
      </c>
      <c r="J27" s="353" t="str">
        <f t="shared" si="2"/>
        <v/>
      </c>
      <c r="K27" s="359" t="str">
        <f t="shared" si="2"/>
        <v/>
      </c>
      <c r="L27" s="362" t="str">
        <f t="shared" si="2"/>
        <v/>
      </c>
      <c r="M27" s="12"/>
      <c r="N27" s="1049" t="str">
        <f>HYPERLINK("#'別紙1'!AC29","別紙1へもどる")</f>
        <v>別紙1へもどる</v>
      </c>
      <c r="O27" s="12"/>
      <c r="P27" s="2234" t="s">
        <v>553</v>
      </c>
      <c r="Q27" s="2235"/>
      <c r="R27" s="2235"/>
      <c r="S27" s="2235"/>
      <c r="T27" s="2236"/>
      <c r="U27" s="1140">
        <f t="shared" ref="U27:Z27" si="3">IF(COUNT(U15:U26)&gt;0,SUM(U15:U26),"")</f>
        <v>5050</v>
      </c>
      <c r="V27" s="1140" t="str">
        <f t="shared" si="3"/>
        <v/>
      </c>
      <c r="W27" s="1140" t="str">
        <f t="shared" si="3"/>
        <v/>
      </c>
      <c r="X27" s="1140" t="str">
        <f t="shared" si="3"/>
        <v/>
      </c>
      <c r="Y27" s="1141" t="str">
        <f t="shared" si="3"/>
        <v/>
      </c>
      <c r="Z27" s="1142">
        <f t="shared" si="3"/>
        <v>5050</v>
      </c>
      <c r="AA27" s="12"/>
    </row>
    <row r="28" spans="1:27">
      <c r="A28" s="12"/>
      <c r="B28" s="12"/>
      <c r="C28" s="12"/>
      <c r="D28" s="12"/>
      <c r="E28" s="12"/>
      <c r="F28" s="12"/>
      <c r="G28" s="12"/>
      <c r="H28" s="12"/>
      <c r="I28" s="12"/>
      <c r="J28" s="12"/>
      <c r="K28" s="12"/>
      <c r="L28" s="12"/>
      <c r="M28" s="12"/>
      <c r="O28" s="12"/>
      <c r="P28" s="12"/>
      <c r="Q28" s="12"/>
      <c r="R28" s="12"/>
      <c r="S28" s="12"/>
      <c r="T28" s="12"/>
      <c r="U28" s="12"/>
      <c r="V28" s="12"/>
      <c r="W28" s="12"/>
      <c r="X28" s="12"/>
      <c r="Y28" s="12"/>
      <c r="Z28" s="12"/>
      <c r="AA28" s="12"/>
    </row>
  </sheetData>
  <sheetProtection algorithmName="SHA-512" hashValue="voxqDTEl6ln8c1dXzoeZqjztPYz4dz+5AUgIQ7sPiJ94WUvZK6+7PXmNiBccDd1UlcvCGhAM3w0LUMMV3MohDA==" saltValue="B8E7LyVfEMO0x4q6KPPa/g==" spinCount="100000" sheet="1" objects="1" scenarios="1"/>
  <protectedRanges>
    <protectedRange sqref="G15:K26 E15:E26 B15:C26" name="範囲1"/>
  </protectedRanges>
  <mergeCells count="44">
    <mergeCell ref="P27:T27"/>
    <mergeCell ref="P22:Q22"/>
    <mergeCell ref="P23:Q23"/>
    <mergeCell ref="P24:Q24"/>
    <mergeCell ref="P25:Q25"/>
    <mergeCell ref="P26:Q26"/>
    <mergeCell ref="P17:Q17"/>
    <mergeCell ref="P18:Q18"/>
    <mergeCell ref="P19:Q19"/>
    <mergeCell ref="P20:Q20"/>
    <mergeCell ref="P21:Q21"/>
    <mergeCell ref="Q10:Z10"/>
    <mergeCell ref="Q11:Z12"/>
    <mergeCell ref="P14:T14"/>
    <mergeCell ref="P15:Q15"/>
    <mergeCell ref="P16:Q16"/>
    <mergeCell ref="P4:T4"/>
    <mergeCell ref="U4:W4"/>
    <mergeCell ref="P5:T6"/>
    <mergeCell ref="U5:Z5"/>
    <mergeCell ref="U6:V6"/>
    <mergeCell ref="W6:Z6"/>
    <mergeCell ref="B26:C26"/>
    <mergeCell ref="B27:F27"/>
    <mergeCell ref="B19:C19"/>
    <mergeCell ref="B20:C20"/>
    <mergeCell ref="B21:C21"/>
    <mergeCell ref="B22:C22"/>
    <mergeCell ref="B23:C23"/>
    <mergeCell ref="B24:C24"/>
    <mergeCell ref="B25:C25"/>
    <mergeCell ref="G5:L5"/>
    <mergeCell ref="G4:I4"/>
    <mergeCell ref="B5:F6"/>
    <mergeCell ref="I6:L6"/>
    <mergeCell ref="G6:H6"/>
    <mergeCell ref="B4:F4"/>
    <mergeCell ref="C10:L10"/>
    <mergeCell ref="C11:L12"/>
    <mergeCell ref="B18:C18"/>
    <mergeCell ref="B15:C15"/>
    <mergeCell ref="B16:C16"/>
    <mergeCell ref="B17:C17"/>
    <mergeCell ref="B14:F14"/>
  </mergeCells>
  <phoneticPr fontId="4"/>
  <pageMargins left="0.70866141732283472" right="0.70866141732283472" top="0.74803149606299213" bottom="0.74803149606299213" header="0.31496062992125984" footer="0.31496062992125984"/>
  <pageSetup paperSize="9" orientation="portrait" cellComments="asDisplayed"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0B68E-9D32-4E40-B505-63CFFF3133ED}">
  <sheetPr codeName="Sheet7">
    <tabColor rgb="FFFFFFCC"/>
    <pageSetUpPr fitToPage="1"/>
  </sheetPr>
  <dimension ref="A1:CB945"/>
  <sheetViews>
    <sheetView view="pageBreakPreview" zoomScale="85" zoomScaleNormal="100" zoomScaleSheetLayoutView="85" zoomScalePageLayoutView="96" workbookViewId="0">
      <selection activeCell="AO30" sqref="AO30"/>
    </sheetView>
  </sheetViews>
  <sheetFormatPr defaultColWidth="9" defaultRowHeight="13.5"/>
  <cols>
    <col min="1" max="39" width="2.375" style="6" customWidth="1"/>
    <col min="40" max="40" width="0" style="6" hidden="1" customWidth="1"/>
    <col min="41" max="41" width="9" style="6"/>
    <col min="42" max="80" width="2.375" style="6" customWidth="1"/>
    <col min="81" max="16384" width="9" style="6"/>
  </cols>
  <sheetData>
    <row r="1" spans="1:80" ht="17.25" customHeight="1">
      <c r="A1" s="12"/>
      <c r="B1" s="1032" t="s">
        <v>736</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2"/>
      <c r="AP1" s="12"/>
      <c r="AQ1" s="1032" t="s">
        <v>736</v>
      </c>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2"/>
    </row>
    <row r="2" spans="1:80" ht="17.25" customHeight="1">
      <c r="A2" s="12"/>
      <c r="B2" s="11"/>
      <c r="C2" s="11"/>
      <c r="D2" s="11"/>
      <c r="E2" s="11"/>
      <c r="F2" s="11"/>
      <c r="G2" s="11"/>
      <c r="H2" s="11"/>
      <c r="I2" s="14"/>
      <c r="J2" s="11"/>
      <c r="K2" s="1027" t="s">
        <v>147</v>
      </c>
      <c r="L2" s="11"/>
      <c r="M2" s="11"/>
      <c r="N2" s="11"/>
      <c r="O2" s="11"/>
      <c r="P2" s="11"/>
      <c r="Q2" s="11"/>
      <c r="R2" s="11"/>
      <c r="S2" s="11"/>
      <c r="T2" s="11"/>
      <c r="U2" s="11"/>
      <c r="V2" s="11"/>
      <c r="W2" s="11"/>
      <c r="X2" s="11"/>
      <c r="Y2" s="11"/>
      <c r="Z2" s="11"/>
      <c r="AA2" s="11"/>
      <c r="AB2" s="11"/>
      <c r="AC2" s="11"/>
      <c r="AD2" s="11"/>
      <c r="AE2" s="11"/>
      <c r="AF2" s="11"/>
      <c r="AG2" s="11"/>
      <c r="AH2" s="11"/>
      <c r="AI2" s="11"/>
      <c r="AJ2" s="14"/>
      <c r="AK2" s="11"/>
      <c r="AL2" s="11"/>
      <c r="AM2" s="12"/>
      <c r="AP2" s="12"/>
      <c r="AQ2" s="11"/>
      <c r="AR2" s="11"/>
      <c r="AS2" s="11"/>
      <c r="AT2" s="11"/>
      <c r="AU2" s="11"/>
      <c r="AV2" s="11"/>
      <c r="AW2" s="11"/>
      <c r="AX2" s="14"/>
      <c r="AY2" s="11"/>
      <c r="AZ2" s="1027" t="s">
        <v>147</v>
      </c>
      <c r="BA2" s="11"/>
      <c r="BB2" s="11"/>
      <c r="BC2" s="11"/>
      <c r="BD2" s="11"/>
      <c r="BE2" s="11"/>
      <c r="BF2" s="11"/>
      <c r="BG2" s="11"/>
      <c r="BH2" s="11"/>
      <c r="BI2" s="11"/>
      <c r="BJ2" s="11"/>
      <c r="BK2" s="11"/>
      <c r="BL2" s="11"/>
      <c r="BM2" s="11"/>
      <c r="BN2" s="11"/>
      <c r="BO2" s="11"/>
      <c r="BP2" s="11"/>
      <c r="BQ2" s="11"/>
      <c r="BR2" s="11"/>
      <c r="BS2" s="11"/>
      <c r="BT2" s="11"/>
      <c r="BU2" s="11"/>
      <c r="BV2" s="11"/>
      <c r="BW2" s="11"/>
      <c r="BX2" s="11"/>
      <c r="BY2" s="14"/>
      <c r="BZ2" s="11"/>
      <c r="CA2" s="11"/>
      <c r="CB2" s="12"/>
    </row>
    <row r="3" spans="1:80" ht="17.25" customHeight="1">
      <c r="A3" s="12"/>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4"/>
      <c r="AK3" s="11"/>
      <c r="AL3" s="11"/>
      <c r="AM3" s="12"/>
      <c r="AP3" s="12"/>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4"/>
      <c r="BZ3" s="11"/>
      <c r="CA3" s="11"/>
      <c r="CB3" s="12"/>
    </row>
    <row r="4" spans="1:80" ht="17.25" customHeight="1">
      <c r="A4" s="12"/>
      <c r="B4" s="1728" t="s">
        <v>737</v>
      </c>
      <c r="C4" s="1728"/>
      <c r="D4" s="1728"/>
      <c r="E4" s="1728"/>
      <c r="F4" s="1728"/>
      <c r="G4" s="1728"/>
      <c r="H4" s="1728"/>
      <c r="I4" s="1728"/>
      <c r="J4" s="1728"/>
      <c r="K4" s="1728"/>
      <c r="L4" s="1728"/>
      <c r="M4" s="1728"/>
      <c r="N4" s="1728"/>
      <c r="O4" s="1728"/>
      <c r="P4" s="1728"/>
      <c r="Q4" s="1728"/>
      <c r="R4" s="1728"/>
      <c r="S4" s="1728"/>
      <c r="T4" s="1728"/>
      <c r="U4" s="1728"/>
      <c r="V4" s="1728"/>
      <c r="W4" s="1728"/>
      <c r="X4" s="1728"/>
      <c r="Y4" s="1728"/>
      <c r="Z4" s="1728"/>
      <c r="AA4" s="1728"/>
      <c r="AB4" s="1728"/>
      <c r="AC4" s="1728"/>
      <c r="AD4" s="1728"/>
      <c r="AE4" s="1728"/>
      <c r="AF4" s="1728"/>
      <c r="AG4" s="1728"/>
      <c r="AH4" s="1728"/>
      <c r="AI4" s="1728"/>
      <c r="AJ4" s="1728"/>
      <c r="AK4" s="1728"/>
      <c r="AL4" s="1728"/>
      <c r="AM4" s="12"/>
      <c r="AP4" s="12"/>
      <c r="AQ4" s="1728" t="s">
        <v>737</v>
      </c>
      <c r="AR4" s="1728"/>
      <c r="AS4" s="1728"/>
      <c r="AT4" s="1728"/>
      <c r="AU4" s="1728"/>
      <c r="AV4" s="1728"/>
      <c r="AW4" s="1728"/>
      <c r="AX4" s="1728"/>
      <c r="AY4" s="1728"/>
      <c r="AZ4" s="1728"/>
      <c r="BA4" s="1728"/>
      <c r="BB4" s="1728"/>
      <c r="BC4" s="1728"/>
      <c r="BD4" s="1728"/>
      <c r="BE4" s="1728"/>
      <c r="BF4" s="1728"/>
      <c r="BG4" s="1728"/>
      <c r="BH4" s="1728"/>
      <c r="BI4" s="1728"/>
      <c r="BJ4" s="1728"/>
      <c r="BK4" s="1728"/>
      <c r="BL4" s="1728"/>
      <c r="BM4" s="1728"/>
      <c r="BN4" s="1728"/>
      <c r="BO4" s="1728"/>
      <c r="BP4" s="1728"/>
      <c r="BQ4" s="1728"/>
      <c r="BR4" s="1728"/>
      <c r="BS4" s="1728"/>
      <c r="BT4" s="1728"/>
      <c r="BU4" s="1728"/>
      <c r="BV4" s="1728"/>
      <c r="BW4" s="1728"/>
      <c r="BX4" s="1728"/>
      <c r="BY4" s="1728"/>
      <c r="BZ4" s="1728"/>
      <c r="CA4" s="1728"/>
      <c r="CB4" s="12"/>
    </row>
    <row r="5" spans="1:80" ht="17.25" customHeight="1">
      <c r="A5" s="12"/>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2"/>
      <c r="AP5" s="12"/>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2"/>
    </row>
    <row r="6" spans="1:80" ht="17.25" customHeight="1">
      <c r="B6" s="11"/>
      <c r="C6" s="11"/>
      <c r="D6" s="11"/>
      <c r="E6" s="11"/>
      <c r="F6" s="11"/>
      <c r="G6" s="11"/>
      <c r="H6" s="11"/>
      <c r="I6" s="11"/>
      <c r="J6" s="11"/>
      <c r="K6" s="11"/>
      <c r="L6" s="11"/>
      <c r="M6" s="11"/>
      <c r="N6" s="11"/>
      <c r="O6" s="11"/>
      <c r="P6" s="11"/>
      <c r="Q6" s="11"/>
      <c r="R6" s="11"/>
      <c r="S6" s="11"/>
      <c r="T6" s="11"/>
      <c r="U6" s="11"/>
      <c r="V6" s="11"/>
      <c r="W6" s="11"/>
      <c r="X6" s="11"/>
      <c r="Y6" s="11"/>
      <c r="Z6" s="11"/>
      <c r="AA6" s="2259" t="s">
        <v>738</v>
      </c>
      <c r="AB6" s="2259"/>
      <c r="AC6" s="2259"/>
      <c r="AD6" s="2259"/>
      <c r="AE6" s="2259"/>
      <c r="AF6" s="2259"/>
      <c r="AG6" s="2259"/>
      <c r="AH6" s="2259"/>
      <c r="AI6" s="2259"/>
      <c r="AJ6" s="2259"/>
      <c r="AK6" s="2259"/>
      <c r="AL6" s="11"/>
      <c r="AM6" s="12"/>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2274">
        <v>46174</v>
      </c>
      <c r="BQ6" s="2275"/>
      <c r="BR6" s="2275"/>
      <c r="BS6" s="2275"/>
      <c r="BT6" s="2275"/>
      <c r="BU6" s="2275"/>
      <c r="BV6" s="2275"/>
      <c r="BW6" s="2275"/>
      <c r="BX6" s="2275"/>
      <c r="BY6" s="2275"/>
      <c r="BZ6" s="2275"/>
      <c r="CA6" s="11"/>
      <c r="CB6" s="12"/>
    </row>
    <row r="7" spans="1:80" ht="17.25" customHeight="1">
      <c r="A7" s="12"/>
      <c r="B7" s="11"/>
      <c r="C7" s="16" t="s">
        <v>149</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2"/>
      <c r="AP7" s="12"/>
      <c r="AQ7" s="11"/>
      <c r="AR7" s="16" t="s">
        <v>149</v>
      </c>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2"/>
    </row>
    <row r="8" spans="1:80" ht="17.25" customHeight="1">
      <c r="A8" s="12"/>
      <c r="B8" s="11"/>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2"/>
      <c r="AP8" s="12"/>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2"/>
    </row>
    <row r="9" spans="1:80" ht="17.25" customHeight="1">
      <c r="A9" s="12"/>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2"/>
      <c r="AP9" s="12"/>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2"/>
    </row>
    <row r="10" spans="1:80" ht="17.25" customHeight="1">
      <c r="A10" s="12"/>
      <c r="B10" s="16" t="s">
        <v>739</v>
      </c>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2"/>
      <c r="AP10" s="12"/>
      <c r="AQ10" s="16" t="s">
        <v>739</v>
      </c>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2"/>
    </row>
    <row r="11" spans="1:80" ht="17.25" customHeight="1">
      <c r="A11" s="12"/>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2"/>
      <c r="AP11" s="12"/>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2"/>
    </row>
    <row r="12" spans="1:80" ht="17.25" customHeight="1">
      <c r="A12" s="12"/>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2"/>
      <c r="AP12" s="12"/>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2"/>
    </row>
    <row r="13" spans="1:80" ht="17.25" customHeight="1">
      <c r="A13" s="12"/>
      <c r="B13" s="11"/>
      <c r="C13" s="2260" t="s">
        <v>740</v>
      </c>
      <c r="D13" s="2261"/>
      <c r="E13" s="2261"/>
      <c r="F13" s="2261"/>
      <c r="G13" s="2261"/>
      <c r="H13" s="2261"/>
      <c r="I13" s="2261"/>
      <c r="J13" s="2261"/>
      <c r="K13" s="2261"/>
      <c r="L13" s="2261"/>
      <c r="M13" s="2261"/>
      <c r="N13" s="2262"/>
      <c r="O13" s="2260" t="s">
        <v>741</v>
      </c>
      <c r="P13" s="2261"/>
      <c r="Q13" s="2261"/>
      <c r="R13" s="2261"/>
      <c r="S13" s="2261"/>
      <c r="T13" s="2261"/>
      <c r="U13" s="2261"/>
      <c r="V13" s="2261"/>
      <c r="W13" s="2261"/>
      <c r="X13" s="2261"/>
      <c r="Y13" s="2261"/>
      <c r="Z13" s="2261"/>
      <c r="AA13" s="2261"/>
      <c r="AB13" s="2261"/>
      <c r="AC13" s="2261"/>
      <c r="AD13" s="2261"/>
      <c r="AE13" s="2261"/>
      <c r="AF13" s="2261"/>
      <c r="AG13" s="2261"/>
      <c r="AH13" s="2261"/>
      <c r="AI13" s="2261"/>
      <c r="AJ13" s="2262"/>
      <c r="AK13" s="11"/>
      <c r="AL13" s="11"/>
      <c r="AM13" s="12"/>
      <c r="AP13" s="12"/>
      <c r="AQ13" s="11"/>
      <c r="AR13" s="2260" t="s">
        <v>740</v>
      </c>
      <c r="AS13" s="2261"/>
      <c r="AT13" s="2261"/>
      <c r="AU13" s="2261"/>
      <c r="AV13" s="2261"/>
      <c r="AW13" s="2261"/>
      <c r="AX13" s="2261"/>
      <c r="AY13" s="2261"/>
      <c r="AZ13" s="2261"/>
      <c r="BA13" s="2261"/>
      <c r="BB13" s="2261"/>
      <c r="BC13" s="2262"/>
      <c r="BD13" s="2260" t="s">
        <v>741</v>
      </c>
      <c r="BE13" s="2261"/>
      <c r="BF13" s="2261"/>
      <c r="BG13" s="2261"/>
      <c r="BH13" s="2261"/>
      <c r="BI13" s="2261"/>
      <c r="BJ13" s="2261"/>
      <c r="BK13" s="2261"/>
      <c r="BL13" s="2261"/>
      <c r="BM13" s="2261"/>
      <c r="BN13" s="2261"/>
      <c r="BO13" s="2261"/>
      <c r="BP13" s="2261"/>
      <c r="BQ13" s="2261"/>
      <c r="BR13" s="2261"/>
      <c r="BS13" s="2261"/>
      <c r="BT13" s="2261"/>
      <c r="BU13" s="2261"/>
      <c r="BV13" s="2261"/>
      <c r="BW13" s="2261"/>
      <c r="BX13" s="2261"/>
      <c r="BY13" s="2262"/>
      <c r="BZ13" s="11"/>
      <c r="CA13" s="11"/>
      <c r="CB13" s="12"/>
    </row>
    <row r="14" spans="1:80" ht="17.25" customHeight="1">
      <c r="A14" s="12"/>
      <c r="B14" s="11"/>
      <c r="C14" s="2263"/>
      <c r="D14" s="2264"/>
      <c r="E14" s="2264"/>
      <c r="F14" s="2264"/>
      <c r="G14" s="2264"/>
      <c r="H14" s="2264"/>
      <c r="I14" s="2264"/>
      <c r="J14" s="2264"/>
      <c r="K14" s="2264"/>
      <c r="L14" s="2264"/>
      <c r="M14" s="2264"/>
      <c r="N14" s="2265"/>
      <c r="O14" s="2266"/>
      <c r="P14" s="2267"/>
      <c r="Q14" s="2267"/>
      <c r="R14" s="2267"/>
      <c r="S14" s="2267"/>
      <c r="T14" s="2267"/>
      <c r="U14" s="2267"/>
      <c r="V14" s="2267"/>
      <c r="W14" s="2267"/>
      <c r="X14" s="2267"/>
      <c r="Y14" s="2267"/>
      <c r="Z14" s="2267"/>
      <c r="AA14" s="2267"/>
      <c r="AB14" s="2267"/>
      <c r="AC14" s="2267"/>
      <c r="AD14" s="2267"/>
      <c r="AE14" s="2267"/>
      <c r="AF14" s="2267"/>
      <c r="AG14" s="2267"/>
      <c r="AH14" s="2267"/>
      <c r="AI14" s="2267"/>
      <c r="AJ14" s="2268"/>
      <c r="AK14" s="11"/>
      <c r="AL14" s="11"/>
      <c r="AM14" s="12"/>
      <c r="AP14" s="12"/>
      <c r="AQ14" s="11"/>
      <c r="AR14" s="2263"/>
      <c r="AS14" s="2264"/>
      <c r="AT14" s="2264"/>
      <c r="AU14" s="2264"/>
      <c r="AV14" s="2264"/>
      <c r="AW14" s="2264"/>
      <c r="AX14" s="2264"/>
      <c r="AY14" s="2264"/>
      <c r="AZ14" s="2264"/>
      <c r="BA14" s="2264"/>
      <c r="BB14" s="2264"/>
      <c r="BC14" s="2265"/>
      <c r="BD14" s="2266"/>
      <c r="BE14" s="2267"/>
      <c r="BF14" s="2267"/>
      <c r="BG14" s="2267"/>
      <c r="BH14" s="2267"/>
      <c r="BI14" s="2267"/>
      <c r="BJ14" s="2267"/>
      <c r="BK14" s="2267"/>
      <c r="BL14" s="2267"/>
      <c r="BM14" s="2267"/>
      <c r="BN14" s="2267"/>
      <c r="BO14" s="2267"/>
      <c r="BP14" s="2267"/>
      <c r="BQ14" s="2267"/>
      <c r="BR14" s="2267"/>
      <c r="BS14" s="2267"/>
      <c r="BT14" s="2267"/>
      <c r="BU14" s="2267"/>
      <c r="BV14" s="2267"/>
      <c r="BW14" s="2267"/>
      <c r="BX14" s="2267"/>
      <c r="BY14" s="2268"/>
      <c r="BZ14" s="11"/>
      <c r="CA14" s="11"/>
      <c r="CB14" s="12"/>
    </row>
    <row r="15" spans="1:80" ht="17.25" customHeight="1">
      <c r="A15" s="12"/>
      <c r="B15" s="11"/>
      <c r="C15" s="352" t="s">
        <v>742</v>
      </c>
      <c r="D15" s="366"/>
      <c r="E15" s="366"/>
      <c r="F15" s="366"/>
      <c r="G15" s="366"/>
      <c r="H15" s="366"/>
      <c r="I15" s="366"/>
      <c r="J15" s="366"/>
      <c r="K15" s="366"/>
      <c r="L15" s="366"/>
      <c r="M15" s="366"/>
      <c r="N15" s="367"/>
      <c r="O15" s="2239"/>
      <c r="P15" s="2240"/>
      <c r="Q15" s="2240"/>
      <c r="R15" s="2240"/>
      <c r="S15" s="2240"/>
      <c r="T15" s="2240"/>
      <c r="U15" s="2240"/>
      <c r="V15" s="2240"/>
      <c r="W15" s="2240"/>
      <c r="X15" s="2240"/>
      <c r="Y15" s="2240"/>
      <c r="Z15" s="2240"/>
      <c r="AA15" s="2240"/>
      <c r="AB15" s="2240"/>
      <c r="AC15" s="2240"/>
      <c r="AD15" s="2240"/>
      <c r="AE15" s="2240"/>
      <c r="AF15" s="2240"/>
      <c r="AG15" s="2240"/>
      <c r="AH15" s="2240"/>
      <c r="AI15" s="2240"/>
      <c r="AJ15" s="2241"/>
      <c r="AK15" s="11"/>
      <c r="AL15" s="11"/>
      <c r="AM15" s="12"/>
      <c r="AP15" s="12"/>
      <c r="AQ15" s="11"/>
      <c r="AR15" s="352" t="s">
        <v>742</v>
      </c>
      <c r="AS15" s="366"/>
      <c r="AT15" s="366"/>
      <c r="AU15" s="366"/>
      <c r="AV15" s="366"/>
      <c r="AW15" s="366"/>
      <c r="AX15" s="366"/>
      <c r="AY15" s="366"/>
      <c r="AZ15" s="366"/>
      <c r="BA15" s="366"/>
      <c r="BB15" s="366"/>
      <c r="BC15" s="367"/>
      <c r="BD15" s="2276" t="s">
        <v>1261</v>
      </c>
      <c r="BE15" s="2277"/>
      <c r="BF15" s="2277"/>
      <c r="BG15" s="2277"/>
      <c r="BH15" s="2277"/>
      <c r="BI15" s="2277"/>
      <c r="BJ15" s="2277"/>
      <c r="BK15" s="2277"/>
      <c r="BL15" s="2277"/>
      <c r="BM15" s="2277"/>
      <c r="BN15" s="2277"/>
      <c r="BO15" s="2277"/>
      <c r="BP15" s="2277"/>
      <c r="BQ15" s="2277"/>
      <c r="BR15" s="2277"/>
      <c r="BS15" s="2277"/>
      <c r="BT15" s="2277"/>
      <c r="BU15" s="2277"/>
      <c r="BV15" s="2277"/>
      <c r="BW15" s="2277"/>
      <c r="BX15" s="2277"/>
      <c r="BY15" s="2278"/>
      <c r="BZ15" s="11"/>
      <c r="CA15" s="11"/>
      <c r="CB15" s="12"/>
    </row>
    <row r="16" spans="1:80" ht="17.25" customHeight="1">
      <c r="A16" s="12"/>
      <c r="B16" s="11"/>
      <c r="C16" s="2252" t="s">
        <v>743</v>
      </c>
      <c r="D16" s="2269"/>
      <c r="E16" s="2269"/>
      <c r="F16" s="2269"/>
      <c r="G16" s="2269"/>
      <c r="H16" s="2269"/>
      <c r="I16" s="2269"/>
      <c r="J16" s="2269"/>
      <c r="K16" s="2269"/>
      <c r="L16" s="2269"/>
      <c r="M16" s="2269"/>
      <c r="N16" s="2270"/>
      <c r="O16" s="2242"/>
      <c r="P16" s="2243"/>
      <c r="Q16" s="2243"/>
      <c r="R16" s="2243"/>
      <c r="S16" s="2243"/>
      <c r="T16" s="2243"/>
      <c r="U16" s="2243"/>
      <c r="V16" s="2243"/>
      <c r="W16" s="2243"/>
      <c r="X16" s="2243"/>
      <c r="Y16" s="2243"/>
      <c r="Z16" s="2243"/>
      <c r="AA16" s="2243"/>
      <c r="AB16" s="2243"/>
      <c r="AC16" s="2243"/>
      <c r="AD16" s="2243"/>
      <c r="AE16" s="2243"/>
      <c r="AF16" s="2243"/>
      <c r="AG16" s="2243"/>
      <c r="AH16" s="2243"/>
      <c r="AI16" s="2243"/>
      <c r="AJ16" s="2244"/>
      <c r="AK16" s="11"/>
      <c r="AL16" s="11"/>
      <c r="AM16" s="12"/>
      <c r="AP16" s="12"/>
      <c r="AQ16" s="11"/>
      <c r="AR16" s="2252" t="s">
        <v>743</v>
      </c>
      <c r="AS16" s="2269"/>
      <c r="AT16" s="2269"/>
      <c r="AU16" s="2269"/>
      <c r="AV16" s="2269"/>
      <c r="AW16" s="2269"/>
      <c r="AX16" s="2269"/>
      <c r="AY16" s="2269"/>
      <c r="AZ16" s="2269"/>
      <c r="BA16" s="2269"/>
      <c r="BB16" s="2269"/>
      <c r="BC16" s="2270"/>
      <c r="BD16" s="2279"/>
      <c r="BE16" s="2280"/>
      <c r="BF16" s="2280"/>
      <c r="BG16" s="2280"/>
      <c r="BH16" s="2280"/>
      <c r="BI16" s="2280"/>
      <c r="BJ16" s="2280"/>
      <c r="BK16" s="2280"/>
      <c r="BL16" s="2280"/>
      <c r="BM16" s="2280"/>
      <c r="BN16" s="2280"/>
      <c r="BO16" s="2280"/>
      <c r="BP16" s="2280"/>
      <c r="BQ16" s="2280"/>
      <c r="BR16" s="2280"/>
      <c r="BS16" s="2280"/>
      <c r="BT16" s="2280"/>
      <c r="BU16" s="2280"/>
      <c r="BV16" s="2280"/>
      <c r="BW16" s="2280"/>
      <c r="BX16" s="2280"/>
      <c r="BY16" s="2281"/>
      <c r="BZ16" s="11"/>
      <c r="CA16" s="11"/>
      <c r="CB16" s="12"/>
    </row>
    <row r="17" spans="1:80" ht="17.25" customHeight="1">
      <c r="A17" s="12"/>
      <c r="B17" s="11"/>
      <c r="C17" s="2252"/>
      <c r="D17" s="2269"/>
      <c r="E17" s="2269"/>
      <c r="F17" s="2269"/>
      <c r="G17" s="2269"/>
      <c r="H17" s="2269"/>
      <c r="I17" s="2269"/>
      <c r="J17" s="2269"/>
      <c r="K17" s="2269"/>
      <c r="L17" s="2269"/>
      <c r="M17" s="2269"/>
      <c r="N17" s="2270"/>
      <c r="O17" s="2242"/>
      <c r="P17" s="2243"/>
      <c r="Q17" s="2243"/>
      <c r="R17" s="2243"/>
      <c r="S17" s="2243"/>
      <c r="T17" s="2243"/>
      <c r="U17" s="2243"/>
      <c r="V17" s="2243"/>
      <c r="W17" s="2243"/>
      <c r="X17" s="2243"/>
      <c r="Y17" s="2243"/>
      <c r="Z17" s="2243"/>
      <c r="AA17" s="2243"/>
      <c r="AB17" s="2243"/>
      <c r="AC17" s="2243"/>
      <c r="AD17" s="2243"/>
      <c r="AE17" s="2243"/>
      <c r="AF17" s="2243"/>
      <c r="AG17" s="2243"/>
      <c r="AH17" s="2243"/>
      <c r="AI17" s="2243"/>
      <c r="AJ17" s="2244"/>
      <c r="AK17" s="11"/>
      <c r="AL17" s="11"/>
      <c r="AM17" s="12"/>
      <c r="AP17" s="12"/>
      <c r="AQ17" s="11"/>
      <c r="AR17" s="2252"/>
      <c r="AS17" s="2269"/>
      <c r="AT17" s="2269"/>
      <c r="AU17" s="2269"/>
      <c r="AV17" s="2269"/>
      <c r="AW17" s="2269"/>
      <c r="AX17" s="2269"/>
      <c r="AY17" s="2269"/>
      <c r="AZ17" s="2269"/>
      <c r="BA17" s="2269"/>
      <c r="BB17" s="2269"/>
      <c r="BC17" s="2270"/>
      <c r="BD17" s="2279"/>
      <c r="BE17" s="2280"/>
      <c r="BF17" s="2280"/>
      <c r="BG17" s="2280"/>
      <c r="BH17" s="2280"/>
      <c r="BI17" s="2280"/>
      <c r="BJ17" s="2280"/>
      <c r="BK17" s="2280"/>
      <c r="BL17" s="2280"/>
      <c r="BM17" s="2280"/>
      <c r="BN17" s="2280"/>
      <c r="BO17" s="2280"/>
      <c r="BP17" s="2280"/>
      <c r="BQ17" s="2280"/>
      <c r="BR17" s="2280"/>
      <c r="BS17" s="2280"/>
      <c r="BT17" s="2280"/>
      <c r="BU17" s="2280"/>
      <c r="BV17" s="2280"/>
      <c r="BW17" s="2280"/>
      <c r="BX17" s="2280"/>
      <c r="BY17" s="2281"/>
      <c r="BZ17" s="11"/>
      <c r="CA17" s="11"/>
      <c r="CB17" s="12"/>
    </row>
    <row r="18" spans="1:80" ht="17.25" customHeight="1">
      <c r="A18" s="12"/>
      <c r="B18" s="11"/>
      <c r="C18" s="2271"/>
      <c r="D18" s="2272"/>
      <c r="E18" s="2272"/>
      <c r="F18" s="2272"/>
      <c r="G18" s="2272"/>
      <c r="H18" s="2272"/>
      <c r="I18" s="2272"/>
      <c r="J18" s="2272"/>
      <c r="K18" s="2272"/>
      <c r="L18" s="2272"/>
      <c r="M18" s="2272"/>
      <c r="N18" s="2273"/>
      <c r="O18" s="2245"/>
      <c r="P18" s="2246"/>
      <c r="Q18" s="2246"/>
      <c r="R18" s="2246"/>
      <c r="S18" s="2246"/>
      <c r="T18" s="2246"/>
      <c r="U18" s="2246"/>
      <c r="V18" s="2246"/>
      <c r="W18" s="2246"/>
      <c r="X18" s="2246"/>
      <c r="Y18" s="2246"/>
      <c r="Z18" s="2246"/>
      <c r="AA18" s="2246"/>
      <c r="AB18" s="2246"/>
      <c r="AC18" s="2246"/>
      <c r="AD18" s="2246"/>
      <c r="AE18" s="2246"/>
      <c r="AF18" s="2246"/>
      <c r="AG18" s="2246"/>
      <c r="AH18" s="2246"/>
      <c r="AI18" s="2246"/>
      <c r="AJ18" s="2247"/>
      <c r="AK18" s="11"/>
      <c r="AL18" s="11"/>
      <c r="AM18" s="12"/>
      <c r="AP18" s="12"/>
      <c r="AQ18" s="11"/>
      <c r="AR18" s="2271"/>
      <c r="AS18" s="2272"/>
      <c r="AT18" s="2272"/>
      <c r="AU18" s="2272"/>
      <c r="AV18" s="2272"/>
      <c r="AW18" s="2272"/>
      <c r="AX18" s="2272"/>
      <c r="AY18" s="2272"/>
      <c r="AZ18" s="2272"/>
      <c r="BA18" s="2272"/>
      <c r="BB18" s="2272"/>
      <c r="BC18" s="2273"/>
      <c r="BD18" s="2282"/>
      <c r="BE18" s="2283"/>
      <c r="BF18" s="2283"/>
      <c r="BG18" s="2283"/>
      <c r="BH18" s="2283"/>
      <c r="BI18" s="2283"/>
      <c r="BJ18" s="2283"/>
      <c r="BK18" s="2283"/>
      <c r="BL18" s="2283"/>
      <c r="BM18" s="2283"/>
      <c r="BN18" s="2283"/>
      <c r="BO18" s="2283"/>
      <c r="BP18" s="2283"/>
      <c r="BQ18" s="2283"/>
      <c r="BR18" s="2283"/>
      <c r="BS18" s="2283"/>
      <c r="BT18" s="2283"/>
      <c r="BU18" s="2283"/>
      <c r="BV18" s="2283"/>
      <c r="BW18" s="2283"/>
      <c r="BX18" s="2283"/>
      <c r="BY18" s="2284"/>
      <c r="BZ18" s="11"/>
      <c r="CA18" s="11"/>
      <c r="CB18" s="12"/>
    </row>
    <row r="19" spans="1:80" ht="17.25" customHeight="1">
      <c r="A19" s="12"/>
      <c r="B19" s="11"/>
      <c r="C19" s="368" t="s">
        <v>744</v>
      </c>
      <c r="D19" s="35"/>
      <c r="E19" s="35"/>
      <c r="F19" s="35"/>
      <c r="G19" s="35"/>
      <c r="H19" s="35"/>
      <c r="I19" s="35"/>
      <c r="J19" s="35"/>
      <c r="K19" s="35"/>
      <c r="L19" s="35"/>
      <c r="M19" s="35"/>
      <c r="N19" s="369"/>
      <c r="O19" s="2239"/>
      <c r="P19" s="2240"/>
      <c r="Q19" s="2240"/>
      <c r="R19" s="2240"/>
      <c r="S19" s="2240"/>
      <c r="T19" s="2240"/>
      <c r="U19" s="2240"/>
      <c r="V19" s="2240"/>
      <c r="W19" s="2240"/>
      <c r="X19" s="2240"/>
      <c r="Y19" s="2240"/>
      <c r="Z19" s="2240"/>
      <c r="AA19" s="2240"/>
      <c r="AB19" s="2240"/>
      <c r="AC19" s="2240"/>
      <c r="AD19" s="2240"/>
      <c r="AE19" s="2240"/>
      <c r="AF19" s="2240"/>
      <c r="AG19" s="2240"/>
      <c r="AH19" s="2240"/>
      <c r="AI19" s="2240"/>
      <c r="AJ19" s="2241"/>
      <c r="AK19" s="11"/>
      <c r="AL19" s="11"/>
      <c r="AM19" s="12"/>
      <c r="AP19" s="12"/>
      <c r="AQ19" s="11"/>
      <c r="AR19" s="368" t="s">
        <v>744</v>
      </c>
      <c r="AS19" s="35"/>
      <c r="AT19" s="35"/>
      <c r="AU19" s="35"/>
      <c r="AV19" s="35"/>
      <c r="AW19" s="35"/>
      <c r="AX19" s="35"/>
      <c r="AY19" s="35"/>
      <c r="AZ19" s="35"/>
      <c r="BA19" s="35"/>
      <c r="BB19" s="35"/>
      <c r="BC19" s="369"/>
      <c r="BD19" s="2276" t="s">
        <v>1262</v>
      </c>
      <c r="BE19" s="2277"/>
      <c r="BF19" s="2277"/>
      <c r="BG19" s="2277"/>
      <c r="BH19" s="2277"/>
      <c r="BI19" s="2277"/>
      <c r="BJ19" s="2277"/>
      <c r="BK19" s="2277"/>
      <c r="BL19" s="2277"/>
      <c r="BM19" s="2277"/>
      <c r="BN19" s="2277"/>
      <c r="BO19" s="2277"/>
      <c r="BP19" s="2277"/>
      <c r="BQ19" s="2277"/>
      <c r="BR19" s="2277"/>
      <c r="BS19" s="2277"/>
      <c r="BT19" s="2277"/>
      <c r="BU19" s="2277"/>
      <c r="BV19" s="2277"/>
      <c r="BW19" s="2277"/>
      <c r="BX19" s="2277"/>
      <c r="BY19" s="2278"/>
      <c r="BZ19" s="11"/>
      <c r="CA19" s="11"/>
      <c r="CB19" s="12"/>
    </row>
    <row r="20" spans="1:80" ht="17.25" customHeight="1">
      <c r="A20" s="12"/>
      <c r="B20" s="11"/>
      <c r="C20" s="2248" t="s">
        <v>745</v>
      </c>
      <c r="D20" s="2249"/>
      <c r="E20" s="2249"/>
      <c r="F20" s="2249"/>
      <c r="G20" s="2249"/>
      <c r="H20" s="2249"/>
      <c r="I20" s="2249"/>
      <c r="J20" s="2249"/>
      <c r="K20" s="2249"/>
      <c r="L20" s="2249"/>
      <c r="M20" s="2249"/>
      <c r="N20" s="2250"/>
      <c r="O20" s="2242"/>
      <c r="P20" s="2243"/>
      <c r="Q20" s="2243"/>
      <c r="R20" s="2243"/>
      <c r="S20" s="2243"/>
      <c r="T20" s="2243"/>
      <c r="U20" s="2243"/>
      <c r="V20" s="2243"/>
      <c r="W20" s="2243"/>
      <c r="X20" s="2243"/>
      <c r="Y20" s="2243"/>
      <c r="Z20" s="2243"/>
      <c r="AA20" s="2243"/>
      <c r="AB20" s="2243"/>
      <c r="AC20" s="2243"/>
      <c r="AD20" s="2243"/>
      <c r="AE20" s="2243"/>
      <c r="AF20" s="2243"/>
      <c r="AG20" s="2243"/>
      <c r="AH20" s="2243"/>
      <c r="AI20" s="2243"/>
      <c r="AJ20" s="2244"/>
      <c r="AK20" s="11"/>
      <c r="AL20" s="11"/>
      <c r="AM20" s="12"/>
      <c r="AP20" s="12"/>
      <c r="AQ20" s="11"/>
      <c r="AR20" s="2248" t="s">
        <v>745</v>
      </c>
      <c r="AS20" s="2249"/>
      <c r="AT20" s="2249"/>
      <c r="AU20" s="2249"/>
      <c r="AV20" s="2249"/>
      <c r="AW20" s="2249"/>
      <c r="AX20" s="2249"/>
      <c r="AY20" s="2249"/>
      <c r="AZ20" s="2249"/>
      <c r="BA20" s="2249"/>
      <c r="BB20" s="2249"/>
      <c r="BC20" s="2250"/>
      <c r="BD20" s="2279"/>
      <c r="BE20" s="2280"/>
      <c r="BF20" s="2280"/>
      <c r="BG20" s="2280"/>
      <c r="BH20" s="2280"/>
      <c r="BI20" s="2280"/>
      <c r="BJ20" s="2280"/>
      <c r="BK20" s="2280"/>
      <c r="BL20" s="2280"/>
      <c r="BM20" s="2280"/>
      <c r="BN20" s="2280"/>
      <c r="BO20" s="2280"/>
      <c r="BP20" s="2280"/>
      <c r="BQ20" s="2280"/>
      <c r="BR20" s="2280"/>
      <c r="BS20" s="2280"/>
      <c r="BT20" s="2280"/>
      <c r="BU20" s="2280"/>
      <c r="BV20" s="2280"/>
      <c r="BW20" s="2280"/>
      <c r="BX20" s="2280"/>
      <c r="BY20" s="2281"/>
      <c r="BZ20" s="11"/>
      <c r="CA20" s="11"/>
      <c r="CB20" s="12"/>
    </row>
    <row r="21" spans="1:80" ht="17.25" customHeight="1">
      <c r="A21" s="12"/>
      <c r="B21" s="11"/>
      <c r="C21" s="2251"/>
      <c r="D21" s="2249"/>
      <c r="E21" s="2249"/>
      <c r="F21" s="2249"/>
      <c r="G21" s="2249"/>
      <c r="H21" s="2249"/>
      <c r="I21" s="2249"/>
      <c r="J21" s="2249"/>
      <c r="K21" s="2249"/>
      <c r="L21" s="2249"/>
      <c r="M21" s="2249"/>
      <c r="N21" s="2250"/>
      <c r="O21" s="2242"/>
      <c r="P21" s="2243"/>
      <c r="Q21" s="2243"/>
      <c r="R21" s="2243"/>
      <c r="S21" s="2243"/>
      <c r="T21" s="2243"/>
      <c r="U21" s="2243"/>
      <c r="V21" s="2243"/>
      <c r="W21" s="2243"/>
      <c r="X21" s="2243"/>
      <c r="Y21" s="2243"/>
      <c r="Z21" s="2243"/>
      <c r="AA21" s="2243"/>
      <c r="AB21" s="2243"/>
      <c r="AC21" s="2243"/>
      <c r="AD21" s="2243"/>
      <c r="AE21" s="2243"/>
      <c r="AF21" s="2243"/>
      <c r="AG21" s="2243"/>
      <c r="AH21" s="2243"/>
      <c r="AI21" s="2243"/>
      <c r="AJ21" s="2244"/>
      <c r="AK21" s="11"/>
      <c r="AL21" s="11"/>
      <c r="AM21" s="12"/>
      <c r="AP21" s="12"/>
      <c r="AQ21" s="11"/>
      <c r="AR21" s="2251"/>
      <c r="AS21" s="2249"/>
      <c r="AT21" s="2249"/>
      <c r="AU21" s="2249"/>
      <c r="AV21" s="2249"/>
      <c r="AW21" s="2249"/>
      <c r="AX21" s="2249"/>
      <c r="AY21" s="2249"/>
      <c r="AZ21" s="2249"/>
      <c r="BA21" s="2249"/>
      <c r="BB21" s="2249"/>
      <c r="BC21" s="2250"/>
      <c r="BD21" s="2279"/>
      <c r="BE21" s="2280"/>
      <c r="BF21" s="2280"/>
      <c r="BG21" s="2280"/>
      <c r="BH21" s="2280"/>
      <c r="BI21" s="2280"/>
      <c r="BJ21" s="2280"/>
      <c r="BK21" s="2280"/>
      <c r="BL21" s="2280"/>
      <c r="BM21" s="2280"/>
      <c r="BN21" s="2280"/>
      <c r="BO21" s="2280"/>
      <c r="BP21" s="2280"/>
      <c r="BQ21" s="2280"/>
      <c r="BR21" s="2280"/>
      <c r="BS21" s="2280"/>
      <c r="BT21" s="2280"/>
      <c r="BU21" s="2280"/>
      <c r="BV21" s="2280"/>
      <c r="BW21" s="2280"/>
      <c r="BX21" s="2280"/>
      <c r="BY21" s="2281"/>
      <c r="BZ21" s="11"/>
      <c r="CA21" s="11"/>
      <c r="CB21" s="12"/>
    </row>
    <row r="22" spans="1:80" ht="17.25" customHeight="1">
      <c r="A22" s="12"/>
      <c r="B22" s="11"/>
      <c r="C22" s="2251"/>
      <c r="D22" s="2249"/>
      <c r="E22" s="2249"/>
      <c r="F22" s="2249"/>
      <c r="G22" s="2249"/>
      <c r="H22" s="2249"/>
      <c r="I22" s="2249"/>
      <c r="J22" s="2249"/>
      <c r="K22" s="2249"/>
      <c r="L22" s="2249"/>
      <c r="M22" s="2249"/>
      <c r="N22" s="2250"/>
      <c r="O22" s="2245"/>
      <c r="P22" s="2246"/>
      <c r="Q22" s="2246"/>
      <c r="R22" s="2246"/>
      <c r="S22" s="2246"/>
      <c r="T22" s="2246"/>
      <c r="U22" s="2246"/>
      <c r="V22" s="2246"/>
      <c r="W22" s="2246"/>
      <c r="X22" s="2246"/>
      <c r="Y22" s="2246"/>
      <c r="Z22" s="2246"/>
      <c r="AA22" s="2246"/>
      <c r="AB22" s="2246"/>
      <c r="AC22" s="2246"/>
      <c r="AD22" s="2246"/>
      <c r="AE22" s="2246"/>
      <c r="AF22" s="2246"/>
      <c r="AG22" s="2246"/>
      <c r="AH22" s="2246"/>
      <c r="AI22" s="2246"/>
      <c r="AJ22" s="2247"/>
      <c r="AK22" s="11"/>
      <c r="AL22" s="11"/>
      <c r="AM22" s="12"/>
      <c r="AP22" s="12"/>
      <c r="AQ22" s="11"/>
      <c r="AR22" s="2251"/>
      <c r="AS22" s="2249"/>
      <c r="AT22" s="2249"/>
      <c r="AU22" s="2249"/>
      <c r="AV22" s="2249"/>
      <c r="AW22" s="2249"/>
      <c r="AX22" s="2249"/>
      <c r="AY22" s="2249"/>
      <c r="AZ22" s="2249"/>
      <c r="BA22" s="2249"/>
      <c r="BB22" s="2249"/>
      <c r="BC22" s="2250"/>
      <c r="BD22" s="2282"/>
      <c r="BE22" s="2283"/>
      <c r="BF22" s="2283"/>
      <c r="BG22" s="2283"/>
      <c r="BH22" s="2283"/>
      <c r="BI22" s="2283"/>
      <c r="BJ22" s="2283"/>
      <c r="BK22" s="2283"/>
      <c r="BL22" s="2283"/>
      <c r="BM22" s="2283"/>
      <c r="BN22" s="2283"/>
      <c r="BO22" s="2283"/>
      <c r="BP22" s="2283"/>
      <c r="BQ22" s="2283"/>
      <c r="BR22" s="2283"/>
      <c r="BS22" s="2283"/>
      <c r="BT22" s="2283"/>
      <c r="BU22" s="2283"/>
      <c r="BV22" s="2283"/>
      <c r="BW22" s="2283"/>
      <c r="BX22" s="2283"/>
      <c r="BY22" s="2284"/>
      <c r="BZ22" s="11"/>
      <c r="CA22" s="11"/>
      <c r="CB22" s="12"/>
    </row>
    <row r="23" spans="1:80" ht="17.25" customHeight="1">
      <c r="A23" s="12"/>
      <c r="B23" s="11"/>
      <c r="C23" s="351" t="s">
        <v>746</v>
      </c>
      <c r="D23" s="366"/>
      <c r="E23" s="366"/>
      <c r="F23" s="366"/>
      <c r="G23" s="366"/>
      <c r="H23" s="366"/>
      <c r="I23" s="366"/>
      <c r="J23" s="366"/>
      <c r="K23" s="366"/>
      <c r="L23" s="366"/>
      <c r="M23" s="366"/>
      <c r="N23" s="367"/>
      <c r="O23" s="2239"/>
      <c r="P23" s="2240"/>
      <c r="Q23" s="2240"/>
      <c r="R23" s="2240"/>
      <c r="S23" s="2240"/>
      <c r="T23" s="2240"/>
      <c r="U23" s="2240"/>
      <c r="V23" s="2240"/>
      <c r="W23" s="2240"/>
      <c r="X23" s="2240"/>
      <c r="Y23" s="2240"/>
      <c r="Z23" s="2240"/>
      <c r="AA23" s="2240"/>
      <c r="AB23" s="2240"/>
      <c r="AC23" s="2240"/>
      <c r="AD23" s="2240"/>
      <c r="AE23" s="2240"/>
      <c r="AF23" s="2240"/>
      <c r="AG23" s="2240"/>
      <c r="AH23" s="2240"/>
      <c r="AI23" s="2240"/>
      <c r="AJ23" s="2241"/>
      <c r="AK23" s="11"/>
      <c r="AL23" s="11"/>
      <c r="AM23" s="12"/>
      <c r="AP23" s="12"/>
      <c r="AQ23" s="11"/>
      <c r="AR23" s="351" t="s">
        <v>746</v>
      </c>
      <c r="AS23" s="366"/>
      <c r="AT23" s="366"/>
      <c r="AU23" s="366"/>
      <c r="AV23" s="366"/>
      <c r="AW23" s="366"/>
      <c r="AX23" s="366"/>
      <c r="AY23" s="366"/>
      <c r="AZ23" s="366"/>
      <c r="BA23" s="366"/>
      <c r="BB23" s="366"/>
      <c r="BC23" s="367"/>
      <c r="BD23" s="2276" t="s">
        <v>1263</v>
      </c>
      <c r="BE23" s="2277"/>
      <c r="BF23" s="2277"/>
      <c r="BG23" s="2277"/>
      <c r="BH23" s="2277"/>
      <c r="BI23" s="2277"/>
      <c r="BJ23" s="2277"/>
      <c r="BK23" s="2277"/>
      <c r="BL23" s="2277"/>
      <c r="BM23" s="2277"/>
      <c r="BN23" s="2277"/>
      <c r="BO23" s="2277"/>
      <c r="BP23" s="2277"/>
      <c r="BQ23" s="2277"/>
      <c r="BR23" s="2277"/>
      <c r="BS23" s="2277"/>
      <c r="BT23" s="2277"/>
      <c r="BU23" s="2277"/>
      <c r="BV23" s="2277"/>
      <c r="BW23" s="2277"/>
      <c r="BX23" s="2277"/>
      <c r="BY23" s="2278"/>
      <c r="BZ23" s="11"/>
      <c r="CA23" s="11"/>
      <c r="CB23" s="12"/>
    </row>
    <row r="24" spans="1:80" ht="17.25" customHeight="1">
      <c r="A24" s="12"/>
      <c r="B24" s="11"/>
      <c r="C24" s="2252" t="s">
        <v>747</v>
      </c>
      <c r="D24" s="2253"/>
      <c r="E24" s="2253"/>
      <c r="F24" s="2253"/>
      <c r="G24" s="2253"/>
      <c r="H24" s="2253"/>
      <c r="I24" s="2253"/>
      <c r="J24" s="2253"/>
      <c r="K24" s="2253"/>
      <c r="L24" s="2253"/>
      <c r="M24" s="2253"/>
      <c r="N24" s="2254"/>
      <c r="O24" s="2242"/>
      <c r="P24" s="2243"/>
      <c r="Q24" s="2243"/>
      <c r="R24" s="2243"/>
      <c r="S24" s="2243"/>
      <c r="T24" s="2243"/>
      <c r="U24" s="2243"/>
      <c r="V24" s="2243"/>
      <c r="W24" s="2243"/>
      <c r="X24" s="2243"/>
      <c r="Y24" s="2243"/>
      <c r="Z24" s="2243"/>
      <c r="AA24" s="2243"/>
      <c r="AB24" s="2243"/>
      <c r="AC24" s="2243"/>
      <c r="AD24" s="2243"/>
      <c r="AE24" s="2243"/>
      <c r="AF24" s="2243"/>
      <c r="AG24" s="2243"/>
      <c r="AH24" s="2243"/>
      <c r="AI24" s="2243"/>
      <c r="AJ24" s="2244"/>
      <c r="AK24" s="11"/>
      <c r="AL24" s="11"/>
      <c r="AM24" s="12"/>
      <c r="AP24" s="12"/>
      <c r="AQ24" s="11"/>
      <c r="AR24" s="2252" t="s">
        <v>747</v>
      </c>
      <c r="AS24" s="2253"/>
      <c r="AT24" s="2253"/>
      <c r="AU24" s="2253"/>
      <c r="AV24" s="2253"/>
      <c r="AW24" s="2253"/>
      <c r="AX24" s="2253"/>
      <c r="AY24" s="2253"/>
      <c r="AZ24" s="2253"/>
      <c r="BA24" s="2253"/>
      <c r="BB24" s="2253"/>
      <c r="BC24" s="2254"/>
      <c r="BD24" s="2279"/>
      <c r="BE24" s="2280"/>
      <c r="BF24" s="2280"/>
      <c r="BG24" s="2280"/>
      <c r="BH24" s="2280"/>
      <c r="BI24" s="2280"/>
      <c r="BJ24" s="2280"/>
      <c r="BK24" s="2280"/>
      <c r="BL24" s="2280"/>
      <c r="BM24" s="2280"/>
      <c r="BN24" s="2280"/>
      <c r="BO24" s="2280"/>
      <c r="BP24" s="2280"/>
      <c r="BQ24" s="2280"/>
      <c r="BR24" s="2280"/>
      <c r="BS24" s="2280"/>
      <c r="BT24" s="2280"/>
      <c r="BU24" s="2280"/>
      <c r="BV24" s="2280"/>
      <c r="BW24" s="2280"/>
      <c r="BX24" s="2280"/>
      <c r="BY24" s="2281"/>
      <c r="BZ24" s="11"/>
      <c r="CA24" s="11"/>
      <c r="CB24" s="12"/>
    </row>
    <row r="25" spans="1:80" ht="17.25" customHeight="1">
      <c r="A25" s="12"/>
      <c r="B25" s="11"/>
      <c r="C25" s="2255"/>
      <c r="D25" s="2253"/>
      <c r="E25" s="2253"/>
      <c r="F25" s="2253"/>
      <c r="G25" s="2253"/>
      <c r="H25" s="2253"/>
      <c r="I25" s="2253"/>
      <c r="J25" s="2253"/>
      <c r="K25" s="2253"/>
      <c r="L25" s="2253"/>
      <c r="M25" s="2253"/>
      <c r="N25" s="2254"/>
      <c r="O25" s="2242"/>
      <c r="P25" s="2243"/>
      <c r="Q25" s="2243"/>
      <c r="R25" s="2243"/>
      <c r="S25" s="2243"/>
      <c r="T25" s="2243"/>
      <c r="U25" s="2243"/>
      <c r="V25" s="2243"/>
      <c r="W25" s="2243"/>
      <c r="X25" s="2243"/>
      <c r="Y25" s="2243"/>
      <c r="Z25" s="2243"/>
      <c r="AA25" s="2243"/>
      <c r="AB25" s="2243"/>
      <c r="AC25" s="2243"/>
      <c r="AD25" s="2243"/>
      <c r="AE25" s="2243"/>
      <c r="AF25" s="2243"/>
      <c r="AG25" s="2243"/>
      <c r="AH25" s="2243"/>
      <c r="AI25" s="2243"/>
      <c r="AJ25" s="2244"/>
      <c r="AK25" s="11"/>
      <c r="AL25" s="11"/>
      <c r="AM25" s="12"/>
      <c r="AP25" s="12"/>
      <c r="AQ25" s="11"/>
      <c r="AR25" s="2255"/>
      <c r="AS25" s="2253"/>
      <c r="AT25" s="2253"/>
      <c r="AU25" s="2253"/>
      <c r="AV25" s="2253"/>
      <c r="AW25" s="2253"/>
      <c r="AX25" s="2253"/>
      <c r="AY25" s="2253"/>
      <c r="AZ25" s="2253"/>
      <c r="BA25" s="2253"/>
      <c r="BB25" s="2253"/>
      <c r="BC25" s="2254"/>
      <c r="BD25" s="2279"/>
      <c r="BE25" s="2280"/>
      <c r="BF25" s="2280"/>
      <c r="BG25" s="2280"/>
      <c r="BH25" s="2280"/>
      <c r="BI25" s="2280"/>
      <c r="BJ25" s="2280"/>
      <c r="BK25" s="2280"/>
      <c r="BL25" s="2280"/>
      <c r="BM25" s="2280"/>
      <c r="BN25" s="2280"/>
      <c r="BO25" s="2280"/>
      <c r="BP25" s="2280"/>
      <c r="BQ25" s="2280"/>
      <c r="BR25" s="2280"/>
      <c r="BS25" s="2280"/>
      <c r="BT25" s="2280"/>
      <c r="BU25" s="2280"/>
      <c r="BV25" s="2280"/>
      <c r="BW25" s="2280"/>
      <c r="BX25" s="2280"/>
      <c r="BY25" s="2281"/>
      <c r="BZ25" s="11"/>
      <c r="CA25" s="11"/>
      <c r="CB25" s="12"/>
    </row>
    <row r="26" spans="1:80" ht="17.25" customHeight="1">
      <c r="A26" s="12"/>
      <c r="B26" s="11"/>
      <c r="C26" s="2256"/>
      <c r="D26" s="2257"/>
      <c r="E26" s="2257"/>
      <c r="F26" s="2257"/>
      <c r="G26" s="2257"/>
      <c r="H26" s="2257"/>
      <c r="I26" s="2257"/>
      <c r="J26" s="2257"/>
      <c r="K26" s="2257"/>
      <c r="L26" s="2257"/>
      <c r="M26" s="2257"/>
      <c r="N26" s="2257"/>
      <c r="O26" s="2245"/>
      <c r="P26" s="2246"/>
      <c r="Q26" s="2246"/>
      <c r="R26" s="2246"/>
      <c r="S26" s="2246"/>
      <c r="T26" s="2246"/>
      <c r="U26" s="2246"/>
      <c r="V26" s="2246"/>
      <c r="W26" s="2246"/>
      <c r="X26" s="2246"/>
      <c r="Y26" s="2246"/>
      <c r="Z26" s="2246"/>
      <c r="AA26" s="2246"/>
      <c r="AB26" s="2246"/>
      <c r="AC26" s="2246"/>
      <c r="AD26" s="2246"/>
      <c r="AE26" s="2246"/>
      <c r="AF26" s="2246"/>
      <c r="AG26" s="2246"/>
      <c r="AH26" s="2246"/>
      <c r="AI26" s="2246"/>
      <c r="AJ26" s="2247"/>
      <c r="AK26" s="11"/>
      <c r="AL26" s="11"/>
      <c r="AM26" s="12"/>
      <c r="AP26" s="12"/>
      <c r="AQ26" s="11"/>
      <c r="AR26" s="2256"/>
      <c r="AS26" s="2257"/>
      <c r="AT26" s="2257"/>
      <c r="AU26" s="2257"/>
      <c r="AV26" s="2257"/>
      <c r="AW26" s="2257"/>
      <c r="AX26" s="2257"/>
      <c r="AY26" s="2257"/>
      <c r="AZ26" s="2257"/>
      <c r="BA26" s="2257"/>
      <c r="BB26" s="2257"/>
      <c r="BC26" s="2257"/>
      <c r="BD26" s="2282"/>
      <c r="BE26" s="2283"/>
      <c r="BF26" s="2283"/>
      <c r="BG26" s="2283"/>
      <c r="BH26" s="2283"/>
      <c r="BI26" s="2283"/>
      <c r="BJ26" s="2283"/>
      <c r="BK26" s="2283"/>
      <c r="BL26" s="2283"/>
      <c r="BM26" s="2283"/>
      <c r="BN26" s="2283"/>
      <c r="BO26" s="2283"/>
      <c r="BP26" s="2283"/>
      <c r="BQ26" s="2283"/>
      <c r="BR26" s="2283"/>
      <c r="BS26" s="2283"/>
      <c r="BT26" s="2283"/>
      <c r="BU26" s="2283"/>
      <c r="BV26" s="2283"/>
      <c r="BW26" s="2283"/>
      <c r="BX26" s="2283"/>
      <c r="BY26" s="2284"/>
      <c r="BZ26" s="11"/>
      <c r="CA26" s="11"/>
      <c r="CB26" s="12"/>
    </row>
    <row r="27" spans="1:80" ht="17.25" customHeight="1">
      <c r="A27" s="12"/>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2"/>
      <c r="AP27" s="12"/>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2"/>
    </row>
    <row r="28" spans="1:80" ht="17.25" customHeight="1">
      <c r="A28" s="12"/>
      <c r="B28" s="350" t="s">
        <v>748</v>
      </c>
      <c r="C28" s="11"/>
      <c r="D28" s="11"/>
      <c r="E28" s="11"/>
      <c r="F28" s="11"/>
      <c r="G28" s="11"/>
      <c r="H28" s="12"/>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2"/>
      <c r="AP28" s="12"/>
      <c r="AQ28" s="350" t="s">
        <v>748</v>
      </c>
      <c r="AR28" s="11"/>
      <c r="AS28" s="11"/>
      <c r="AT28" s="11"/>
      <c r="AU28" s="11"/>
      <c r="AV28" s="11"/>
      <c r="AW28" s="12"/>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2"/>
    </row>
    <row r="29" spans="1:80" ht="17.25" customHeight="1">
      <c r="A29" s="12"/>
      <c r="B29" s="16"/>
      <c r="C29" s="2813" t="s">
        <v>204</v>
      </c>
      <c r="D29" s="2258" t="s">
        <v>749</v>
      </c>
      <c r="E29" s="2258"/>
      <c r="F29" s="2258"/>
      <c r="G29" s="2258"/>
      <c r="H29" s="2258"/>
      <c r="I29" s="2258"/>
      <c r="J29" s="2258"/>
      <c r="K29" s="2258"/>
      <c r="L29" s="2258"/>
      <c r="M29" s="2258"/>
      <c r="N29" s="2258"/>
      <c r="O29" s="2258"/>
      <c r="P29" s="2258"/>
      <c r="Q29" s="2258"/>
      <c r="R29" s="2258"/>
      <c r="S29" s="2258"/>
      <c r="T29" s="2258"/>
      <c r="U29" s="2258"/>
      <c r="V29" s="2258"/>
      <c r="W29" s="2258"/>
      <c r="X29" s="2258"/>
      <c r="Y29" s="2258"/>
      <c r="Z29" s="2258"/>
      <c r="AA29" s="2258"/>
      <c r="AB29" s="2258"/>
      <c r="AC29" s="2258"/>
      <c r="AD29" s="2258"/>
      <c r="AE29" s="2258"/>
      <c r="AF29" s="2258"/>
      <c r="AG29" s="2258"/>
      <c r="AH29" s="2258"/>
      <c r="AI29" s="2258"/>
      <c r="AJ29" s="2258"/>
      <c r="AK29" s="2258"/>
      <c r="AL29" s="2258"/>
      <c r="AM29" s="2258"/>
      <c r="AP29" s="12"/>
      <c r="AQ29" s="16"/>
      <c r="AR29" s="46" t="s">
        <v>202</v>
      </c>
      <c r="AS29" s="2258" t="s">
        <v>749</v>
      </c>
      <c r="AT29" s="2258"/>
      <c r="AU29" s="2258"/>
      <c r="AV29" s="2258"/>
      <c r="AW29" s="2258"/>
      <c r="AX29" s="2258"/>
      <c r="AY29" s="2258"/>
      <c r="AZ29" s="2258"/>
      <c r="BA29" s="2258"/>
      <c r="BB29" s="2258"/>
      <c r="BC29" s="2258"/>
      <c r="BD29" s="2258"/>
      <c r="BE29" s="2258"/>
      <c r="BF29" s="2258"/>
      <c r="BG29" s="2258"/>
      <c r="BH29" s="2258"/>
      <c r="BI29" s="2258"/>
      <c r="BJ29" s="2258"/>
      <c r="BK29" s="2258"/>
      <c r="BL29" s="2258"/>
      <c r="BM29" s="2258"/>
      <c r="BN29" s="2258"/>
      <c r="BO29" s="2258"/>
      <c r="BP29" s="2258"/>
      <c r="BQ29" s="2258"/>
      <c r="BR29" s="2258"/>
      <c r="BS29" s="2258"/>
      <c r="BT29" s="2258"/>
      <c r="BU29" s="2258"/>
      <c r="BV29" s="2258"/>
      <c r="BW29" s="2258"/>
      <c r="BX29" s="2258"/>
      <c r="BY29" s="2258"/>
      <c r="BZ29" s="2258"/>
      <c r="CA29" s="2258"/>
      <c r="CB29" s="2258"/>
    </row>
    <row r="30" spans="1:80" ht="17.25" customHeight="1">
      <c r="A30" s="12"/>
      <c r="B30" s="11"/>
      <c r="C30" s="2814" t="s">
        <v>204</v>
      </c>
      <c r="D30" s="16" t="s">
        <v>750</v>
      </c>
      <c r="E30" s="16"/>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2"/>
      <c r="AN30" s="6" t="s">
        <v>204</v>
      </c>
      <c r="AP30" s="12"/>
      <c r="AQ30" s="11"/>
      <c r="AR30" s="48" t="s">
        <v>202</v>
      </c>
      <c r="AS30" s="16" t="s">
        <v>750</v>
      </c>
      <c r="AT30" s="16"/>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2"/>
    </row>
    <row r="31" spans="1:80" ht="17.25" customHeight="1">
      <c r="A31" s="12"/>
      <c r="B31" s="11"/>
      <c r="C31" s="2814" t="s">
        <v>204</v>
      </c>
      <c r="D31" s="1706" t="s">
        <v>751</v>
      </c>
      <c r="E31" s="1706"/>
      <c r="F31" s="1706"/>
      <c r="G31" s="1706"/>
      <c r="H31" s="1706"/>
      <c r="I31" s="1706"/>
      <c r="J31" s="1706"/>
      <c r="K31" s="1706"/>
      <c r="L31" s="1706"/>
      <c r="M31" s="1706"/>
      <c r="N31" s="1706"/>
      <c r="O31" s="1706"/>
      <c r="P31" s="1706"/>
      <c r="Q31" s="1706"/>
      <c r="R31" s="1706"/>
      <c r="S31" s="1706"/>
      <c r="T31" s="1706"/>
      <c r="U31" s="1706"/>
      <c r="V31" s="1706"/>
      <c r="W31" s="1706"/>
      <c r="X31" s="1706"/>
      <c r="Y31" s="1706"/>
      <c r="Z31" s="1706"/>
      <c r="AA31" s="1706"/>
      <c r="AB31" s="1706"/>
      <c r="AC31" s="1706"/>
      <c r="AD31" s="1706"/>
      <c r="AE31" s="1706"/>
      <c r="AF31" s="1706"/>
      <c r="AG31" s="1706"/>
      <c r="AH31" s="1706"/>
      <c r="AI31" s="1706"/>
      <c r="AJ31" s="1706"/>
      <c r="AK31" s="1706"/>
      <c r="AL31" s="1706"/>
      <c r="AM31" s="1706"/>
      <c r="AN31" s="6" t="s">
        <v>280</v>
      </c>
      <c r="AP31" s="12"/>
      <c r="AQ31" s="11"/>
      <c r="AR31" s="48" t="s">
        <v>202</v>
      </c>
      <c r="AS31" s="1706" t="s">
        <v>751</v>
      </c>
      <c r="AT31" s="1706"/>
      <c r="AU31" s="1706"/>
      <c r="AV31" s="1706"/>
      <c r="AW31" s="1706"/>
      <c r="AX31" s="1706"/>
      <c r="AY31" s="1706"/>
      <c r="AZ31" s="1706"/>
      <c r="BA31" s="1706"/>
      <c r="BB31" s="1706"/>
      <c r="BC31" s="1706"/>
      <c r="BD31" s="1706"/>
      <c r="BE31" s="1706"/>
      <c r="BF31" s="1706"/>
      <c r="BG31" s="1706"/>
      <c r="BH31" s="1706"/>
      <c r="BI31" s="1706"/>
      <c r="BJ31" s="1706"/>
      <c r="BK31" s="1706"/>
      <c r="BL31" s="1706"/>
      <c r="BM31" s="1706"/>
      <c r="BN31" s="1706"/>
      <c r="BO31" s="1706"/>
      <c r="BP31" s="1706"/>
      <c r="BQ31" s="1706"/>
      <c r="BR31" s="1706"/>
      <c r="BS31" s="1706"/>
      <c r="BT31" s="1706"/>
      <c r="BU31" s="1706"/>
      <c r="BV31" s="1706"/>
      <c r="BW31" s="1706"/>
      <c r="BX31" s="1706"/>
      <c r="BY31" s="1706"/>
      <c r="BZ31" s="1706"/>
      <c r="CA31" s="1706"/>
      <c r="CB31" s="1706"/>
    </row>
    <row r="32" spans="1:80" ht="17.25" customHeight="1">
      <c r="A32" s="12"/>
      <c r="B32" s="11"/>
      <c r="C32" s="12"/>
      <c r="D32" s="1706"/>
      <c r="E32" s="1706"/>
      <c r="F32" s="1706"/>
      <c r="G32" s="1706"/>
      <c r="H32" s="1706"/>
      <c r="I32" s="1706"/>
      <c r="J32" s="1706"/>
      <c r="K32" s="1706"/>
      <c r="L32" s="1706"/>
      <c r="M32" s="1706"/>
      <c r="N32" s="1706"/>
      <c r="O32" s="1706"/>
      <c r="P32" s="1706"/>
      <c r="Q32" s="1706"/>
      <c r="R32" s="1706"/>
      <c r="S32" s="1706"/>
      <c r="T32" s="1706"/>
      <c r="U32" s="1706"/>
      <c r="V32" s="1706"/>
      <c r="W32" s="1706"/>
      <c r="X32" s="1706"/>
      <c r="Y32" s="1706"/>
      <c r="Z32" s="1706"/>
      <c r="AA32" s="1706"/>
      <c r="AB32" s="1706"/>
      <c r="AC32" s="1706"/>
      <c r="AD32" s="1706"/>
      <c r="AE32" s="1706"/>
      <c r="AF32" s="1706"/>
      <c r="AG32" s="1706"/>
      <c r="AH32" s="1706"/>
      <c r="AI32" s="1706"/>
      <c r="AJ32" s="1706"/>
      <c r="AK32" s="1706"/>
      <c r="AL32" s="1706"/>
      <c r="AM32" s="1706"/>
      <c r="AP32" s="12"/>
      <c r="AQ32" s="11"/>
      <c r="AR32" s="12"/>
      <c r="AS32" s="1706"/>
      <c r="AT32" s="1706"/>
      <c r="AU32" s="1706"/>
      <c r="AV32" s="1706"/>
      <c r="AW32" s="1706"/>
      <c r="AX32" s="1706"/>
      <c r="AY32" s="1706"/>
      <c r="AZ32" s="1706"/>
      <c r="BA32" s="1706"/>
      <c r="BB32" s="1706"/>
      <c r="BC32" s="1706"/>
      <c r="BD32" s="1706"/>
      <c r="BE32" s="1706"/>
      <c r="BF32" s="1706"/>
      <c r="BG32" s="1706"/>
      <c r="BH32" s="1706"/>
      <c r="BI32" s="1706"/>
      <c r="BJ32" s="1706"/>
      <c r="BK32" s="1706"/>
      <c r="BL32" s="1706"/>
      <c r="BM32" s="1706"/>
      <c r="BN32" s="1706"/>
      <c r="BO32" s="1706"/>
      <c r="BP32" s="1706"/>
      <c r="BQ32" s="1706"/>
      <c r="BR32" s="1706"/>
      <c r="BS32" s="1706"/>
      <c r="BT32" s="1706"/>
      <c r="BU32" s="1706"/>
      <c r="BV32" s="1706"/>
      <c r="BW32" s="1706"/>
      <c r="BX32" s="1706"/>
      <c r="BY32" s="1706"/>
      <c r="BZ32" s="1706"/>
      <c r="CA32" s="1706"/>
      <c r="CB32" s="1706"/>
    </row>
    <row r="33" spans="1:80" ht="17.25" customHeight="1">
      <c r="A33" s="12"/>
      <c r="B33" s="11"/>
      <c r="C33" s="16"/>
      <c r="D33" s="1706"/>
      <c r="E33" s="1706"/>
      <c r="F33" s="1706"/>
      <c r="G33" s="1706"/>
      <c r="H33" s="1706"/>
      <c r="I33" s="1706"/>
      <c r="J33" s="1706"/>
      <c r="K33" s="1706"/>
      <c r="L33" s="1706"/>
      <c r="M33" s="1706"/>
      <c r="N33" s="1706"/>
      <c r="O33" s="1706"/>
      <c r="P33" s="1706"/>
      <c r="Q33" s="1706"/>
      <c r="R33" s="1706"/>
      <c r="S33" s="1706"/>
      <c r="T33" s="1706"/>
      <c r="U33" s="1706"/>
      <c r="V33" s="1706"/>
      <c r="W33" s="1706"/>
      <c r="X33" s="1706"/>
      <c r="Y33" s="1706"/>
      <c r="Z33" s="1706"/>
      <c r="AA33" s="1706"/>
      <c r="AB33" s="1706"/>
      <c r="AC33" s="1706"/>
      <c r="AD33" s="1706"/>
      <c r="AE33" s="1706"/>
      <c r="AF33" s="1706"/>
      <c r="AG33" s="1706"/>
      <c r="AH33" s="1706"/>
      <c r="AI33" s="1706"/>
      <c r="AJ33" s="1706"/>
      <c r="AK33" s="1706"/>
      <c r="AL33" s="1706"/>
      <c r="AM33" s="1706"/>
      <c r="AP33" s="12"/>
      <c r="AQ33" s="11"/>
      <c r="AR33" s="16"/>
      <c r="AS33" s="1706"/>
      <c r="AT33" s="1706"/>
      <c r="AU33" s="1706"/>
      <c r="AV33" s="1706"/>
      <c r="AW33" s="1706"/>
      <c r="AX33" s="1706"/>
      <c r="AY33" s="1706"/>
      <c r="AZ33" s="1706"/>
      <c r="BA33" s="1706"/>
      <c r="BB33" s="1706"/>
      <c r="BC33" s="1706"/>
      <c r="BD33" s="1706"/>
      <c r="BE33" s="1706"/>
      <c r="BF33" s="1706"/>
      <c r="BG33" s="1706"/>
      <c r="BH33" s="1706"/>
      <c r="BI33" s="1706"/>
      <c r="BJ33" s="1706"/>
      <c r="BK33" s="1706"/>
      <c r="BL33" s="1706"/>
      <c r="BM33" s="1706"/>
      <c r="BN33" s="1706"/>
      <c r="BO33" s="1706"/>
      <c r="BP33" s="1706"/>
      <c r="BQ33" s="1706"/>
      <c r="BR33" s="1706"/>
      <c r="BS33" s="1706"/>
      <c r="BT33" s="1706"/>
      <c r="BU33" s="1706"/>
      <c r="BV33" s="1706"/>
      <c r="BW33" s="1706"/>
      <c r="BX33" s="1706"/>
      <c r="BY33" s="1706"/>
      <c r="BZ33" s="1706"/>
      <c r="CA33" s="1706"/>
      <c r="CB33" s="1706"/>
    </row>
    <row r="34" spans="1:80" ht="15" customHeight="1">
      <c r="A34" s="12"/>
      <c r="B34" s="11"/>
      <c r="C34" s="26"/>
      <c r="D34" s="1706"/>
      <c r="E34" s="1706"/>
      <c r="F34" s="1706"/>
      <c r="G34" s="1706"/>
      <c r="H34" s="1706"/>
      <c r="I34" s="1706"/>
      <c r="J34" s="1706"/>
      <c r="K34" s="1706"/>
      <c r="L34" s="1706"/>
      <c r="M34" s="1706"/>
      <c r="N34" s="1706"/>
      <c r="O34" s="1706"/>
      <c r="P34" s="1706"/>
      <c r="Q34" s="1706"/>
      <c r="R34" s="1706"/>
      <c r="S34" s="1706"/>
      <c r="T34" s="1706"/>
      <c r="U34" s="1706"/>
      <c r="V34" s="1706"/>
      <c r="W34" s="1706"/>
      <c r="X34" s="1706"/>
      <c r="Y34" s="1706"/>
      <c r="Z34" s="1706"/>
      <c r="AA34" s="1706"/>
      <c r="AB34" s="1706"/>
      <c r="AC34" s="1706"/>
      <c r="AD34" s="1706"/>
      <c r="AE34" s="1706"/>
      <c r="AF34" s="1706"/>
      <c r="AG34" s="1706"/>
      <c r="AH34" s="1706"/>
      <c r="AI34" s="1706"/>
      <c r="AJ34" s="1706"/>
      <c r="AK34" s="1706"/>
      <c r="AL34" s="1706"/>
      <c r="AM34" s="1706"/>
      <c r="AP34" s="12"/>
      <c r="AQ34" s="11"/>
      <c r="AR34" s="26"/>
      <c r="AS34" s="1706"/>
      <c r="AT34" s="1706"/>
      <c r="AU34" s="1706"/>
      <c r="AV34" s="1706"/>
      <c r="AW34" s="1706"/>
      <c r="AX34" s="1706"/>
      <c r="AY34" s="1706"/>
      <c r="AZ34" s="1706"/>
      <c r="BA34" s="1706"/>
      <c r="BB34" s="1706"/>
      <c r="BC34" s="1706"/>
      <c r="BD34" s="1706"/>
      <c r="BE34" s="1706"/>
      <c r="BF34" s="1706"/>
      <c r="BG34" s="1706"/>
      <c r="BH34" s="1706"/>
      <c r="BI34" s="1706"/>
      <c r="BJ34" s="1706"/>
      <c r="BK34" s="1706"/>
      <c r="BL34" s="1706"/>
      <c r="BM34" s="1706"/>
      <c r="BN34" s="1706"/>
      <c r="BO34" s="1706"/>
      <c r="BP34" s="1706"/>
      <c r="BQ34" s="1706"/>
      <c r="BR34" s="1706"/>
      <c r="BS34" s="1706"/>
      <c r="BT34" s="1706"/>
      <c r="BU34" s="1706"/>
      <c r="BV34" s="1706"/>
      <c r="BW34" s="1706"/>
      <c r="BX34" s="1706"/>
      <c r="BY34" s="1706"/>
      <c r="BZ34" s="1706"/>
      <c r="CA34" s="1706"/>
      <c r="CB34" s="1706"/>
    </row>
    <row r="35" spans="1:80" ht="17.25" customHeight="1">
      <c r="A35" s="12"/>
      <c r="B35" s="11"/>
      <c r="C35" s="2814" t="s">
        <v>204</v>
      </c>
      <c r="D35" s="1706" t="s">
        <v>752</v>
      </c>
      <c r="E35" s="1706"/>
      <c r="F35" s="1706"/>
      <c r="G35" s="1706"/>
      <c r="H35" s="1706"/>
      <c r="I35" s="1706"/>
      <c r="J35" s="1706"/>
      <c r="K35" s="1706"/>
      <c r="L35" s="1706"/>
      <c r="M35" s="1706"/>
      <c r="N35" s="1706"/>
      <c r="O35" s="1706"/>
      <c r="P35" s="1706"/>
      <c r="Q35" s="1706"/>
      <c r="R35" s="1706"/>
      <c r="S35" s="1706"/>
      <c r="T35" s="1706"/>
      <c r="U35" s="1706"/>
      <c r="V35" s="1706"/>
      <c r="W35" s="1706"/>
      <c r="X35" s="1706"/>
      <c r="Y35" s="1706"/>
      <c r="Z35" s="1706"/>
      <c r="AA35" s="1706"/>
      <c r="AB35" s="1706"/>
      <c r="AC35" s="1706"/>
      <c r="AD35" s="1706"/>
      <c r="AE35" s="1706"/>
      <c r="AF35" s="1706"/>
      <c r="AG35" s="1706"/>
      <c r="AH35" s="1706"/>
      <c r="AI35" s="1706"/>
      <c r="AJ35" s="1706"/>
      <c r="AK35" s="1706"/>
      <c r="AL35" s="1706"/>
      <c r="AM35" s="1706"/>
      <c r="AP35" s="12"/>
      <c r="AQ35" s="11"/>
      <c r="AR35" s="48" t="s">
        <v>202</v>
      </c>
      <c r="AS35" s="1706" t="s">
        <v>752</v>
      </c>
      <c r="AT35" s="1706"/>
      <c r="AU35" s="1706"/>
      <c r="AV35" s="1706"/>
      <c r="AW35" s="1706"/>
      <c r="AX35" s="1706"/>
      <c r="AY35" s="1706"/>
      <c r="AZ35" s="1706"/>
      <c r="BA35" s="1706"/>
      <c r="BB35" s="1706"/>
      <c r="BC35" s="1706"/>
      <c r="BD35" s="1706"/>
      <c r="BE35" s="1706"/>
      <c r="BF35" s="1706"/>
      <c r="BG35" s="1706"/>
      <c r="BH35" s="1706"/>
      <c r="BI35" s="1706"/>
      <c r="BJ35" s="1706"/>
      <c r="BK35" s="1706"/>
      <c r="BL35" s="1706"/>
      <c r="BM35" s="1706"/>
      <c r="BN35" s="1706"/>
      <c r="BO35" s="1706"/>
      <c r="BP35" s="1706"/>
      <c r="BQ35" s="1706"/>
      <c r="BR35" s="1706"/>
      <c r="BS35" s="1706"/>
      <c r="BT35" s="1706"/>
      <c r="BU35" s="1706"/>
      <c r="BV35" s="1706"/>
      <c r="BW35" s="1706"/>
      <c r="BX35" s="1706"/>
      <c r="BY35" s="1706"/>
      <c r="BZ35" s="1706"/>
      <c r="CA35" s="1706"/>
      <c r="CB35" s="1706"/>
    </row>
    <row r="36" spans="1:80" ht="17.25" customHeight="1">
      <c r="A36" s="12"/>
      <c r="B36" s="12"/>
      <c r="C36" s="16"/>
      <c r="D36" s="1706"/>
      <c r="E36" s="1706"/>
      <c r="F36" s="1706"/>
      <c r="G36" s="1706"/>
      <c r="H36" s="1706"/>
      <c r="I36" s="1706"/>
      <c r="J36" s="1706"/>
      <c r="K36" s="1706"/>
      <c r="L36" s="1706"/>
      <c r="M36" s="1706"/>
      <c r="N36" s="1706"/>
      <c r="O36" s="1706"/>
      <c r="P36" s="1706"/>
      <c r="Q36" s="1706"/>
      <c r="R36" s="1706"/>
      <c r="S36" s="1706"/>
      <c r="T36" s="1706"/>
      <c r="U36" s="1706"/>
      <c r="V36" s="1706"/>
      <c r="W36" s="1706"/>
      <c r="X36" s="1706"/>
      <c r="Y36" s="1706"/>
      <c r="Z36" s="1706"/>
      <c r="AA36" s="1706"/>
      <c r="AB36" s="1706"/>
      <c r="AC36" s="1706"/>
      <c r="AD36" s="1706"/>
      <c r="AE36" s="1706"/>
      <c r="AF36" s="1706"/>
      <c r="AG36" s="1706"/>
      <c r="AH36" s="1706"/>
      <c r="AI36" s="1706"/>
      <c r="AJ36" s="1706"/>
      <c r="AK36" s="1706"/>
      <c r="AL36" s="1706"/>
      <c r="AM36" s="1706"/>
      <c r="AP36" s="12"/>
      <c r="AQ36" s="12"/>
      <c r="AR36" s="16"/>
      <c r="AS36" s="1706"/>
      <c r="AT36" s="1706"/>
      <c r="AU36" s="1706"/>
      <c r="AV36" s="1706"/>
      <c r="AW36" s="1706"/>
      <c r="AX36" s="1706"/>
      <c r="AY36" s="1706"/>
      <c r="AZ36" s="1706"/>
      <c r="BA36" s="1706"/>
      <c r="BB36" s="1706"/>
      <c r="BC36" s="1706"/>
      <c r="BD36" s="1706"/>
      <c r="BE36" s="1706"/>
      <c r="BF36" s="1706"/>
      <c r="BG36" s="1706"/>
      <c r="BH36" s="1706"/>
      <c r="BI36" s="1706"/>
      <c r="BJ36" s="1706"/>
      <c r="BK36" s="1706"/>
      <c r="BL36" s="1706"/>
      <c r="BM36" s="1706"/>
      <c r="BN36" s="1706"/>
      <c r="BO36" s="1706"/>
      <c r="BP36" s="1706"/>
      <c r="BQ36" s="1706"/>
      <c r="BR36" s="1706"/>
      <c r="BS36" s="1706"/>
      <c r="BT36" s="1706"/>
      <c r="BU36" s="1706"/>
      <c r="BV36" s="1706"/>
      <c r="BW36" s="1706"/>
      <c r="BX36" s="1706"/>
      <c r="BY36" s="1706"/>
      <c r="BZ36" s="1706"/>
      <c r="CA36" s="1706"/>
      <c r="CB36" s="1706"/>
    </row>
    <row r="37" spans="1:80" ht="17.25" customHeight="1">
      <c r="A37" s="12"/>
      <c r="B37" s="11"/>
      <c r="C37" s="16"/>
      <c r="D37" s="1706"/>
      <c r="E37" s="1706"/>
      <c r="F37" s="1706"/>
      <c r="G37" s="1706"/>
      <c r="H37" s="1706"/>
      <c r="I37" s="1706"/>
      <c r="J37" s="1706"/>
      <c r="K37" s="1706"/>
      <c r="L37" s="1706"/>
      <c r="M37" s="1706"/>
      <c r="N37" s="1706"/>
      <c r="O37" s="1706"/>
      <c r="P37" s="1706"/>
      <c r="Q37" s="1706"/>
      <c r="R37" s="1706"/>
      <c r="S37" s="1706"/>
      <c r="T37" s="1706"/>
      <c r="U37" s="1706"/>
      <c r="V37" s="1706"/>
      <c r="W37" s="1706"/>
      <c r="X37" s="1706"/>
      <c r="Y37" s="1706"/>
      <c r="Z37" s="1706"/>
      <c r="AA37" s="1706"/>
      <c r="AB37" s="1706"/>
      <c r="AC37" s="1706"/>
      <c r="AD37" s="1706"/>
      <c r="AE37" s="1706"/>
      <c r="AF37" s="1706"/>
      <c r="AG37" s="1706"/>
      <c r="AH37" s="1706"/>
      <c r="AI37" s="1706"/>
      <c r="AJ37" s="1706"/>
      <c r="AK37" s="1706"/>
      <c r="AL37" s="1706"/>
      <c r="AM37" s="1706"/>
      <c r="AP37" s="12"/>
      <c r="AQ37" s="11"/>
      <c r="AR37" s="16"/>
      <c r="AS37" s="1706"/>
      <c r="AT37" s="1706"/>
      <c r="AU37" s="1706"/>
      <c r="AV37" s="1706"/>
      <c r="AW37" s="1706"/>
      <c r="AX37" s="1706"/>
      <c r="AY37" s="1706"/>
      <c r="AZ37" s="1706"/>
      <c r="BA37" s="1706"/>
      <c r="BB37" s="1706"/>
      <c r="BC37" s="1706"/>
      <c r="BD37" s="1706"/>
      <c r="BE37" s="1706"/>
      <c r="BF37" s="1706"/>
      <c r="BG37" s="1706"/>
      <c r="BH37" s="1706"/>
      <c r="BI37" s="1706"/>
      <c r="BJ37" s="1706"/>
      <c r="BK37" s="1706"/>
      <c r="BL37" s="1706"/>
      <c r="BM37" s="1706"/>
      <c r="BN37" s="1706"/>
      <c r="BO37" s="1706"/>
      <c r="BP37" s="1706"/>
      <c r="BQ37" s="1706"/>
      <c r="BR37" s="1706"/>
      <c r="BS37" s="1706"/>
      <c r="BT37" s="1706"/>
      <c r="BU37" s="1706"/>
      <c r="BV37" s="1706"/>
      <c r="BW37" s="1706"/>
      <c r="BX37" s="1706"/>
      <c r="BY37" s="1706"/>
      <c r="BZ37" s="1706"/>
      <c r="CA37" s="1706"/>
      <c r="CB37" s="1706"/>
    </row>
    <row r="38" spans="1:80" ht="15" customHeight="1">
      <c r="A38" s="12"/>
      <c r="B38" s="11"/>
      <c r="C38" s="16"/>
      <c r="D38" s="1706"/>
      <c r="E38" s="1706"/>
      <c r="F38" s="1706"/>
      <c r="G38" s="1706"/>
      <c r="H38" s="1706"/>
      <c r="I38" s="1706"/>
      <c r="J38" s="1706"/>
      <c r="K38" s="1706"/>
      <c r="L38" s="1706"/>
      <c r="M38" s="1706"/>
      <c r="N38" s="1706"/>
      <c r="O38" s="1706"/>
      <c r="P38" s="1706"/>
      <c r="Q38" s="1706"/>
      <c r="R38" s="1706"/>
      <c r="S38" s="1706"/>
      <c r="T38" s="1706"/>
      <c r="U38" s="1706"/>
      <c r="V38" s="1706"/>
      <c r="W38" s="1706"/>
      <c r="X38" s="1706"/>
      <c r="Y38" s="1706"/>
      <c r="Z38" s="1706"/>
      <c r="AA38" s="1706"/>
      <c r="AB38" s="1706"/>
      <c r="AC38" s="1706"/>
      <c r="AD38" s="1706"/>
      <c r="AE38" s="1706"/>
      <c r="AF38" s="1706"/>
      <c r="AG38" s="1706"/>
      <c r="AH38" s="1706"/>
      <c r="AI38" s="1706"/>
      <c r="AJ38" s="1706"/>
      <c r="AK38" s="1706"/>
      <c r="AL38" s="1706"/>
      <c r="AM38" s="1706"/>
      <c r="AP38" s="12"/>
      <c r="AQ38" s="11"/>
      <c r="AR38" s="16"/>
      <c r="AS38" s="1706"/>
      <c r="AT38" s="1706"/>
      <c r="AU38" s="1706"/>
      <c r="AV38" s="1706"/>
      <c r="AW38" s="1706"/>
      <c r="AX38" s="1706"/>
      <c r="AY38" s="1706"/>
      <c r="AZ38" s="1706"/>
      <c r="BA38" s="1706"/>
      <c r="BB38" s="1706"/>
      <c r="BC38" s="1706"/>
      <c r="BD38" s="1706"/>
      <c r="BE38" s="1706"/>
      <c r="BF38" s="1706"/>
      <c r="BG38" s="1706"/>
      <c r="BH38" s="1706"/>
      <c r="BI38" s="1706"/>
      <c r="BJ38" s="1706"/>
      <c r="BK38" s="1706"/>
      <c r="BL38" s="1706"/>
      <c r="BM38" s="1706"/>
      <c r="BN38" s="1706"/>
      <c r="BO38" s="1706"/>
      <c r="BP38" s="1706"/>
      <c r="BQ38" s="1706"/>
      <c r="BR38" s="1706"/>
      <c r="BS38" s="1706"/>
      <c r="BT38" s="1706"/>
      <c r="BU38" s="1706"/>
      <c r="BV38" s="1706"/>
      <c r="BW38" s="1706"/>
      <c r="BX38" s="1706"/>
      <c r="BY38" s="1706"/>
      <c r="BZ38" s="1706"/>
      <c r="CA38" s="1706"/>
      <c r="CB38" s="1706"/>
    </row>
    <row r="39" spans="1:80" ht="17.25" customHeight="1">
      <c r="A39" s="12"/>
      <c r="B39" s="11"/>
      <c r="C39" s="2814" t="s">
        <v>204</v>
      </c>
      <c r="D39" s="1706" t="s">
        <v>753</v>
      </c>
      <c r="E39" s="1706"/>
      <c r="F39" s="1706"/>
      <c r="G39" s="1706"/>
      <c r="H39" s="1706"/>
      <c r="I39" s="1706"/>
      <c r="J39" s="1706"/>
      <c r="K39" s="1706"/>
      <c r="L39" s="1706"/>
      <c r="M39" s="1706"/>
      <c r="N39" s="1706"/>
      <c r="O39" s="1706"/>
      <c r="P39" s="1706"/>
      <c r="Q39" s="1706"/>
      <c r="R39" s="1706"/>
      <c r="S39" s="1706"/>
      <c r="T39" s="1706"/>
      <c r="U39" s="1706"/>
      <c r="V39" s="1706"/>
      <c r="W39" s="1706"/>
      <c r="X39" s="1706"/>
      <c r="Y39" s="1706"/>
      <c r="Z39" s="1706"/>
      <c r="AA39" s="1706"/>
      <c r="AB39" s="1706"/>
      <c r="AC39" s="1706"/>
      <c r="AD39" s="1706"/>
      <c r="AE39" s="1706"/>
      <c r="AF39" s="1706"/>
      <c r="AG39" s="1706"/>
      <c r="AH39" s="1706"/>
      <c r="AI39" s="1706"/>
      <c r="AJ39" s="1706"/>
      <c r="AK39" s="1706"/>
      <c r="AL39" s="1706"/>
      <c r="AM39" s="1706"/>
      <c r="AP39" s="12"/>
      <c r="AQ39" s="11"/>
      <c r="AR39" s="48" t="s">
        <v>202</v>
      </c>
      <c r="AS39" s="1706" t="s">
        <v>753</v>
      </c>
      <c r="AT39" s="1706"/>
      <c r="AU39" s="1706"/>
      <c r="AV39" s="1706"/>
      <c r="AW39" s="1706"/>
      <c r="AX39" s="1706"/>
      <c r="AY39" s="1706"/>
      <c r="AZ39" s="1706"/>
      <c r="BA39" s="1706"/>
      <c r="BB39" s="1706"/>
      <c r="BC39" s="1706"/>
      <c r="BD39" s="1706"/>
      <c r="BE39" s="1706"/>
      <c r="BF39" s="1706"/>
      <c r="BG39" s="1706"/>
      <c r="BH39" s="1706"/>
      <c r="BI39" s="1706"/>
      <c r="BJ39" s="1706"/>
      <c r="BK39" s="1706"/>
      <c r="BL39" s="1706"/>
      <c r="BM39" s="1706"/>
      <c r="BN39" s="1706"/>
      <c r="BO39" s="1706"/>
      <c r="BP39" s="1706"/>
      <c r="BQ39" s="1706"/>
      <c r="BR39" s="1706"/>
      <c r="BS39" s="1706"/>
      <c r="BT39" s="1706"/>
      <c r="BU39" s="1706"/>
      <c r="BV39" s="1706"/>
      <c r="BW39" s="1706"/>
      <c r="BX39" s="1706"/>
      <c r="BY39" s="1706"/>
      <c r="BZ39" s="1706"/>
      <c r="CA39" s="1706"/>
      <c r="CB39" s="1706"/>
    </row>
    <row r="40" spans="1:80" ht="17.25" customHeight="1">
      <c r="A40" s="12"/>
      <c r="B40" s="11"/>
      <c r="C40" s="16"/>
      <c r="D40" s="1706"/>
      <c r="E40" s="1706"/>
      <c r="F40" s="1706"/>
      <c r="G40" s="1706"/>
      <c r="H40" s="1706"/>
      <c r="I40" s="1706"/>
      <c r="J40" s="1706"/>
      <c r="K40" s="1706"/>
      <c r="L40" s="1706"/>
      <c r="M40" s="1706"/>
      <c r="N40" s="1706"/>
      <c r="O40" s="1706"/>
      <c r="P40" s="1706"/>
      <c r="Q40" s="1706"/>
      <c r="R40" s="1706"/>
      <c r="S40" s="1706"/>
      <c r="T40" s="1706"/>
      <c r="U40" s="1706"/>
      <c r="V40" s="1706"/>
      <c r="W40" s="1706"/>
      <c r="X40" s="1706"/>
      <c r="Y40" s="1706"/>
      <c r="Z40" s="1706"/>
      <c r="AA40" s="1706"/>
      <c r="AB40" s="1706"/>
      <c r="AC40" s="1706"/>
      <c r="AD40" s="1706"/>
      <c r="AE40" s="1706"/>
      <c r="AF40" s="1706"/>
      <c r="AG40" s="1706"/>
      <c r="AH40" s="1706"/>
      <c r="AI40" s="1706"/>
      <c r="AJ40" s="1706"/>
      <c r="AK40" s="1706"/>
      <c r="AL40" s="1706"/>
      <c r="AM40" s="1706"/>
      <c r="AP40" s="12"/>
      <c r="AQ40" s="11"/>
      <c r="AR40" s="16"/>
      <c r="AS40" s="1706"/>
      <c r="AT40" s="1706"/>
      <c r="AU40" s="1706"/>
      <c r="AV40" s="1706"/>
      <c r="AW40" s="1706"/>
      <c r="AX40" s="1706"/>
      <c r="AY40" s="1706"/>
      <c r="AZ40" s="1706"/>
      <c r="BA40" s="1706"/>
      <c r="BB40" s="1706"/>
      <c r="BC40" s="1706"/>
      <c r="BD40" s="1706"/>
      <c r="BE40" s="1706"/>
      <c r="BF40" s="1706"/>
      <c r="BG40" s="1706"/>
      <c r="BH40" s="1706"/>
      <c r="BI40" s="1706"/>
      <c r="BJ40" s="1706"/>
      <c r="BK40" s="1706"/>
      <c r="BL40" s="1706"/>
      <c r="BM40" s="1706"/>
      <c r="BN40" s="1706"/>
      <c r="BO40" s="1706"/>
      <c r="BP40" s="1706"/>
      <c r="BQ40" s="1706"/>
      <c r="BR40" s="1706"/>
      <c r="BS40" s="1706"/>
      <c r="BT40" s="1706"/>
      <c r="BU40" s="1706"/>
      <c r="BV40" s="1706"/>
      <c r="BW40" s="1706"/>
      <c r="BX40" s="1706"/>
      <c r="BY40" s="1706"/>
      <c r="BZ40" s="1706"/>
      <c r="CA40" s="1706"/>
      <c r="CB40" s="1706"/>
    </row>
    <row r="41" spans="1:80" ht="17.25" customHeight="1">
      <c r="A41" s="12"/>
      <c r="B41" s="11"/>
      <c r="C41" s="16"/>
      <c r="D41" s="1706"/>
      <c r="E41" s="1706"/>
      <c r="F41" s="1706"/>
      <c r="G41" s="1706"/>
      <c r="H41" s="1706"/>
      <c r="I41" s="1706"/>
      <c r="J41" s="1706"/>
      <c r="K41" s="1706"/>
      <c r="L41" s="1706"/>
      <c r="M41" s="1706"/>
      <c r="N41" s="1706"/>
      <c r="O41" s="1706"/>
      <c r="P41" s="1706"/>
      <c r="Q41" s="1706"/>
      <c r="R41" s="1706"/>
      <c r="S41" s="1706"/>
      <c r="T41" s="1706"/>
      <c r="U41" s="1706"/>
      <c r="V41" s="1706"/>
      <c r="W41" s="1706"/>
      <c r="X41" s="1706"/>
      <c r="Y41" s="1706"/>
      <c r="Z41" s="1706"/>
      <c r="AA41" s="1706"/>
      <c r="AB41" s="1706"/>
      <c r="AC41" s="1706"/>
      <c r="AD41" s="1706"/>
      <c r="AE41" s="1706"/>
      <c r="AF41" s="1706"/>
      <c r="AG41" s="1706"/>
      <c r="AH41" s="1706"/>
      <c r="AI41" s="1706"/>
      <c r="AJ41" s="1706"/>
      <c r="AK41" s="1706"/>
      <c r="AL41" s="1706"/>
      <c r="AM41" s="1706"/>
      <c r="AP41" s="12"/>
      <c r="AQ41" s="11"/>
      <c r="AR41" s="16"/>
      <c r="AS41" s="1706"/>
      <c r="AT41" s="1706"/>
      <c r="AU41" s="1706"/>
      <c r="AV41" s="1706"/>
      <c r="AW41" s="1706"/>
      <c r="AX41" s="1706"/>
      <c r="AY41" s="1706"/>
      <c r="AZ41" s="1706"/>
      <c r="BA41" s="1706"/>
      <c r="BB41" s="1706"/>
      <c r="BC41" s="1706"/>
      <c r="BD41" s="1706"/>
      <c r="BE41" s="1706"/>
      <c r="BF41" s="1706"/>
      <c r="BG41" s="1706"/>
      <c r="BH41" s="1706"/>
      <c r="BI41" s="1706"/>
      <c r="BJ41" s="1706"/>
      <c r="BK41" s="1706"/>
      <c r="BL41" s="1706"/>
      <c r="BM41" s="1706"/>
      <c r="BN41" s="1706"/>
      <c r="BO41" s="1706"/>
      <c r="BP41" s="1706"/>
      <c r="BQ41" s="1706"/>
      <c r="BR41" s="1706"/>
      <c r="BS41" s="1706"/>
      <c r="BT41" s="1706"/>
      <c r="BU41" s="1706"/>
      <c r="BV41" s="1706"/>
      <c r="BW41" s="1706"/>
      <c r="BX41" s="1706"/>
      <c r="BY41" s="1706"/>
      <c r="BZ41" s="1706"/>
      <c r="CA41" s="1706"/>
      <c r="CB41" s="1706"/>
    </row>
    <row r="42" spans="1:80" ht="17.25" customHeight="1">
      <c r="A42" s="12"/>
      <c r="B42" s="11"/>
      <c r="C42" s="16"/>
      <c r="D42" s="1706"/>
      <c r="E42" s="1706"/>
      <c r="F42" s="1706"/>
      <c r="G42" s="1706"/>
      <c r="H42" s="1706"/>
      <c r="I42" s="1706"/>
      <c r="J42" s="1706"/>
      <c r="K42" s="1706"/>
      <c r="L42" s="1706"/>
      <c r="M42" s="1706"/>
      <c r="N42" s="1706"/>
      <c r="O42" s="1706"/>
      <c r="P42" s="1706"/>
      <c r="Q42" s="1706"/>
      <c r="R42" s="1706"/>
      <c r="S42" s="1706"/>
      <c r="T42" s="1706"/>
      <c r="U42" s="1706"/>
      <c r="V42" s="1706"/>
      <c r="W42" s="1706"/>
      <c r="X42" s="1706"/>
      <c r="Y42" s="1706"/>
      <c r="Z42" s="1706"/>
      <c r="AA42" s="1706"/>
      <c r="AB42" s="1706"/>
      <c r="AC42" s="1706"/>
      <c r="AD42" s="1706"/>
      <c r="AE42" s="1706"/>
      <c r="AF42" s="1706"/>
      <c r="AG42" s="1706"/>
      <c r="AH42" s="1706"/>
      <c r="AI42" s="1706"/>
      <c r="AJ42" s="1706"/>
      <c r="AK42" s="1706"/>
      <c r="AL42" s="1706"/>
      <c r="AM42" s="1706"/>
      <c r="AP42" s="12"/>
      <c r="AQ42" s="11"/>
      <c r="AR42" s="16"/>
      <c r="AS42" s="1706"/>
      <c r="AT42" s="1706"/>
      <c r="AU42" s="1706"/>
      <c r="AV42" s="1706"/>
      <c r="AW42" s="1706"/>
      <c r="AX42" s="1706"/>
      <c r="AY42" s="1706"/>
      <c r="AZ42" s="1706"/>
      <c r="BA42" s="1706"/>
      <c r="BB42" s="1706"/>
      <c r="BC42" s="1706"/>
      <c r="BD42" s="1706"/>
      <c r="BE42" s="1706"/>
      <c r="BF42" s="1706"/>
      <c r="BG42" s="1706"/>
      <c r="BH42" s="1706"/>
      <c r="BI42" s="1706"/>
      <c r="BJ42" s="1706"/>
      <c r="BK42" s="1706"/>
      <c r="BL42" s="1706"/>
      <c r="BM42" s="1706"/>
      <c r="BN42" s="1706"/>
      <c r="BO42" s="1706"/>
      <c r="BP42" s="1706"/>
      <c r="BQ42" s="1706"/>
      <c r="BR42" s="1706"/>
      <c r="BS42" s="1706"/>
      <c r="BT42" s="1706"/>
      <c r="BU42" s="1706"/>
      <c r="BV42" s="1706"/>
      <c r="BW42" s="1706"/>
      <c r="BX42" s="1706"/>
      <c r="BY42" s="1706"/>
      <c r="BZ42" s="1706"/>
      <c r="CA42" s="1706"/>
      <c r="CB42" s="1706"/>
    </row>
    <row r="43" spans="1:80" ht="17.25"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row>
    <row r="44" spans="1:80" ht="17.25" customHeight="1">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row>
    <row r="45" spans="1:80" ht="17.25" customHeight="1">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row>
    <row r="46" spans="1:80" ht="17.25" customHeigh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row>
    <row r="47" spans="1:80" ht="17.25" customHeight="1">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45"/>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45"/>
    </row>
    <row r="48" spans="1:80" ht="17.25" customHeight="1">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45"/>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45"/>
    </row>
    <row r="49" spans="2:79" ht="17.25" customHeight="1">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row>
    <row r="50" spans="2:79" ht="17.25" customHeight="1">
      <c r="B50" s="3"/>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Q50" s="3"/>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row>
    <row r="51" spans="2:79" ht="17.25" customHeight="1">
      <c r="B51" s="3"/>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Q51" s="3"/>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row>
    <row r="52" spans="2:79" ht="17.25" customHeight="1">
      <c r="B52" s="3"/>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Q52" s="3"/>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row>
    <row r="53" spans="2:79" ht="17.25" customHeight="1">
      <c r="B53" s="3"/>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Q53" s="3"/>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row>
    <row r="54" spans="2:79" ht="17.25" customHeight="1">
      <c r="B54" s="3"/>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Q54" s="3"/>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row>
    <row r="55" spans="2:79" ht="17.25" customHeight="1">
      <c r="B55" s="3"/>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Q55" s="3"/>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row>
    <row r="56" spans="2:79" ht="17.25" customHeight="1">
      <c r="B56" s="3"/>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Q56" s="3"/>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row>
    <row r="57" spans="2:79" ht="17.25" customHeight="1">
      <c r="B57" s="3"/>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Q57" s="3"/>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row>
    <row r="58" spans="2:79" ht="17.25" customHeight="1">
      <c r="B58" s="3"/>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Q58" s="3"/>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row>
    <row r="59" spans="2:79" ht="17.25" customHeight="1">
      <c r="B59" s="3"/>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Q59" s="3"/>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row>
    <row r="60" spans="2:79" ht="17.25" customHeight="1">
      <c r="B60" s="3"/>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Q60" s="3"/>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row>
    <row r="61" spans="2:79" ht="17.25" customHeight="1">
      <c r="B61" s="3"/>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Q61" s="3"/>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row>
    <row r="62" spans="2:79" ht="17.25" customHeight="1">
      <c r="B62" s="3"/>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Q62" s="3"/>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row>
    <row r="63" spans="2:79" ht="17.25" customHeight="1">
      <c r="B63" s="3"/>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Q63" s="3"/>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row>
    <row r="64" spans="2:79" ht="17.25" customHeight="1">
      <c r="B64" s="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Q64" s="3"/>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row>
    <row r="65" spans="2:79" ht="17.25" customHeight="1">
      <c r="B65" s="3"/>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Q65" s="3"/>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row>
    <row r="66" spans="2:79" ht="17.25" customHeight="1">
      <c r="B66" s="3"/>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Q66" s="3"/>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row>
    <row r="67" spans="2:79" ht="17.25" customHeight="1">
      <c r="B67" s="3"/>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Q67" s="3"/>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row>
    <row r="68" spans="2:79" ht="17.25" customHeight="1">
      <c r="B68" s="3"/>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Q68" s="3"/>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row>
    <row r="69" spans="2:79" ht="17.25" customHeight="1">
      <c r="B69" s="3"/>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Q69" s="3"/>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row>
    <row r="70" spans="2:79" ht="17.25" customHeight="1">
      <c r="B70" s="3"/>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Q70" s="3"/>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row>
    <row r="71" spans="2:79" ht="17.25" customHeight="1">
      <c r="B71" s="3"/>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Q71" s="3"/>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row>
    <row r="72" spans="2:79" ht="17.25" customHeight="1">
      <c r="B72" s="3"/>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Q72" s="3"/>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row>
    <row r="73" spans="2:79" ht="17.25" customHeight="1">
      <c r="B73" s="3"/>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Q73" s="3"/>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row>
    <row r="74" spans="2:79" ht="17.25" customHeight="1">
      <c r="B74" s="3"/>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Q74" s="3"/>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row>
    <row r="75" spans="2:79" ht="17.25" customHeight="1">
      <c r="B75" s="3"/>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Q75" s="3"/>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row>
    <row r="76" spans="2:79" ht="17.25" customHeight="1">
      <c r="B76" s="3"/>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Q76" s="3"/>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row>
    <row r="77" spans="2:79" ht="17.25" customHeight="1">
      <c r="B77" s="3"/>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Q77" s="3"/>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row>
    <row r="78" spans="2:79" ht="17.25" customHeight="1">
      <c r="B78" s="3"/>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Q78" s="3"/>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row>
    <row r="79" spans="2:79" ht="17.25" customHeight="1">
      <c r="B79" s="3"/>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Q79" s="3"/>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row>
    <row r="80" spans="2:79" ht="17.25" customHeight="1">
      <c r="B80" s="3"/>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Q80" s="3"/>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row>
    <row r="81" spans="2:79" ht="17.25" customHeight="1">
      <c r="B81" s="3"/>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Q81" s="3"/>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row>
    <row r="82" spans="2:79" ht="17.25" customHeight="1">
      <c r="B82" s="3"/>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Q82" s="3"/>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row>
    <row r="83" spans="2:79" ht="17.25" customHeight="1">
      <c r="B83" s="3"/>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Q83" s="3"/>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row>
    <row r="84" spans="2:79" ht="17.25" customHeight="1">
      <c r="B84" s="3"/>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Q84" s="3"/>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row>
    <row r="85" spans="2:79" ht="17.25" customHeight="1">
      <c r="B85" s="3"/>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Q85" s="3"/>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row>
    <row r="86" spans="2:79" ht="17.25" customHeight="1">
      <c r="B86" s="3"/>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Q86" s="3"/>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row>
    <row r="87" spans="2:79" ht="17.25" customHeight="1">
      <c r="B87" s="3"/>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Q87" s="3"/>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row>
    <row r="88" spans="2:79" ht="17.25" customHeight="1">
      <c r="B88" s="3"/>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Q88" s="3"/>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row>
    <row r="89" spans="2:79" ht="17.25" customHeight="1">
      <c r="B89" s="3"/>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Q89" s="3"/>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row>
    <row r="90" spans="2:79" ht="17.25" customHeight="1">
      <c r="B90" s="3"/>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Q90" s="3"/>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row>
    <row r="91" spans="2:79" ht="17.25" customHeight="1">
      <c r="B91" s="3"/>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Q91" s="3"/>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row>
    <row r="92" spans="2:79" ht="17.25" customHeight="1">
      <c r="B92" s="3"/>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Q92" s="3"/>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row>
    <row r="93" spans="2:79" ht="17.25" customHeight="1">
      <c r="B93" s="3"/>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Q93" s="3"/>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row>
    <row r="94" spans="2:79" ht="17.25" customHeight="1">
      <c r="B94" s="3"/>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Q94" s="3"/>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row>
    <row r="95" spans="2:79" ht="17.25" customHeight="1">
      <c r="B95" s="3"/>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Q95" s="3"/>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row>
    <row r="96" spans="2:79" ht="17.25" customHeight="1">
      <c r="B96" s="3"/>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Q96" s="3"/>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row>
    <row r="97" spans="2:79" ht="17.25" customHeight="1">
      <c r="B97" s="3"/>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Q97" s="3"/>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row>
    <row r="98" spans="2:79" ht="17.25" customHeight="1">
      <c r="B98" s="3"/>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Q98" s="3"/>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row>
    <row r="99" spans="2:79" ht="17.25" customHeight="1">
      <c r="B99" s="3"/>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Q99" s="3"/>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row>
    <row r="100" spans="2:79" ht="17.25" customHeight="1">
      <c r="B100" s="3"/>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Q100" s="3"/>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row>
    <row r="101" spans="2:79" ht="17.25" customHeight="1">
      <c r="B101" s="3"/>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Q101" s="3"/>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row>
    <row r="102" spans="2:79" ht="17.25" customHeight="1">
      <c r="B102" s="3"/>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Q102" s="3"/>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row>
    <row r="103" spans="2:79" ht="17.25" customHeight="1">
      <c r="B103" s="3"/>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Q103" s="3"/>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row>
    <row r="104" spans="2:79" ht="17.25" customHeight="1">
      <c r="B104" s="3"/>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Q104" s="3"/>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row>
    <row r="105" spans="2:79" ht="17.25" customHeight="1">
      <c r="B105" s="3"/>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Q105" s="3"/>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row>
    <row r="106" spans="2:79" ht="17.25" customHeight="1">
      <c r="B106" s="3"/>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Q106" s="3"/>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row>
    <row r="107" spans="2:79" ht="17.25" customHeight="1">
      <c r="B107" s="3"/>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Q107" s="3"/>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row>
    <row r="108" spans="2:79" ht="17.25" customHeight="1">
      <c r="B108" s="3"/>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Q108" s="3"/>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row>
    <row r="109" spans="2:79" ht="17.25" customHeight="1">
      <c r="B109" s="3"/>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Q109" s="3"/>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row>
    <row r="110" spans="2:79" ht="17.25" customHeight="1">
      <c r="B110" s="3"/>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Q110" s="3"/>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row>
    <row r="111" spans="2:79" ht="17.25" customHeight="1">
      <c r="B111" s="3"/>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Q111" s="3"/>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row>
    <row r="112" spans="2:79" ht="17.25" customHeight="1">
      <c r="B112" s="3"/>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Q112" s="3"/>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row>
    <row r="113" spans="2:79" ht="17.25" customHeight="1">
      <c r="B113" s="3"/>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Q113" s="3"/>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row>
    <row r="114" spans="2:79" ht="17.25" customHeight="1">
      <c r="B114" s="3"/>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Q114" s="3"/>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row>
    <row r="115" spans="2:79" ht="17.25" customHeight="1">
      <c r="B115" s="3"/>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Q115" s="3"/>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row>
    <row r="116" spans="2:79" ht="17.25" customHeight="1">
      <c r="B116" s="3"/>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Q116" s="3"/>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row>
    <row r="117" spans="2:79" ht="17.25" customHeight="1">
      <c r="B117" s="3"/>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Q117" s="3"/>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row>
    <row r="118" spans="2:79" ht="17.25" customHeight="1">
      <c r="B118" s="3"/>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Q118" s="3"/>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row>
    <row r="119" spans="2:79" ht="17.25" customHeight="1">
      <c r="B119" s="3"/>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Q119" s="3"/>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row>
    <row r="120" spans="2:79" ht="17.25" customHeight="1">
      <c r="B120" s="3"/>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Q120" s="3"/>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row>
    <row r="121" spans="2:79" ht="17.25" customHeight="1">
      <c r="B121" s="3"/>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Q121" s="3"/>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row>
    <row r="122" spans="2:79" ht="17.25" customHeight="1">
      <c r="B122" s="3"/>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Q122" s="3"/>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row>
    <row r="123" spans="2:79" ht="17.25" customHeight="1">
      <c r="B123" s="3"/>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Q123" s="3"/>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row>
    <row r="124" spans="2:79" ht="17.25" customHeight="1">
      <c r="B124" s="3"/>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Q124" s="3"/>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row>
    <row r="125" spans="2:79" ht="17.25" customHeight="1">
      <c r="B125" s="3"/>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Q125" s="3"/>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row>
    <row r="126" spans="2:79" ht="17.25" customHeight="1">
      <c r="B126" s="3"/>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Q126" s="3"/>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row>
    <row r="127" spans="2:79" ht="17.25" customHeight="1">
      <c r="B127" s="3"/>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Q127" s="3"/>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row>
    <row r="128" spans="2:79" ht="17.25" customHeight="1">
      <c r="B128" s="3"/>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Q128" s="3"/>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row>
    <row r="129" spans="2:79" ht="17.25" customHeight="1">
      <c r="B129" s="3"/>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Q129" s="3"/>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row>
    <row r="130" spans="2:79" ht="17.25" customHeight="1">
      <c r="B130" s="3"/>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Q130" s="3"/>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row>
    <row r="131" spans="2:79" ht="17.25" customHeight="1">
      <c r="B131" s="3"/>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Q131" s="3"/>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row>
    <row r="132" spans="2:79" ht="17.25" customHeight="1">
      <c r="B132" s="3"/>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Q132" s="3"/>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row>
    <row r="133" spans="2:79" ht="17.25" customHeight="1">
      <c r="B133" s="3"/>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Q133" s="3"/>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row>
    <row r="134" spans="2:79" ht="17.25" customHeight="1">
      <c r="B134" s="3"/>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Q134" s="3"/>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row>
    <row r="135" spans="2:79" ht="17.25" customHeight="1">
      <c r="B135" s="3"/>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Q135" s="3"/>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row>
    <row r="136" spans="2:79" ht="17.25" customHeight="1">
      <c r="B136" s="3"/>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Q136" s="3"/>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row>
    <row r="137" spans="2:79" ht="17.25" customHeight="1">
      <c r="B137" s="3"/>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Q137" s="3"/>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row>
    <row r="138" spans="2:79" ht="17.25" customHeight="1">
      <c r="B138" s="3"/>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Q138" s="3"/>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row>
    <row r="139" spans="2:79" ht="17.25" customHeight="1">
      <c r="B139" s="3"/>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Q139" s="3"/>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row>
    <row r="140" spans="2:79" ht="17.25" customHeight="1">
      <c r="B140" s="3"/>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Q140" s="3"/>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row>
    <row r="141" spans="2:79" ht="17.25" customHeight="1">
      <c r="B141" s="3"/>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Q141" s="3"/>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row>
    <row r="142" spans="2:79" ht="17.25" customHeight="1">
      <c r="B142" s="3"/>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Q142" s="3"/>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row>
    <row r="143" spans="2:79" ht="17.25" customHeight="1">
      <c r="B143" s="3"/>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Q143" s="3"/>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row>
    <row r="144" spans="2:79" ht="17.25" customHeight="1">
      <c r="B144" s="3"/>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Q144" s="3"/>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row>
    <row r="145" spans="2:79" ht="17.25" customHeight="1">
      <c r="B145" s="3"/>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Q145" s="3"/>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row>
    <row r="146" spans="2:79" ht="17.25" customHeight="1">
      <c r="B146" s="3"/>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Q146" s="3"/>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row>
    <row r="147" spans="2:79" ht="17.25" customHeight="1">
      <c r="B147" s="3"/>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Q147" s="3"/>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row>
    <row r="148" spans="2:79" ht="17.25" customHeight="1">
      <c r="B148" s="3"/>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Q148" s="3"/>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row>
    <row r="149" spans="2:79" ht="17.25" customHeight="1">
      <c r="B149" s="3"/>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Q149" s="3"/>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row>
    <row r="150" spans="2:79" ht="17.25" customHeight="1">
      <c r="B150" s="3"/>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Q150" s="3"/>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row>
    <row r="151" spans="2:79" ht="17.25" customHeight="1">
      <c r="B151" s="3"/>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Q151" s="3"/>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row>
    <row r="152" spans="2:79" ht="17.25" customHeight="1">
      <c r="B152" s="3"/>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Q152" s="3"/>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row>
    <row r="153" spans="2:79" ht="17.25" customHeight="1">
      <c r="B153" s="3"/>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Q153" s="3"/>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row>
    <row r="154" spans="2:79" ht="17.25" customHeight="1">
      <c r="B154" s="3"/>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Q154" s="3"/>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row>
    <row r="155" spans="2:79" ht="17.25" customHeight="1">
      <c r="B155" s="3"/>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Q155" s="3"/>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row>
    <row r="156" spans="2:79" ht="17.25" customHeight="1">
      <c r="B156" s="3"/>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Q156" s="3"/>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row>
    <row r="157" spans="2:79" ht="17.25" customHeight="1">
      <c r="B157" s="3"/>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Q157" s="3"/>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row>
    <row r="158" spans="2:79" ht="17.25" customHeight="1">
      <c r="B158" s="3"/>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Q158" s="3"/>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row>
    <row r="159" spans="2:79" ht="17.25" customHeight="1">
      <c r="B159" s="3"/>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Q159" s="3"/>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row>
    <row r="160" spans="2:79" ht="17.25" customHeight="1">
      <c r="B160" s="3"/>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Q160" s="3"/>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row>
    <row r="161" spans="2:79" ht="17.25" customHeight="1">
      <c r="B161" s="3"/>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Q161" s="3"/>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row>
    <row r="162" spans="2:79" ht="17.25" customHeight="1">
      <c r="B162" s="3"/>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Q162" s="3"/>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row>
    <row r="163" spans="2:79" ht="17.25" customHeight="1">
      <c r="B163" s="3"/>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Q163" s="3"/>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row>
    <row r="164" spans="2:79" ht="17.25" customHeight="1">
      <c r="B164" s="3"/>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Q164" s="3"/>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row>
    <row r="165" spans="2:79" ht="17.25" customHeight="1">
      <c r="B165" s="3"/>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Q165" s="3"/>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row>
    <row r="166" spans="2:79" ht="17.25" customHeight="1">
      <c r="B166" s="3"/>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Q166" s="3"/>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row>
    <row r="167" spans="2:79" ht="17.25" customHeight="1">
      <c r="B167" s="3"/>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Q167" s="3"/>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row>
    <row r="168" spans="2:79" ht="17.25" customHeight="1">
      <c r="B168" s="3"/>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Q168" s="3"/>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row>
    <row r="169" spans="2:79" ht="17.25" customHeight="1">
      <c r="B169" s="3"/>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Q169" s="3"/>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row>
    <row r="170" spans="2:79" ht="17.25" customHeight="1">
      <c r="B170" s="3"/>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Q170" s="3"/>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row>
    <row r="171" spans="2:79" ht="17.25" customHeight="1">
      <c r="B171" s="3"/>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Q171" s="3"/>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row>
    <row r="172" spans="2:79" ht="17.25" customHeight="1">
      <c r="B172" s="3"/>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Q172" s="3"/>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row>
    <row r="173" spans="2:79" ht="17.25" customHeight="1">
      <c r="B173" s="3"/>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Q173" s="3"/>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row>
    <row r="174" spans="2:79" ht="17.25" customHeight="1">
      <c r="B174" s="3"/>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Q174" s="3"/>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row>
    <row r="175" spans="2:79" ht="17.25" customHeight="1">
      <c r="B175" s="3"/>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Q175" s="3"/>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row>
    <row r="176" spans="2:79" ht="17.25" customHeight="1">
      <c r="B176" s="3"/>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Q176" s="3"/>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row>
    <row r="177" spans="2:79" ht="17.25" customHeight="1">
      <c r="B177" s="3"/>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Q177" s="3"/>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row>
    <row r="178" spans="2:79" ht="17.25" customHeight="1">
      <c r="B178" s="3"/>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Q178" s="3"/>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row>
    <row r="179" spans="2:79" ht="17.25" customHeight="1">
      <c r="B179" s="3"/>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Q179" s="3"/>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row>
    <row r="180" spans="2:79" ht="17.25" customHeight="1">
      <c r="B180" s="3"/>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Q180" s="3"/>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row>
    <row r="181" spans="2:79" ht="17.25" customHeight="1">
      <c r="B181" s="3"/>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Q181" s="3"/>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row>
    <row r="182" spans="2:79" ht="17.25" customHeight="1">
      <c r="B182" s="3"/>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Q182" s="3"/>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row>
    <row r="183" spans="2:79" ht="17.25" customHeight="1">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row>
    <row r="184" spans="2:79" ht="17.25" customHeight="1">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row>
    <row r="185" spans="2:79" ht="17.25" customHeight="1">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row>
    <row r="186" spans="2:79" ht="17.25" customHeight="1">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row>
    <row r="187" spans="2:79" ht="17.25" customHeight="1">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row>
    <row r="188" spans="2:79" ht="17.25" customHeight="1">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row>
    <row r="189" spans="2:79" ht="17.25" customHeight="1">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row>
    <row r="190" spans="2:79" ht="17.25" customHeight="1">
      <c r="B190" s="4"/>
      <c r="AQ190" s="4"/>
    </row>
    <row r="191" spans="2:79" ht="17.25" customHeight="1"/>
    <row r="192" spans="2:79" ht="17.25" customHeight="1"/>
    <row r="193" ht="17.25" customHeight="1"/>
    <row r="194" ht="17.25" customHeight="1"/>
    <row r="195" ht="17.25" customHeight="1"/>
    <row r="196" ht="17.25" customHeight="1"/>
    <row r="197" ht="17.25" customHeight="1"/>
    <row r="198" ht="17.25" customHeight="1"/>
    <row r="199" ht="17.25" customHeight="1"/>
    <row r="200" ht="17.25" customHeight="1"/>
    <row r="201" ht="17.25" customHeight="1"/>
    <row r="202" ht="17.2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sheetData>
  <sheetProtection algorithmName="SHA-512" hashValue="OmNALmTDBkC6Zmd8u00+ocyg2wQskPHB53WixQcXd5AQmAew19mEHEauwOwGUQYJkBkcZiwRkfECHPN7pwAeJw==" saltValue="Cf6uu8QM4yiXI5+8i1y2TA==" spinCount="100000" sheet="1" objects="1" scenarios="1"/>
  <protectedRanges>
    <protectedRange sqref="O15:AJ26 AA6:AK6 C29:C31 C35 C39 BD15:BY26 BP6:BZ6 AR29:AR31 AR35 AR39" name="範囲1"/>
  </protectedRanges>
  <mergeCells count="28">
    <mergeCell ref="AS31:CB34"/>
    <mergeCell ref="AS35:CB38"/>
    <mergeCell ref="AS39:CB42"/>
    <mergeCell ref="BD19:BY22"/>
    <mergeCell ref="AR20:BC22"/>
    <mergeCell ref="BD23:BY26"/>
    <mergeCell ref="AR24:BC26"/>
    <mergeCell ref="AS29:CB29"/>
    <mergeCell ref="AQ4:CA4"/>
    <mergeCell ref="BP6:BZ6"/>
    <mergeCell ref="AR13:BC14"/>
    <mergeCell ref="BD13:BY14"/>
    <mergeCell ref="BD15:BY18"/>
    <mergeCell ref="AR16:BC18"/>
    <mergeCell ref="B4:AL4"/>
    <mergeCell ref="O19:AJ22"/>
    <mergeCell ref="C20:N22"/>
    <mergeCell ref="D39:AM42"/>
    <mergeCell ref="O23:AJ26"/>
    <mergeCell ref="C24:N26"/>
    <mergeCell ref="D31:AM34"/>
    <mergeCell ref="D35:AM38"/>
    <mergeCell ref="D29:AM29"/>
    <mergeCell ref="AA6:AK6"/>
    <mergeCell ref="C13:N14"/>
    <mergeCell ref="O13:AJ14"/>
    <mergeCell ref="O15:AJ18"/>
    <mergeCell ref="C16:N18"/>
  </mergeCells>
  <phoneticPr fontId="4"/>
  <dataValidations count="2">
    <dataValidation type="date" allowBlank="1" showInputMessage="1" showErrorMessage="1" sqref="AA6:AK6 BP6:BZ6" xr:uid="{A1EC934B-5EDE-40C0-ACA4-725FCBD1E562}">
      <formula1>46113</formula1>
      <formula2>46477</formula2>
    </dataValidation>
    <dataValidation type="list" allowBlank="1" showInputMessage="1" showErrorMessage="1" sqref="C39 C35 C29:C31 AR39 AR35 AR29:AR31" xr:uid="{AE7EC239-7A68-4A49-8301-EC07FE2B1BB8}">
      <formula1>$AN$30:$AN$31</formula1>
    </dataValidation>
  </dataValidations>
  <pageMargins left="0.70866141732283472" right="0.70866141732283472" top="0.74803149606299213" bottom="0.74803149606299213" header="0.31496062992125984" footer="0.31496062992125984"/>
  <pageSetup paperSize="9" scale="96" fitToHeight="0" orientation="portrait" cellComments="asDisplayed" r:id="rId1"/>
  <ignoredErrors>
    <ignoredError sqref="C32:C34 C36:C3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AE32E-8E0D-4AC5-A523-951CA4B450FE}">
  <sheetPr codeName="Sheet8">
    <tabColor rgb="FFFFFFCC"/>
    <pageSetUpPr fitToPage="1"/>
  </sheetPr>
  <dimension ref="A1:CB939"/>
  <sheetViews>
    <sheetView view="pageBreakPreview" zoomScale="85" zoomScaleNormal="100" zoomScaleSheetLayoutView="85" zoomScalePageLayoutView="96" workbookViewId="0">
      <selection activeCell="AO14" sqref="AO14"/>
    </sheetView>
  </sheetViews>
  <sheetFormatPr defaultColWidth="9" defaultRowHeight="13.5"/>
  <cols>
    <col min="1" max="39" width="2.375" style="6" customWidth="1"/>
    <col min="40" max="40" width="0" style="6" hidden="1" customWidth="1"/>
    <col min="41" max="41" width="9" style="6"/>
    <col min="42" max="80" width="2.375" style="6" customWidth="1"/>
    <col min="81" max="16384" width="9" style="6"/>
  </cols>
  <sheetData>
    <row r="1" spans="1:80" ht="17.25" customHeight="1">
      <c r="A1" s="12"/>
      <c r="B1" s="1032" t="s">
        <v>754</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2"/>
      <c r="AP1" s="12"/>
      <c r="AQ1" s="1032" t="s">
        <v>754</v>
      </c>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2"/>
    </row>
    <row r="2" spans="1:80" ht="17.25" customHeight="1">
      <c r="A2" s="12"/>
      <c r="B2" s="11"/>
      <c r="C2" s="11"/>
      <c r="D2" s="11"/>
      <c r="E2" s="11"/>
      <c r="F2" s="11"/>
      <c r="G2" s="11"/>
      <c r="H2" s="11"/>
      <c r="I2" s="14"/>
      <c r="J2" s="11"/>
      <c r="K2" s="1027" t="s">
        <v>147</v>
      </c>
      <c r="L2" s="11"/>
      <c r="M2" s="11"/>
      <c r="N2" s="11"/>
      <c r="O2" s="11"/>
      <c r="P2" s="11"/>
      <c r="Q2" s="11"/>
      <c r="R2" s="11"/>
      <c r="S2" s="11"/>
      <c r="T2" s="11"/>
      <c r="U2" s="11"/>
      <c r="V2" s="11"/>
      <c r="W2" s="11"/>
      <c r="X2" s="11"/>
      <c r="Y2" s="11"/>
      <c r="Z2" s="11"/>
      <c r="AA2" s="11"/>
      <c r="AB2" s="11"/>
      <c r="AC2" s="11"/>
      <c r="AD2" s="11"/>
      <c r="AE2" s="11"/>
      <c r="AF2" s="11"/>
      <c r="AG2" s="11"/>
      <c r="AH2" s="11"/>
      <c r="AI2" s="11"/>
      <c r="AJ2" s="14"/>
      <c r="AK2" s="11"/>
      <c r="AL2" s="11"/>
      <c r="AM2" s="12"/>
      <c r="AP2" s="12"/>
      <c r="AQ2" s="11"/>
      <c r="AR2" s="11"/>
      <c r="AS2" s="11"/>
      <c r="AT2" s="11"/>
      <c r="AU2" s="11"/>
      <c r="AV2" s="11"/>
      <c r="AW2" s="11"/>
      <c r="AX2" s="14"/>
      <c r="AY2" s="11"/>
      <c r="AZ2" s="1027" t="s">
        <v>147</v>
      </c>
      <c r="BA2" s="11"/>
      <c r="BB2" s="11"/>
      <c r="BC2" s="11"/>
      <c r="BD2" s="11"/>
      <c r="BE2" s="11"/>
      <c r="BF2" s="11"/>
      <c r="BG2" s="11"/>
      <c r="BH2" s="11"/>
      <c r="BI2" s="11"/>
      <c r="BJ2" s="11"/>
      <c r="BK2" s="11"/>
      <c r="BL2" s="11"/>
      <c r="BM2" s="11"/>
      <c r="BN2" s="11"/>
      <c r="BO2" s="11"/>
      <c r="BP2" s="11"/>
      <c r="BQ2" s="11"/>
      <c r="BR2" s="11"/>
      <c r="BS2" s="11"/>
      <c r="BT2" s="11"/>
      <c r="BU2" s="11"/>
      <c r="BV2" s="11"/>
      <c r="BW2" s="11"/>
      <c r="BX2" s="11"/>
      <c r="BY2" s="14"/>
      <c r="BZ2" s="11"/>
      <c r="CA2" s="11"/>
      <c r="CB2" s="12"/>
    </row>
    <row r="3" spans="1:80" ht="17.25" customHeight="1">
      <c r="A3" s="12"/>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4"/>
      <c r="AK3" s="11"/>
      <c r="AL3" s="11"/>
      <c r="AM3" s="12"/>
      <c r="AP3" s="12"/>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4"/>
      <c r="BZ3" s="11"/>
      <c r="CA3" s="11"/>
      <c r="CB3" s="12"/>
    </row>
    <row r="4" spans="1:80" ht="17.25" customHeight="1">
      <c r="A4" s="12"/>
      <c r="B4" s="1728" t="s">
        <v>755</v>
      </c>
      <c r="C4" s="1728"/>
      <c r="D4" s="1728"/>
      <c r="E4" s="1728"/>
      <c r="F4" s="1728"/>
      <c r="G4" s="1728"/>
      <c r="H4" s="1728"/>
      <c r="I4" s="1728"/>
      <c r="J4" s="1728"/>
      <c r="K4" s="1728"/>
      <c r="L4" s="1728"/>
      <c r="M4" s="1728"/>
      <c r="N4" s="1728"/>
      <c r="O4" s="1728"/>
      <c r="P4" s="1728"/>
      <c r="Q4" s="1728"/>
      <c r="R4" s="1728"/>
      <c r="S4" s="1728"/>
      <c r="T4" s="1728"/>
      <c r="U4" s="1728"/>
      <c r="V4" s="1728"/>
      <c r="W4" s="1728"/>
      <c r="X4" s="1728"/>
      <c r="Y4" s="1728"/>
      <c r="Z4" s="1728"/>
      <c r="AA4" s="1728"/>
      <c r="AB4" s="1728"/>
      <c r="AC4" s="1728"/>
      <c r="AD4" s="1728"/>
      <c r="AE4" s="1728"/>
      <c r="AF4" s="1728"/>
      <c r="AG4" s="1728"/>
      <c r="AH4" s="1728"/>
      <c r="AI4" s="1728"/>
      <c r="AJ4" s="1728"/>
      <c r="AK4" s="1728"/>
      <c r="AL4" s="1728"/>
      <c r="AM4" s="12"/>
      <c r="AP4" s="12"/>
      <c r="AQ4" s="1728" t="s">
        <v>755</v>
      </c>
      <c r="AR4" s="1728"/>
      <c r="AS4" s="1728"/>
      <c r="AT4" s="1728"/>
      <c r="AU4" s="1728"/>
      <c r="AV4" s="1728"/>
      <c r="AW4" s="1728"/>
      <c r="AX4" s="1728"/>
      <c r="AY4" s="1728"/>
      <c r="AZ4" s="1728"/>
      <c r="BA4" s="1728"/>
      <c r="BB4" s="1728"/>
      <c r="BC4" s="1728"/>
      <c r="BD4" s="1728"/>
      <c r="BE4" s="1728"/>
      <c r="BF4" s="1728"/>
      <c r="BG4" s="1728"/>
      <c r="BH4" s="1728"/>
      <c r="BI4" s="1728"/>
      <c r="BJ4" s="1728"/>
      <c r="BK4" s="1728"/>
      <c r="BL4" s="1728"/>
      <c r="BM4" s="1728"/>
      <c r="BN4" s="1728"/>
      <c r="BO4" s="1728"/>
      <c r="BP4" s="1728"/>
      <c r="BQ4" s="1728"/>
      <c r="BR4" s="1728"/>
      <c r="BS4" s="1728"/>
      <c r="BT4" s="1728"/>
      <c r="BU4" s="1728"/>
      <c r="BV4" s="1728"/>
      <c r="BW4" s="1728"/>
      <c r="BX4" s="1728"/>
      <c r="BY4" s="1728"/>
      <c r="BZ4" s="1728"/>
      <c r="CA4" s="1728"/>
      <c r="CB4" s="12"/>
    </row>
    <row r="5" spans="1:80" ht="17.25" customHeight="1">
      <c r="A5" s="12"/>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2"/>
      <c r="AP5" s="12"/>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2"/>
    </row>
    <row r="6" spans="1:80" ht="17.25" customHeight="1">
      <c r="A6" s="12"/>
      <c r="B6" s="11"/>
      <c r="C6" s="11"/>
      <c r="D6" s="11"/>
      <c r="E6" s="11"/>
      <c r="F6" s="11"/>
      <c r="G6" s="11"/>
      <c r="H6" s="11"/>
      <c r="I6" s="11"/>
      <c r="J6" s="11"/>
      <c r="K6" s="11"/>
      <c r="L6" s="11"/>
      <c r="M6" s="11"/>
      <c r="N6" s="11"/>
      <c r="O6" s="11"/>
      <c r="P6" s="11"/>
      <c r="Q6" s="11"/>
      <c r="R6" s="11"/>
      <c r="S6" s="11"/>
      <c r="T6" s="11"/>
      <c r="U6" s="11"/>
      <c r="V6" s="11"/>
      <c r="W6" s="11"/>
      <c r="X6" s="11"/>
      <c r="Y6" s="11"/>
      <c r="Z6" s="11"/>
      <c r="AA6" s="2259" t="s">
        <v>738</v>
      </c>
      <c r="AB6" s="2259"/>
      <c r="AC6" s="2259"/>
      <c r="AD6" s="2259"/>
      <c r="AE6" s="2259"/>
      <c r="AF6" s="2259"/>
      <c r="AG6" s="2259"/>
      <c r="AH6" s="2259"/>
      <c r="AI6" s="2259"/>
      <c r="AJ6" s="2259"/>
      <c r="AK6" s="2259"/>
      <c r="AL6" s="11"/>
      <c r="AM6" s="12"/>
      <c r="AP6" s="12"/>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2302">
        <v>46174</v>
      </c>
      <c r="BQ6" s="2303"/>
      <c r="BR6" s="2303"/>
      <c r="BS6" s="2303"/>
      <c r="BT6" s="2303"/>
      <c r="BU6" s="2303"/>
      <c r="BV6" s="2303"/>
      <c r="BW6" s="2303"/>
      <c r="BX6" s="2303"/>
      <c r="BY6" s="2303"/>
      <c r="BZ6" s="2303"/>
      <c r="CA6" s="11"/>
      <c r="CB6" s="12"/>
    </row>
    <row r="7" spans="1:80" ht="17.25" customHeight="1">
      <c r="A7" s="12"/>
      <c r="B7" s="11"/>
      <c r="C7" s="16" t="s">
        <v>756</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2"/>
      <c r="AP7" s="12"/>
      <c r="AQ7" s="11"/>
      <c r="AR7" s="16" t="s">
        <v>756</v>
      </c>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2"/>
    </row>
    <row r="8" spans="1:80" ht="17.25" customHeight="1">
      <c r="A8" s="12"/>
      <c r="B8" s="11"/>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2"/>
      <c r="AP8" s="12"/>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2"/>
    </row>
    <row r="9" spans="1:80" ht="17.25" customHeight="1">
      <c r="A9" s="12"/>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2"/>
      <c r="AP9" s="12"/>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2"/>
    </row>
    <row r="10" spans="1:80" ht="17.25" customHeight="1">
      <c r="A10" s="12"/>
      <c r="B10" s="16" t="s">
        <v>739</v>
      </c>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2"/>
      <c r="AP10" s="12"/>
      <c r="AQ10" s="16" t="s">
        <v>739</v>
      </c>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2"/>
    </row>
    <row r="11" spans="1:80" ht="17.25" customHeight="1">
      <c r="A11" s="12"/>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2"/>
      <c r="AP11" s="12"/>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2"/>
    </row>
    <row r="12" spans="1:80" ht="17.25" customHeight="1">
      <c r="A12" s="12"/>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2"/>
      <c r="AP12" s="12"/>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2"/>
    </row>
    <row r="13" spans="1:80" ht="17.25" customHeight="1">
      <c r="A13" s="12"/>
      <c r="B13" s="11"/>
      <c r="C13" s="2260" t="s">
        <v>740</v>
      </c>
      <c r="D13" s="2261"/>
      <c r="E13" s="2261"/>
      <c r="F13" s="2261"/>
      <c r="G13" s="2261"/>
      <c r="H13" s="2261"/>
      <c r="I13" s="2261"/>
      <c r="J13" s="2261"/>
      <c r="K13" s="2261"/>
      <c r="L13" s="2261"/>
      <c r="M13" s="2261"/>
      <c r="N13" s="2262"/>
      <c r="O13" s="2260" t="s">
        <v>741</v>
      </c>
      <c r="P13" s="2261"/>
      <c r="Q13" s="2261"/>
      <c r="R13" s="2261"/>
      <c r="S13" s="2261"/>
      <c r="T13" s="2261"/>
      <c r="U13" s="2261"/>
      <c r="V13" s="2261"/>
      <c r="W13" s="2261"/>
      <c r="X13" s="2261"/>
      <c r="Y13" s="2261"/>
      <c r="Z13" s="2261"/>
      <c r="AA13" s="2261"/>
      <c r="AB13" s="2261"/>
      <c r="AC13" s="2261"/>
      <c r="AD13" s="2261"/>
      <c r="AE13" s="2261"/>
      <c r="AF13" s="2261"/>
      <c r="AG13" s="2261"/>
      <c r="AH13" s="2261"/>
      <c r="AI13" s="2261"/>
      <c r="AJ13" s="2262"/>
      <c r="AK13" s="11"/>
      <c r="AL13" s="11"/>
      <c r="AM13" s="12"/>
      <c r="AP13" s="12"/>
      <c r="AQ13" s="11"/>
      <c r="AR13" s="2260" t="s">
        <v>740</v>
      </c>
      <c r="AS13" s="2261"/>
      <c r="AT13" s="2261"/>
      <c r="AU13" s="2261"/>
      <c r="AV13" s="2261"/>
      <c r="AW13" s="2261"/>
      <c r="AX13" s="2261"/>
      <c r="AY13" s="2261"/>
      <c r="AZ13" s="2261"/>
      <c r="BA13" s="2261"/>
      <c r="BB13" s="2261"/>
      <c r="BC13" s="2262"/>
      <c r="BD13" s="2260" t="s">
        <v>741</v>
      </c>
      <c r="BE13" s="2261"/>
      <c r="BF13" s="2261"/>
      <c r="BG13" s="2261"/>
      <c r="BH13" s="2261"/>
      <c r="BI13" s="2261"/>
      <c r="BJ13" s="2261"/>
      <c r="BK13" s="2261"/>
      <c r="BL13" s="2261"/>
      <c r="BM13" s="2261"/>
      <c r="BN13" s="2261"/>
      <c r="BO13" s="2261"/>
      <c r="BP13" s="2261"/>
      <c r="BQ13" s="2261"/>
      <c r="BR13" s="2261"/>
      <c r="BS13" s="2261"/>
      <c r="BT13" s="2261"/>
      <c r="BU13" s="2261"/>
      <c r="BV13" s="2261"/>
      <c r="BW13" s="2261"/>
      <c r="BX13" s="2261"/>
      <c r="BY13" s="2262"/>
      <c r="BZ13" s="11"/>
      <c r="CA13" s="11"/>
      <c r="CB13" s="12"/>
    </row>
    <row r="14" spans="1:80" ht="17.25" customHeight="1">
      <c r="A14" s="12"/>
      <c r="B14" s="11"/>
      <c r="C14" s="2263"/>
      <c r="D14" s="2264"/>
      <c r="E14" s="2264"/>
      <c r="F14" s="2264"/>
      <c r="G14" s="2264"/>
      <c r="H14" s="2264"/>
      <c r="I14" s="2264"/>
      <c r="J14" s="2264"/>
      <c r="K14" s="2264"/>
      <c r="L14" s="2264"/>
      <c r="M14" s="2264"/>
      <c r="N14" s="2265"/>
      <c r="O14" s="2266"/>
      <c r="P14" s="2267"/>
      <c r="Q14" s="2267"/>
      <c r="R14" s="2267"/>
      <c r="S14" s="2267"/>
      <c r="T14" s="2267"/>
      <c r="U14" s="2267"/>
      <c r="V14" s="2267"/>
      <c r="W14" s="2267"/>
      <c r="X14" s="2267"/>
      <c r="Y14" s="2267"/>
      <c r="Z14" s="2267"/>
      <c r="AA14" s="2267"/>
      <c r="AB14" s="2267"/>
      <c r="AC14" s="2267"/>
      <c r="AD14" s="2267"/>
      <c r="AE14" s="2267"/>
      <c r="AF14" s="2267"/>
      <c r="AG14" s="2267"/>
      <c r="AH14" s="2267"/>
      <c r="AI14" s="2267"/>
      <c r="AJ14" s="2268"/>
      <c r="AK14" s="11"/>
      <c r="AL14" s="11"/>
      <c r="AM14" s="12"/>
      <c r="AP14" s="12"/>
      <c r="AQ14" s="11"/>
      <c r="AR14" s="2263"/>
      <c r="AS14" s="2264"/>
      <c r="AT14" s="2264"/>
      <c r="AU14" s="2264"/>
      <c r="AV14" s="2264"/>
      <c r="AW14" s="2264"/>
      <c r="AX14" s="2264"/>
      <c r="AY14" s="2264"/>
      <c r="AZ14" s="2264"/>
      <c r="BA14" s="2264"/>
      <c r="BB14" s="2264"/>
      <c r="BC14" s="2265"/>
      <c r="BD14" s="2266"/>
      <c r="BE14" s="2267"/>
      <c r="BF14" s="2267"/>
      <c r="BG14" s="2267"/>
      <c r="BH14" s="2267"/>
      <c r="BI14" s="2267"/>
      <c r="BJ14" s="2267"/>
      <c r="BK14" s="2267"/>
      <c r="BL14" s="2267"/>
      <c r="BM14" s="2267"/>
      <c r="BN14" s="2267"/>
      <c r="BO14" s="2267"/>
      <c r="BP14" s="2267"/>
      <c r="BQ14" s="2267"/>
      <c r="BR14" s="2267"/>
      <c r="BS14" s="2267"/>
      <c r="BT14" s="2267"/>
      <c r="BU14" s="2267"/>
      <c r="BV14" s="2267"/>
      <c r="BW14" s="2267"/>
      <c r="BX14" s="2267"/>
      <c r="BY14" s="2268"/>
      <c r="BZ14" s="11"/>
      <c r="CA14" s="11"/>
      <c r="CB14" s="12"/>
    </row>
    <row r="15" spans="1:80" ht="17.25" customHeight="1">
      <c r="A15" s="12"/>
      <c r="B15" s="11"/>
      <c r="C15" s="2285" t="s">
        <v>742</v>
      </c>
      <c r="D15" s="2286"/>
      <c r="E15" s="2286"/>
      <c r="F15" s="2286"/>
      <c r="G15" s="2286"/>
      <c r="H15" s="2286"/>
      <c r="I15" s="2286"/>
      <c r="J15" s="2286"/>
      <c r="K15" s="2286"/>
      <c r="L15" s="2286"/>
      <c r="M15" s="2286"/>
      <c r="N15" s="2287"/>
      <c r="O15" s="2239"/>
      <c r="P15" s="2240"/>
      <c r="Q15" s="2240"/>
      <c r="R15" s="2240"/>
      <c r="S15" s="2240"/>
      <c r="T15" s="2240"/>
      <c r="U15" s="2240"/>
      <c r="V15" s="2240"/>
      <c r="W15" s="2240"/>
      <c r="X15" s="2240"/>
      <c r="Y15" s="2240"/>
      <c r="Z15" s="2240"/>
      <c r="AA15" s="2240"/>
      <c r="AB15" s="2240"/>
      <c r="AC15" s="2240"/>
      <c r="AD15" s="2240"/>
      <c r="AE15" s="2240"/>
      <c r="AF15" s="2240"/>
      <c r="AG15" s="2240"/>
      <c r="AH15" s="2240"/>
      <c r="AI15" s="2240"/>
      <c r="AJ15" s="2241"/>
      <c r="AK15" s="11"/>
      <c r="AL15" s="11"/>
      <c r="AM15" s="12"/>
      <c r="AP15" s="12"/>
      <c r="AQ15" s="11"/>
      <c r="AR15" s="2285" t="s">
        <v>742</v>
      </c>
      <c r="AS15" s="2286"/>
      <c r="AT15" s="2286"/>
      <c r="AU15" s="2286"/>
      <c r="AV15" s="2286"/>
      <c r="AW15" s="2286"/>
      <c r="AX15" s="2286"/>
      <c r="AY15" s="2286"/>
      <c r="AZ15" s="2286"/>
      <c r="BA15" s="2286"/>
      <c r="BB15" s="2286"/>
      <c r="BC15" s="2287"/>
      <c r="BD15" s="2276" t="s">
        <v>1223</v>
      </c>
      <c r="BE15" s="2277"/>
      <c r="BF15" s="2277"/>
      <c r="BG15" s="2277"/>
      <c r="BH15" s="2277"/>
      <c r="BI15" s="2277"/>
      <c r="BJ15" s="2277"/>
      <c r="BK15" s="2277"/>
      <c r="BL15" s="2277"/>
      <c r="BM15" s="2277"/>
      <c r="BN15" s="2277"/>
      <c r="BO15" s="2277"/>
      <c r="BP15" s="2277"/>
      <c r="BQ15" s="2277"/>
      <c r="BR15" s="2277"/>
      <c r="BS15" s="2277"/>
      <c r="BT15" s="2277"/>
      <c r="BU15" s="2277"/>
      <c r="BV15" s="2277"/>
      <c r="BW15" s="2277"/>
      <c r="BX15" s="2277"/>
      <c r="BY15" s="2278"/>
      <c r="BZ15" s="11"/>
      <c r="CA15" s="11"/>
      <c r="CB15" s="12"/>
    </row>
    <row r="16" spans="1:80" ht="17.25" customHeight="1">
      <c r="A16" s="12"/>
      <c r="B16" s="11"/>
      <c r="C16" s="2251"/>
      <c r="D16" s="2249"/>
      <c r="E16" s="2249"/>
      <c r="F16" s="2249"/>
      <c r="G16" s="2249"/>
      <c r="H16" s="2249"/>
      <c r="I16" s="2249"/>
      <c r="J16" s="2249"/>
      <c r="K16" s="2249"/>
      <c r="L16" s="2249"/>
      <c r="M16" s="2249"/>
      <c r="N16" s="2250"/>
      <c r="O16" s="2242"/>
      <c r="P16" s="2243"/>
      <c r="Q16" s="2243"/>
      <c r="R16" s="2243"/>
      <c r="S16" s="2243"/>
      <c r="T16" s="2243"/>
      <c r="U16" s="2243"/>
      <c r="V16" s="2243"/>
      <c r="W16" s="2243"/>
      <c r="X16" s="2243"/>
      <c r="Y16" s="2243"/>
      <c r="Z16" s="2243"/>
      <c r="AA16" s="2243"/>
      <c r="AB16" s="2243"/>
      <c r="AC16" s="2243"/>
      <c r="AD16" s="2243"/>
      <c r="AE16" s="2243"/>
      <c r="AF16" s="2243"/>
      <c r="AG16" s="2243"/>
      <c r="AH16" s="2243"/>
      <c r="AI16" s="2243"/>
      <c r="AJ16" s="2244"/>
      <c r="AK16" s="11"/>
      <c r="AL16" s="11"/>
      <c r="AM16" s="12"/>
      <c r="AP16" s="12"/>
      <c r="AQ16" s="11"/>
      <c r="AR16" s="2251"/>
      <c r="AS16" s="2249"/>
      <c r="AT16" s="2249"/>
      <c r="AU16" s="2249"/>
      <c r="AV16" s="2249"/>
      <c r="AW16" s="2249"/>
      <c r="AX16" s="2249"/>
      <c r="AY16" s="2249"/>
      <c r="AZ16" s="2249"/>
      <c r="BA16" s="2249"/>
      <c r="BB16" s="2249"/>
      <c r="BC16" s="2250"/>
      <c r="BD16" s="2279"/>
      <c r="BE16" s="2280"/>
      <c r="BF16" s="2280"/>
      <c r="BG16" s="2280"/>
      <c r="BH16" s="2280"/>
      <c r="BI16" s="2280"/>
      <c r="BJ16" s="2280"/>
      <c r="BK16" s="2280"/>
      <c r="BL16" s="2280"/>
      <c r="BM16" s="2280"/>
      <c r="BN16" s="2280"/>
      <c r="BO16" s="2280"/>
      <c r="BP16" s="2280"/>
      <c r="BQ16" s="2280"/>
      <c r="BR16" s="2280"/>
      <c r="BS16" s="2280"/>
      <c r="BT16" s="2280"/>
      <c r="BU16" s="2280"/>
      <c r="BV16" s="2280"/>
      <c r="BW16" s="2280"/>
      <c r="BX16" s="2280"/>
      <c r="BY16" s="2281"/>
      <c r="BZ16" s="11"/>
      <c r="CA16" s="11"/>
      <c r="CB16" s="12"/>
    </row>
    <row r="17" spans="1:80" ht="17.25" customHeight="1">
      <c r="A17" s="12"/>
      <c r="B17" s="11"/>
      <c r="C17" s="2251"/>
      <c r="D17" s="2249"/>
      <c r="E17" s="2249"/>
      <c r="F17" s="2249"/>
      <c r="G17" s="2249"/>
      <c r="H17" s="2249"/>
      <c r="I17" s="2249"/>
      <c r="J17" s="2249"/>
      <c r="K17" s="2249"/>
      <c r="L17" s="2249"/>
      <c r="M17" s="2249"/>
      <c r="N17" s="2250"/>
      <c r="O17" s="2242"/>
      <c r="P17" s="2243"/>
      <c r="Q17" s="2243"/>
      <c r="R17" s="2243"/>
      <c r="S17" s="2243"/>
      <c r="T17" s="2243"/>
      <c r="U17" s="2243"/>
      <c r="V17" s="2243"/>
      <c r="W17" s="2243"/>
      <c r="X17" s="2243"/>
      <c r="Y17" s="2243"/>
      <c r="Z17" s="2243"/>
      <c r="AA17" s="2243"/>
      <c r="AB17" s="2243"/>
      <c r="AC17" s="2243"/>
      <c r="AD17" s="2243"/>
      <c r="AE17" s="2243"/>
      <c r="AF17" s="2243"/>
      <c r="AG17" s="2243"/>
      <c r="AH17" s="2243"/>
      <c r="AI17" s="2243"/>
      <c r="AJ17" s="2244"/>
      <c r="AK17" s="11"/>
      <c r="AL17" s="11"/>
      <c r="AM17" s="12"/>
      <c r="AP17" s="12"/>
      <c r="AQ17" s="11"/>
      <c r="AR17" s="2251"/>
      <c r="AS17" s="2249"/>
      <c r="AT17" s="2249"/>
      <c r="AU17" s="2249"/>
      <c r="AV17" s="2249"/>
      <c r="AW17" s="2249"/>
      <c r="AX17" s="2249"/>
      <c r="AY17" s="2249"/>
      <c r="AZ17" s="2249"/>
      <c r="BA17" s="2249"/>
      <c r="BB17" s="2249"/>
      <c r="BC17" s="2250"/>
      <c r="BD17" s="2279"/>
      <c r="BE17" s="2280"/>
      <c r="BF17" s="2280"/>
      <c r="BG17" s="2280"/>
      <c r="BH17" s="2280"/>
      <c r="BI17" s="2280"/>
      <c r="BJ17" s="2280"/>
      <c r="BK17" s="2280"/>
      <c r="BL17" s="2280"/>
      <c r="BM17" s="2280"/>
      <c r="BN17" s="2280"/>
      <c r="BO17" s="2280"/>
      <c r="BP17" s="2280"/>
      <c r="BQ17" s="2280"/>
      <c r="BR17" s="2280"/>
      <c r="BS17" s="2280"/>
      <c r="BT17" s="2280"/>
      <c r="BU17" s="2280"/>
      <c r="BV17" s="2280"/>
      <c r="BW17" s="2280"/>
      <c r="BX17" s="2280"/>
      <c r="BY17" s="2281"/>
      <c r="BZ17" s="11"/>
      <c r="CA17" s="11"/>
      <c r="CB17" s="12"/>
    </row>
    <row r="18" spans="1:80" ht="17.25" customHeight="1">
      <c r="A18" s="12"/>
      <c r="B18" s="11"/>
      <c r="C18" s="2288"/>
      <c r="D18" s="2289"/>
      <c r="E18" s="2289"/>
      <c r="F18" s="2289"/>
      <c r="G18" s="2289"/>
      <c r="H18" s="2289"/>
      <c r="I18" s="2289"/>
      <c r="J18" s="2289"/>
      <c r="K18" s="2289"/>
      <c r="L18" s="2289"/>
      <c r="M18" s="2289"/>
      <c r="N18" s="2290"/>
      <c r="O18" s="2245"/>
      <c r="P18" s="2246"/>
      <c r="Q18" s="2246"/>
      <c r="R18" s="2246"/>
      <c r="S18" s="2246"/>
      <c r="T18" s="2246"/>
      <c r="U18" s="2246"/>
      <c r="V18" s="2246"/>
      <c r="W18" s="2246"/>
      <c r="X18" s="2246"/>
      <c r="Y18" s="2246"/>
      <c r="Z18" s="2246"/>
      <c r="AA18" s="2246"/>
      <c r="AB18" s="2246"/>
      <c r="AC18" s="2246"/>
      <c r="AD18" s="2246"/>
      <c r="AE18" s="2246"/>
      <c r="AF18" s="2246"/>
      <c r="AG18" s="2246"/>
      <c r="AH18" s="2246"/>
      <c r="AI18" s="2246"/>
      <c r="AJ18" s="2247"/>
      <c r="AK18" s="11"/>
      <c r="AL18" s="11"/>
      <c r="AM18" s="12"/>
      <c r="AP18" s="12"/>
      <c r="AQ18" s="11"/>
      <c r="AR18" s="2288"/>
      <c r="AS18" s="2289"/>
      <c r="AT18" s="2289"/>
      <c r="AU18" s="2289"/>
      <c r="AV18" s="2289"/>
      <c r="AW18" s="2289"/>
      <c r="AX18" s="2289"/>
      <c r="AY18" s="2289"/>
      <c r="AZ18" s="2289"/>
      <c r="BA18" s="2289"/>
      <c r="BB18" s="2289"/>
      <c r="BC18" s="2290"/>
      <c r="BD18" s="2282"/>
      <c r="BE18" s="2283"/>
      <c r="BF18" s="2283"/>
      <c r="BG18" s="2283"/>
      <c r="BH18" s="2283"/>
      <c r="BI18" s="2283"/>
      <c r="BJ18" s="2283"/>
      <c r="BK18" s="2283"/>
      <c r="BL18" s="2283"/>
      <c r="BM18" s="2283"/>
      <c r="BN18" s="2283"/>
      <c r="BO18" s="2283"/>
      <c r="BP18" s="2283"/>
      <c r="BQ18" s="2283"/>
      <c r="BR18" s="2283"/>
      <c r="BS18" s="2283"/>
      <c r="BT18" s="2283"/>
      <c r="BU18" s="2283"/>
      <c r="BV18" s="2283"/>
      <c r="BW18" s="2283"/>
      <c r="BX18" s="2283"/>
      <c r="BY18" s="2284"/>
      <c r="BZ18" s="11"/>
      <c r="CA18" s="11"/>
      <c r="CB18" s="12"/>
    </row>
    <row r="19" spans="1:80" ht="17.25" hidden="1" customHeight="1">
      <c r="A19" s="12"/>
      <c r="B19" s="11"/>
      <c r="C19" s="368" t="s">
        <v>744</v>
      </c>
      <c r="D19" s="35"/>
      <c r="E19" s="35"/>
      <c r="F19" s="35"/>
      <c r="G19" s="35"/>
      <c r="H19" s="35"/>
      <c r="I19" s="35"/>
      <c r="J19" s="35"/>
      <c r="K19" s="35"/>
      <c r="L19" s="35"/>
      <c r="M19" s="35"/>
      <c r="N19" s="369"/>
      <c r="O19" s="2239"/>
      <c r="P19" s="2240"/>
      <c r="Q19" s="2240"/>
      <c r="R19" s="2240"/>
      <c r="S19" s="2240"/>
      <c r="T19" s="2240"/>
      <c r="U19" s="2240"/>
      <c r="V19" s="2240"/>
      <c r="W19" s="2240"/>
      <c r="X19" s="2240"/>
      <c r="Y19" s="2240"/>
      <c r="Z19" s="2240"/>
      <c r="AA19" s="2240"/>
      <c r="AB19" s="2240"/>
      <c r="AC19" s="2240"/>
      <c r="AD19" s="2240"/>
      <c r="AE19" s="2240"/>
      <c r="AF19" s="2240"/>
      <c r="AG19" s="2240"/>
      <c r="AH19" s="2240"/>
      <c r="AI19" s="2240"/>
      <c r="AJ19" s="2241"/>
      <c r="AK19" s="11"/>
      <c r="AL19" s="11"/>
      <c r="AM19" s="12"/>
      <c r="AP19" s="12"/>
      <c r="AQ19" s="11"/>
      <c r="AR19" s="368" t="s">
        <v>744</v>
      </c>
      <c r="AS19" s="35"/>
      <c r="AT19" s="35"/>
      <c r="AU19" s="35"/>
      <c r="AV19" s="35"/>
      <c r="AW19" s="35"/>
      <c r="AX19" s="35"/>
      <c r="AY19" s="35"/>
      <c r="AZ19" s="35"/>
      <c r="BA19" s="35"/>
      <c r="BB19" s="35"/>
      <c r="BC19" s="369"/>
      <c r="BD19" s="2276"/>
      <c r="BE19" s="2277"/>
      <c r="BF19" s="2277"/>
      <c r="BG19" s="2277"/>
      <c r="BH19" s="2277"/>
      <c r="BI19" s="2277"/>
      <c r="BJ19" s="2277"/>
      <c r="BK19" s="2277"/>
      <c r="BL19" s="2277"/>
      <c r="BM19" s="2277"/>
      <c r="BN19" s="2277"/>
      <c r="BO19" s="2277"/>
      <c r="BP19" s="2277"/>
      <c r="BQ19" s="2277"/>
      <c r="BR19" s="2277"/>
      <c r="BS19" s="2277"/>
      <c r="BT19" s="2277"/>
      <c r="BU19" s="2277"/>
      <c r="BV19" s="2277"/>
      <c r="BW19" s="2277"/>
      <c r="BX19" s="2277"/>
      <c r="BY19" s="2278"/>
      <c r="BZ19" s="11"/>
      <c r="CA19" s="11"/>
      <c r="CB19" s="12"/>
    </row>
    <row r="20" spans="1:80" ht="17.25" hidden="1" customHeight="1">
      <c r="A20" s="12"/>
      <c r="B20" s="11"/>
      <c r="C20" s="2248" t="s">
        <v>745</v>
      </c>
      <c r="D20" s="2249"/>
      <c r="E20" s="2249"/>
      <c r="F20" s="2249"/>
      <c r="G20" s="2249"/>
      <c r="H20" s="2249"/>
      <c r="I20" s="2249"/>
      <c r="J20" s="2249"/>
      <c r="K20" s="2249"/>
      <c r="L20" s="2249"/>
      <c r="M20" s="2249"/>
      <c r="N20" s="2250"/>
      <c r="O20" s="2242"/>
      <c r="P20" s="2243"/>
      <c r="Q20" s="2243"/>
      <c r="R20" s="2243"/>
      <c r="S20" s="2243"/>
      <c r="T20" s="2243"/>
      <c r="U20" s="2243"/>
      <c r="V20" s="2243"/>
      <c r="W20" s="2243"/>
      <c r="X20" s="2243"/>
      <c r="Y20" s="2243"/>
      <c r="Z20" s="2243"/>
      <c r="AA20" s="2243"/>
      <c r="AB20" s="2243"/>
      <c r="AC20" s="2243"/>
      <c r="AD20" s="2243"/>
      <c r="AE20" s="2243"/>
      <c r="AF20" s="2243"/>
      <c r="AG20" s="2243"/>
      <c r="AH20" s="2243"/>
      <c r="AI20" s="2243"/>
      <c r="AJ20" s="2244"/>
      <c r="AK20" s="11"/>
      <c r="AL20" s="11"/>
      <c r="AM20" s="12"/>
      <c r="AP20" s="12"/>
      <c r="AQ20" s="11"/>
      <c r="AR20" s="2248" t="s">
        <v>745</v>
      </c>
      <c r="AS20" s="2249"/>
      <c r="AT20" s="2249"/>
      <c r="AU20" s="2249"/>
      <c r="AV20" s="2249"/>
      <c r="AW20" s="2249"/>
      <c r="AX20" s="2249"/>
      <c r="AY20" s="2249"/>
      <c r="AZ20" s="2249"/>
      <c r="BA20" s="2249"/>
      <c r="BB20" s="2249"/>
      <c r="BC20" s="2250"/>
      <c r="BD20" s="2279"/>
      <c r="BE20" s="2280"/>
      <c r="BF20" s="2280"/>
      <c r="BG20" s="2280"/>
      <c r="BH20" s="2280"/>
      <c r="BI20" s="2280"/>
      <c r="BJ20" s="2280"/>
      <c r="BK20" s="2280"/>
      <c r="BL20" s="2280"/>
      <c r="BM20" s="2280"/>
      <c r="BN20" s="2280"/>
      <c r="BO20" s="2280"/>
      <c r="BP20" s="2280"/>
      <c r="BQ20" s="2280"/>
      <c r="BR20" s="2280"/>
      <c r="BS20" s="2280"/>
      <c r="BT20" s="2280"/>
      <c r="BU20" s="2280"/>
      <c r="BV20" s="2280"/>
      <c r="BW20" s="2280"/>
      <c r="BX20" s="2280"/>
      <c r="BY20" s="2281"/>
      <c r="BZ20" s="11"/>
      <c r="CA20" s="11"/>
      <c r="CB20" s="12"/>
    </row>
    <row r="21" spans="1:80" ht="17.25" hidden="1" customHeight="1">
      <c r="A21" s="12"/>
      <c r="B21" s="11"/>
      <c r="C21" s="2251"/>
      <c r="D21" s="2249"/>
      <c r="E21" s="2249"/>
      <c r="F21" s="2249"/>
      <c r="G21" s="2249"/>
      <c r="H21" s="2249"/>
      <c r="I21" s="2249"/>
      <c r="J21" s="2249"/>
      <c r="K21" s="2249"/>
      <c r="L21" s="2249"/>
      <c r="M21" s="2249"/>
      <c r="N21" s="2250"/>
      <c r="O21" s="2242"/>
      <c r="P21" s="2243"/>
      <c r="Q21" s="2243"/>
      <c r="R21" s="2243"/>
      <c r="S21" s="2243"/>
      <c r="T21" s="2243"/>
      <c r="U21" s="2243"/>
      <c r="V21" s="2243"/>
      <c r="W21" s="2243"/>
      <c r="X21" s="2243"/>
      <c r="Y21" s="2243"/>
      <c r="Z21" s="2243"/>
      <c r="AA21" s="2243"/>
      <c r="AB21" s="2243"/>
      <c r="AC21" s="2243"/>
      <c r="AD21" s="2243"/>
      <c r="AE21" s="2243"/>
      <c r="AF21" s="2243"/>
      <c r="AG21" s="2243"/>
      <c r="AH21" s="2243"/>
      <c r="AI21" s="2243"/>
      <c r="AJ21" s="2244"/>
      <c r="AK21" s="11"/>
      <c r="AL21" s="11"/>
      <c r="AM21" s="12"/>
      <c r="AP21" s="12"/>
      <c r="AQ21" s="11"/>
      <c r="AR21" s="2251"/>
      <c r="AS21" s="2249"/>
      <c r="AT21" s="2249"/>
      <c r="AU21" s="2249"/>
      <c r="AV21" s="2249"/>
      <c r="AW21" s="2249"/>
      <c r="AX21" s="2249"/>
      <c r="AY21" s="2249"/>
      <c r="AZ21" s="2249"/>
      <c r="BA21" s="2249"/>
      <c r="BB21" s="2249"/>
      <c r="BC21" s="2250"/>
      <c r="BD21" s="2279"/>
      <c r="BE21" s="2280"/>
      <c r="BF21" s="2280"/>
      <c r="BG21" s="2280"/>
      <c r="BH21" s="2280"/>
      <c r="BI21" s="2280"/>
      <c r="BJ21" s="2280"/>
      <c r="BK21" s="2280"/>
      <c r="BL21" s="2280"/>
      <c r="BM21" s="2280"/>
      <c r="BN21" s="2280"/>
      <c r="BO21" s="2280"/>
      <c r="BP21" s="2280"/>
      <c r="BQ21" s="2280"/>
      <c r="BR21" s="2280"/>
      <c r="BS21" s="2280"/>
      <c r="BT21" s="2280"/>
      <c r="BU21" s="2280"/>
      <c r="BV21" s="2280"/>
      <c r="BW21" s="2280"/>
      <c r="BX21" s="2280"/>
      <c r="BY21" s="2281"/>
      <c r="BZ21" s="11"/>
      <c r="CA21" s="11"/>
      <c r="CB21" s="12"/>
    </row>
    <row r="22" spans="1:80" ht="17.25" hidden="1" customHeight="1">
      <c r="A22" s="12"/>
      <c r="B22" s="11"/>
      <c r="C22" s="2251"/>
      <c r="D22" s="2249"/>
      <c r="E22" s="2249"/>
      <c r="F22" s="2249"/>
      <c r="G22" s="2249"/>
      <c r="H22" s="2249"/>
      <c r="I22" s="2249"/>
      <c r="J22" s="2249"/>
      <c r="K22" s="2249"/>
      <c r="L22" s="2249"/>
      <c r="M22" s="2249"/>
      <c r="N22" s="2250"/>
      <c r="O22" s="2245"/>
      <c r="P22" s="2246"/>
      <c r="Q22" s="2246"/>
      <c r="R22" s="2246"/>
      <c r="S22" s="2246"/>
      <c r="T22" s="2246"/>
      <c r="U22" s="2246"/>
      <c r="V22" s="2246"/>
      <c r="W22" s="2246"/>
      <c r="X22" s="2246"/>
      <c r="Y22" s="2246"/>
      <c r="Z22" s="2246"/>
      <c r="AA22" s="2246"/>
      <c r="AB22" s="2246"/>
      <c r="AC22" s="2246"/>
      <c r="AD22" s="2246"/>
      <c r="AE22" s="2246"/>
      <c r="AF22" s="2246"/>
      <c r="AG22" s="2246"/>
      <c r="AH22" s="2246"/>
      <c r="AI22" s="2246"/>
      <c r="AJ22" s="2247"/>
      <c r="AK22" s="11"/>
      <c r="AL22" s="11"/>
      <c r="AM22" s="12"/>
      <c r="AP22" s="12"/>
      <c r="AQ22" s="11"/>
      <c r="AR22" s="2251"/>
      <c r="AS22" s="2249"/>
      <c r="AT22" s="2249"/>
      <c r="AU22" s="2249"/>
      <c r="AV22" s="2249"/>
      <c r="AW22" s="2249"/>
      <c r="AX22" s="2249"/>
      <c r="AY22" s="2249"/>
      <c r="AZ22" s="2249"/>
      <c r="BA22" s="2249"/>
      <c r="BB22" s="2249"/>
      <c r="BC22" s="2250"/>
      <c r="BD22" s="2282"/>
      <c r="BE22" s="2283"/>
      <c r="BF22" s="2283"/>
      <c r="BG22" s="2283"/>
      <c r="BH22" s="2283"/>
      <c r="BI22" s="2283"/>
      <c r="BJ22" s="2283"/>
      <c r="BK22" s="2283"/>
      <c r="BL22" s="2283"/>
      <c r="BM22" s="2283"/>
      <c r="BN22" s="2283"/>
      <c r="BO22" s="2283"/>
      <c r="BP22" s="2283"/>
      <c r="BQ22" s="2283"/>
      <c r="BR22" s="2283"/>
      <c r="BS22" s="2283"/>
      <c r="BT22" s="2283"/>
      <c r="BU22" s="2283"/>
      <c r="BV22" s="2283"/>
      <c r="BW22" s="2283"/>
      <c r="BX22" s="2283"/>
      <c r="BY22" s="2284"/>
      <c r="BZ22" s="11"/>
      <c r="CA22" s="11"/>
      <c r="CB22" s="12"/>
    </row>
    <row r="23" spans="1:80" ht="17.25" customHeight="1">
      <c r="A23" s="12"/>
      <c r="B23" s="11"/>
      <c r="C23" s="2291" t="s">
        <v>757</v>
      </c>
      <c r="D23" s="2292"/>
      <c r="E23" s="2292"/>
      <c r="F23" s="2292"/>
      <c r="G23" s="2292"/>
      <c r="H23" s="2292"/>
      <c r="I23" s="2292"/>
      <c r="J23" s="2292"/>
      <c r="K23" s="2292"/>
      <c r="L23" s="2292"/>
      <c r="M23" s="2292"/>
      <c r="N23" s="2293"/>
      <c r="O23" s="2239"/>
      <c r="P23" s="2240"/>
      <c r="Q23" s="2240"/>
      <c r="R23" s="2240"/>
      <c r="S23" s="2240"/>
      <c r="T23" s="2240"/>
      <c r="U23" s="2240"/>
      <c r="V23" s="2240"/>
      <c r="W23" s="2240"/>
      <c r="X23" s="2240"/>
      <c r="Y23" s="2240"/>
      <c r="Z23" s="2240"/>
      <c r="AA23" s="2240"/>
      <c r="AB23" s="2240"/>
      <c r="AC23" s="2240"/>
      <c r="AD23" s="2240"/>
      <c r="AE23" s="2240"/>
      <c r="AF23" s="2240"/>
      <c r="AG23" s="2240"/>
      <c r="AH23" s="2240"/>
      <c r="AI23" s="2240"/>
      <c r="AJ23" s="2241"/>
      <c r="AK23" s="11"/>
      <c r="AL23" s="11"/>
      <c r="AM23" s="12"/>
      <c r="AP23" s="12"/>
      <c r="AQ23" s="11"/>
      <c r="AR23" s="2291" t="s">
        <v>757</v>
      </c>
      <c r="AS23" s="2292"/>
      <c r="AT23" s="2292"/>
      <c r="AU23" s="2292"/>
      <c r="AV23" s="2292"/>
      <c r="AW23" s="2292"/>
      <c r="AX23" s="2292"/>
      <c r="AY23" s="2292"/>
      <c r="AZ23" s="2292"/>
      <c r="BA23" s="2292"/>
      <c r="BB23" s="2292"/>
      <c r="BC23" s="2293"/>
      <c r="BD23" s="2276" t="s">
        <v>1224</v>
      </c>
      <c r="BE23" s="2277"/>
      <c r="BF23" s="2277"/>
      <c r="BG23" s="2277"/>
      <c r="BH23" s="2277"/>
      <c r="BI23" s="2277"/>
      <c r="BJ23" s="2277"/>
      <c r="BK23" s="2277"/>
      <c r="BL23" s="2277"/>
      <c r="BM23" s="2277"/>
      <c r="BN23" s="2277"/>
      <c r="BO23" s="2277"/>
      <c r="BP23" s="2277"/>
      <c r="BQ23" s="2277"/>
      <c r="BR23" s="2277"/>
      <c r="BS23" s="2277"/>
      <c r="BT23" s="2277"/>
      <c r="BU23" s="2277"/>
      <c r="BV23" s="2277"/>
      <c r="BW23" s="2277"/>
      <c r="BX23" s="2277"/>
      <c r="BY23" s="2278"/>
      <c r="BZ23" s="11"/>
      <c r="CA23" s="11"/>
      <c r="CB23" s="12"/>
    </row>
    <row r="24" spans="1:80" ht="17.25" customHeight="1">
      <c r="A24" s="12"/>
      <c r="B24" s="11"/>
      <c r="C24" s="2248"/>
      <c r="D24" s="2294"/>
      <c r="E24" s="2294"/>
      <c r="F24" s="2294"/>
      <c r="G24" s="2294"/>
      <c r="H24" s="2294"/>
      <c r="I24" s="2294"/>
      <c r="J24" s="2294"/>
      <c r="K24" s="2294"/>
      <c r="L24" s="2294"/>
      <c r="M24" s="2294"/>
      <c r="N24" s="2295"/>
      <c r="O24" s="2242"/>
      <c r="P24" s="2243"/>
      <c r="Q24" s="2243"/>
      <c r="R24" s="2243"/>
      <c r="S24" s="2243"/>
      <c r="T24" s="2243"/>
      <c r="U24" s="2243"/>
      <c r="V24" s="2243"/>
      <c r="W24" s="2243"/>
      <c r="X24" s="2243"/>
      <c r="Y24" s="2243"/>
      <c r="Z24" s="2243"/>
      <c r="AA24" s="2243"/>
      <c r="AB24" s="2243"/>
      <c r="AC24" s="2243"/>
      <c r="AD24" s="2243"/>
      <c r="AE24" s="2243"/>
      <c r="AF24" s="2243"/>
      <c r="AG24" s="2243"/>
      <c r="AH24" s="2243"/>
      <c r="AI24" s="2243"/>
      <c r="AJ24" s="2244"/>
      <c r="AK24" s="11"/>
      <c r="AL24" s="11"/>
      <c r="AM24" s="12"/>
      <c r="AP24" s="12"/>
      <c r="AQ24" s="11"/>
      <c r="AR24" s="2248"/>
      <c r="AS24" s="2294"/>
      <c r="AT24" s="2294"/>
      <c r="AU24" s="2294"/>
      <c r="AV24" s="2294"/>
      <c r="AW24" s="2294"/>
      <c r="AX24" s="2294"/>
      <c r="AY24" s="2294"/>
      <c r="AZ24" s="2294"/>
      <c r="BA24" s="2294"/>
      <c r="BB24" s="2294"/>
      <c r="BC24" s="2295"/>
      <c r="BD24" s="2279"/>
      <c r="BE24" s="2280"/>
      <c r="BF24" s="2280"/>
      <c r="BG24" s="2280"/>
      <c r="BH24" s="2280"/>
      <c r="BI24" s="2280"/>
      <c r="BJ24" s="2280"/>
      <c r="BK24" s="2280"/>
      <c r="BL24" s="2280"/>
      <c r="BM24" s="2280"/>
      <c r="BN24" s="2280"/>
      <c r="BO24" s="2280"/>
      <c r="BP24" s="2280"/>
      <c r="BQ24" s="2280"/>
      <c r="BR24" s="2280"/>
      <c r="BS24" s="2280"/>
      <c r="BT24" s="2280"/>
      <c r="BU24" s="2280"/>
      <c r="BV24" s="2280"/>
      <c r="BW24" s="2280"/>
      <c r="BX24" s="2280"/>
      <c r="BY24" s="2281"/>
      <c r="BZ24" s="11"/>
      <c r="CA24" s="11"/>
      <c r="CB24" s="12"/>
    </row>
    <row r="25" spans="1:80" ht="17.25" customHeight="1">
      <c r="A25" s="12"/>
      <c r="B25" s="11"/>
      <c r="C25" s="2296" t="s">
        <v>758</v>
      </c>
      <c r="D25" s="2297"/>
      <c r="E25" s="2297"/>
      <c r="F25" s="2297"/>
      <c r="G25" s="2297"/>
      <c r="H25" s="2297"/>
      <c r="I25" s="2297"/>
      <c r="J25" s="2297"/>
      <c r="K25" s="2297"/>
      <c r="L25" s="2297"/>
      <c r="M25" s="2297"/>
      <c r="N25" s="2298"/>
      <c r="O25" s="2242"/>
      <c r="P25" s="2243"/>
      <c r="Q25" s="2243"/>
      <c r="R25" s="2243"/>
      <c r="S25" s="2243"/>
      <c r="T25" s="2243"/>
      <c r="U25" s="2243"/>
      <c r="V25" s="2243"/>
      <c r="W25" s="2243"/>
      <c r="X25" s="2243"/>
      <c r="Y25" s="2243"/>
      <c r="Z25" s="2243"/>
      <c r="AA25" s="2243"/>
      <c r="AB25" s="2243"/>
      <c r="AC25" s="2243"/>
      <c r="AD25" s="2243"/>
      <c r="AE25" s="2243"/>
      <c r="AF25" s="2243"/>
      <c r="AG25" s="2243"/>
      <c r="AH25" s="2243"/>
      <c r="AI25" s="2243"/>
      <c r="AJ25" s="2244"/>
      <c r="AK25" s="11"/>
      <c r="AL25" s="11"/>
      <c r="AM25" s="12"/>
      <c r="AP25" s="12"/>
      <c r="AQ25" s="11"/>
      <c r="AR25" s="2296" t="s">
        <v>758</v>
      </c>
      <c r="AS25" s="2297"/>
      <c r="AT25" s="2297"/>
      <c r="AU25" s="2297"/>
      <c r="AV25" s="2297"/>
      <c r="AW25" s="2297"/>
      <c r="AX25" s="2297"/>
      <c r="AY25" s="2297"/>
      <c r="AZ25" s="2297"/>
      <c r="BA25" s="2297"/>
      <c r="BB25" s="2297"/>
      <c r="BC25" s="2298"/>
      <c r="BD25" s="2279"/>
      <c r="BE25" s="2280"/>
      <c r="BF25" s="2280"/>
      <c r="BG25" s="2280"/>
      <c r="BH25" s="2280"/>
      <c r="BI25" s="2280"/>
      <c r="BJ25" s="2280"/>
      <c r="BK25" s="2280"/>
      <c r="BL25" s="2280"/>
      <c r="BM25" s="2280"/>
      <c r="BN25" s="2280"/>
      <c r="BO25" s="2280"/>
      <c r="BP25" s="2280"/>
      <c r="BQ25" s="2280"/>
      <c r="BR25" s="2280"/>
      <c r="BS25" s="2280"/>
      <c r="BT25" s="2280"/>
      <c r="BU25" s="2280"/>
      <c r="BV25" s="2280"/>
      <c r="BW25" s="2280"/>
      <c r="BX25" s="2280"/>
      <c r="BY25" s="2281"/>
      <c r="BZ25" s="11"/>
      <c r="CA25" s="11"/>
      <c r="CB25" s="12"/>
    </row>
    <row r="26" spans="1:80" ht="17.25" customHeight="1">
      <c r="A26" s="12"/>
      <c r="B26" s="11"/>
      <c r="C26" s="2299"/>
      <c r="D26" s="2300"/>
      <c r="E26" s="2300"/>
      <c r="F26" s="2300"/>
      <c r="G26" s="2300"/>
      <c r="H26" s="2300"/>
      <c r="I26" s="2300"/>
      <c r="J26" s="2300"/>
      <c r="K26" s="2300"/>
      <c r="L26" s="2300"/>
      <c r="M26" s="2300"/>
      <c r="N26" s="2301"/>
      <c r="O26" s="2245"/>
      <c r="P26" s="2246"/>
      <c r="Q26" s="2246"/>
      <c r="R26" s="2246"/>
      <c r="S26" s="2246"/>
      <c r="T26" s="2246"/>
      <c r="U26" s="2246"/>
      <c r="V26" s="2246"/>
      <c r="W26" s="2246"/>
      <c r="X26" s="2246"/>
      <c r="Y26" s="2246"/>
      <c r="Z26" s="2246"/>
      <c r="AA26" s="2246"/>
      <c r="AB26" s="2246"/>
      <c r="AC26" s="2246"/>
      <c r="AD26" s="2246"/>
      <c r="AE26" s="2246"/>
      <c r="AF26" s="2246"/>
      <c r="AG26" s="2246"/>
      <c r="AH26" s="2246"/>
      <c r="AI26" s="2246"/>
      <c r="AJ26" s="2247"/>
      <c r="AK26" s="11"/>
      <c r="AL26" s="11"/>
      <c r="AM26" s="12"/>
      <c r="AP26" s="12"/>
      <c r="AQ26" s="11"/>
      <c r="AR26" s="2299"/>
      <c r="AS26" s="2300"/>
      <c r="AT26" s="2300"/>
      <c r="AU26" s="2300"/>
      <c r="AV26" s="2300"/>
      <c r="AW26" s="2300"/>
      <c r="AX26" s="2300"/>
      <c r="AY26" s="2300"/>
      <c r="AZ26" s="2300"/>
      <c r="BA26" s="2300"/>
      <c r="BB26" s="2300"/>
      <c r="BC26" s="2301"/>
      <c r="BD26" s="2282"/>
      <c r="BE26" s="2283"/>
      <c r="BF26" s="2283"/>
      <c r="BG26" s="2283"/>
      <c r="BH26" s="2283"/>
      <c r="BI26" s="2283"/>
      <c r="BJ26" s="2283"/>
      <c r="BK26" s="2283"/>
      <c r="BL26" s="2283"/>
      <c r="BM26" s="2283"/>
      <c r="BN26" s="2283"/>
      <c r="BO26" s="2283"/>
      <c r="BP26" s="2283"/>
      <c r="BQ26" s="2283"/>
      <c r="BR26" s="2283"/>
      <c r="BS26" s="2283"/>
      <c r="BT26" s="2283"/>
      <c r="BU26" s="2283"/>
      <c r="BV26" s="2283"/>
      <c r="BW26" s="2283"/>
      <c r="BX26" s="2283"/>
      <c r="BY26" s="2284"/>
      <c r="BZ26" s="11"/>
      <c r="CA26" s="11"/>
      <c r="CB26" s="12"/>
    </row>
    <row r="27" spans="1:80" ht="17.25" customHeight="1">
      <c r="A27" s="12"/>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2"/>
      <c r="AP27" s="12"/>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2"/>
    </row>
    <row r="28" spans="1:80" s="41" customFormat="1" ht="17.25" customHeight="1">
      <c r="A28" s="40"/>
      <c r="B28" s="365" t="s">
        <v>748</v>
      </c>
      <c r="C28" s="39"/>
      <c r="D28" s="39"/>
      <c r="E28" s="39"/>
      <c r="F28" s="39"/>
      <c r="G28" s="39"/>
      <c r="H28" s="40"/>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40"/>
      <c r="AP28" s="40"/>
      <c r="AQ28" s="365" t="s">
        <v>748</v>
      </c>
      <c r="AR28" s="39"/>
      <c r="AS28" s="39"/>
      <c r="AT28" s="39"/>
      <c r="AU28" s="39"/>
      <c r="AV28" s="39"/>
      <c r="AW28" s="40"/>
      <c r="AX28" s="39"/>
      <c r="AY28" s="39"/>
      <c r="AZ28" s="39"/>
      <c r="BA28" s="39"/>
      <c r="BB28" s="39"/>
      <c r="BC28" s="39"/>
      <c r="BD28" s="39"/>
      <c r="BE28" s="39"/>
      <c r="BF28" s="39"/>
      <c r="BG28" s="39"/>
      <c r="BH28" s="39"/>
      <c r="BI28" s="39"/>
      <c r="BJ28" s="39"/>
      <c r="BK28" s="39"/>
      <c r="BL28" s="39"/>
      <c r="BM28" s="39"/>
      <c r="BN28" s="39"/>
      <c r="BO28" s="39"/>
      <c r="BP28" s="39"/>
      <c r="BQ28" s="39"/>
      <c r="BR28" s="39"/>
      <c r="BS28" s="39"/>
      <c r="BT28" s="39"/>
      <c r="BU28" s="39"/>
      <c r="BV28" s="39"/>
      <c r="BW28" s="39"/>
      <c r="BX28" s="39"/>
      <c r="BY28" s="39"/>
      <c r="BZ28" s="39"/>
      <c r="CA28" s="39"/>
      <c r="CB28" s="40"/>
    </row>
    <row r="29" spans="1:80" s="41" customFormat="1" ht="17.25" customHeight="1">
      <c r="A29" s="40"/>
      <c r="B29" s="44"/>
      <c r="C29" s="46" t="s">
        <v>204</v>
      </c>
      <c r="D29" s="2258" t="s">
        <v>749</v>
      </c>
      <c r="E29" s="2258"/>
      <c r="F29" s="2258"/>
      <c r="G29" s="2258"/>
      <c r="H29" s="2258"/>
      <c r="I29" s="2258"/>
      <c r="J29" s="2258"/>
      <c r="K29" s="2258"/>
      <c r="L29" s="2258"/>
      <c r="M29" s="2258"/>
      <c r="N29" s="2258"/>
      <c r="O29" s="2258"/>
      <c r="P29" s="2258"/>
      <c r="Q29" s="2258"/>
      <c r="R29" s="2258"/>
      <c r="S29" s="2258"/>
      <c r="T29" s="2258"/>
      <c r="U29" s="2258"/>
      <c r="V29" s="2258"/>
      <c r="W29" s="2258"/>
      <c r="X29" s="2258"/>
      <c r="Y29" s="2258"/>
      <c r="Z29" s="2258"/>
      <c r="AA29" s="2258"/>
      <c r="AB29" s="2258"/>
      <c r="AC29" s="2258"/>
      <c r="AD29" s="2258"/>
      <c r="AE29" s="2258"/>
      <c r="AF29" s="2258"/>
      <c r="AG29" s="2258"/>
      <c r="AH29" s="2258"/>
      <c r="AI29" s="2258"/>
      <c r="AJ29" s="2258"/>
      <c r="AK29" s="2258"/>
      <c r="AL29" s="2258"/>
      <c r="AM29" s="2258"/>
      <c r="AP29" s="40"/>
      <c r="AQ29" s="44"/>
      <c r="AR29" s="46" t="s">
        <v>202</v>
      </c>
      <c r="AS29" s="2258" t="s">
        <v>749</v>
      </c>
      <c r="AT29" s="2258"/>
      <c r="AU29" s="2258"/>
      <c r="AV29" s="2258"/>
      <c r="AW29" s="2258"/>
      <c r="AX29" s="2258"/>
      <c r="AY29" s="2258"/>
      <c r="AZ29" s="2258"/>
      <c r="BA29" s="2258"/>
      <c r="BB29" s="2258"/>
      <c r="BC29" s="2258"/>
      <c r="BD29" s="2258"/>
      <c r="BE29" s="2258"/>
      <c r="BF29" s="2258"/>
      <c r="BG29" s="2258"/>
      <c r="BH29" s="2258"/>
      <c r="BI29" s="2258"/>
      <c r="BJ29" s="2258"/>
      <c r="BK29" s="2258"/>
      <c r="BL29" s="2258"/>
      <c r="BM29" s="2258"/>
      <c r="BN29" s="2258"/>
      <c r="BO29" s="2258"/>
      <c r="BP29" s="2258"/>
      <c r="BQ29" s="2258"/>
      <c r="BR29" s="2258"/>
      <c r="BS29" s="2258"/>
      <c r="BT29" s="2258"/>
      <c r="BU29" s="2258"/>
      <c r="BV29" s="2258"/>
      <c r="BW29" s="2258"/>
      <c r="BX29" s="2258"/>
      <c r="BY29" s="2258"/>
      <c r="BZ29" s="2258"/>
      <c r="CA29" s="2258"/>
      <c r="CB29" s="2258"/>
    </row>
    <row r="30" spans="1:80" ht="17.25" customHeight="1">
      <c r="A30" s="12"/>
      <c r="B30" s="11"/>
      <c r="C30" s="47" t="s">
        <v>204</v>
      </c>
      <c r="D30" s="2258" t="s">
        <v>750</v>
      </c>
      <c r="E30" s="2258"/>
      <c r="F30" s="2258"/>
      <c r="G30" s="2258"/>
      <c r="H30" s="2258"/>
      <c r="I30" s="2258"/>
      <c r="J30" s="2258"/>
      <c r="K30" s="2258"/>
      <c r="L30" s="2258"/>
      <c r="M30" s="2258"/>
      <c r="N30" s="2258"/>
      <c r="O30" s="2258"/>
      <c r="P30" s="2258"/>
      <c r="Q30" s="2258"/>
      <c r="R30" s="2258"/>
      <c r="S30" s="2258"/>
      <c r="T30" s="2258"/>
      <c r="U30" s="2258"/>
      <c r="V30" s="2258"/>
      <c r="W30" s="2258"/>
      <c r="X30" s="2258"/>
      <c r="Y30" s="2258"/>
      <c r="Z30" s="2258"/>
      <c r="AA30" s="2258"/>
      <c r="AB30" s="2258"/>
      <c r="AC30" s="2258"/>
      <c r="AD30" s="2258"/>
      <c r="AE30" s="2258"/>
      <c r="AF30" s="2258"/>
      <c r="AG30" s="2258"/>
      <c r="AH30" s="2258"/>
      <c r="AI30" s="2258"/>
      <c r="AJ30" s="2258"/>
      <c r="AK30" s="2258"/>
      <c r="AL30" s="2258"/>
      <c r="AM30" s="2258"/>
      <c r="AN30" s="6" t="s">
        <v>204</v>
      </c>
      <c r="AP30" s="12"/>
      <c r="AQ30" s="11"/>
      <c r="AR30" s="47" t="s">
        <v>202</v>
      </c>
      <c r="AS30" s="2258" t="s">
        <v>750</v>
      </c>
      <c r="AT30" s="2258"/>
      <c r="AU30" s="2258"/>
      <c r="AV30" s="2258"/>
      <c r="AW30" s="2258"/>
      <c r="AX30" s="2258"/>
      <c r="AY30" s="2258"/>
      <c r="AZ30" s="2258"/>
      <c r="BA30" s="2258"/>
      <c r="BB30" s="2258"/>
      <c r="BC30" s="2258"/>
      <c r="BD30" s="2258"/>
      <c r="BE30" s="2258"/>
      <c r="BF30" s="2258"/>
      <c r="BG30" s="2258"/>
      <c r="BH30" s="2258"/>
      <c r="BI30" s="2258"/>
      <c r="BJ30" s="2258"/>
      <c r="BK30" s="2258"/>
      <c r="BL30" s="2258"/>
      <c r="BM30" s="2258"/>
      <c r="BN30" s="2258"/>
      <c r="BO30" s="2258"/>
      <c r="BP30" s="2258"/>
      <c r="BQ30" s="2258"/>
      <c r="BR30" s="2258"/>
      <c r="BS30" s="2258"/>
      <c r="BT30" s="2258"/>
      <c r="BU30" s="2258"/>
      <c r="BV30" s="2258"/>
      <c r="BW30" s="2258"/>
      <c r="BX30" s="2258"/>
      <c r="BY30" s="2258"/>
      <c r="BZ30" s="2258"/>
      <c r="CA30" s="2258"/>
      <c r="CB30" s="2258"/>
    </row>
    <row r="31" spans="1:80" ht="17.25" customHeight="1">
      <c r="A31" s="12"/>
      <c r="B31" s="11"/>
      <c r="C31" s="47" t="s">
        <v>204</v>
      </c>
      <c r="D31" s="1719" t="s">
        <v>759</v>
      </c>
      <c r="E31" s="1719"/>
      <c r="F31" s="1719"/>
      <c r="G31" s="1719"/>
      <c r="H31" s="1719"/>
      <c r="I31" s="1719"/>
      <c r="J31" s="1719"/>
      <c r="K31" s="1719"/>
      <c r="L31" s="1719"/>
      <c r="M31" s="1719"/>
      <c r="N31" s="1719"/>
      <c r="O31" s="1719"/>
      <c r="P31" s="1719"/>
      <c r="Q31" s="1719"/>
      <c r="R31" s="1719"/>
      <c r="S31" s="1719"/>
      <c r="T31" s="1719"/>
      <c r="U31" s="1719"/>
      <c r="V31" s="1719"/>
      <c r="W31" s="1719"/>
      <c r="X31" s="1719"/>
      <c r="Y31" s="1719"/>
      <c r="Z31" s="1719"/>
      <c r="AA31" s="1719"/>
      <c r="AB31" s="1719"/>
      <c r="AC31" s="1719"/>
      <c r="AD31" s="1719"/>
      <c r="AE31" s="1719"/>
      <c r="AF31" s="1719"/>
      <c r="AG31" s="1719"/>
      <c r="AH31" s="1719"/>
      <c r="AI31" s="1719"/>
      <c r="AJ31" s="1719"/>
      <c r="AK31" s="1719"/>
      <c r="AL31" s="1719"/>
      <c r="AM31" s="1719"/>
      <c r="AN31" s="6" t="s">
        <v>280</v>
      </c>
      <c r="AP31" s="12"/>
      <c r="AQ31" s="11"/>
      <c r="AR31" s="47" t="s">
        <v>202</v>
      </c>
      <c r="AS31" s="1719" t="s">
        <v>759</v>
      </c>
      <c r="AT31" s="1719"/>
      <c r="AU31" s="1719"/>
      <c r="AV31" s="1719"/>
      <c r="AW31" s="1719"/>
      <c r="AX31" s="1719"/>
      <c r="AY31" s="1719"/>
      <c r="AZ31" s="1719"/>
      <c r="BA31" s="1719"/>
      <c r="BB31" s="1719"/>
      <c r="BC31" s="1719"/>
      <c r="BD31" s="1719"/>
      <c r="BE31" s="1719"/>
      <c r="BF31" s="1719"/>
      <c r="BG31" s="1719"/>
      <c r="BH31" s="1719"/>
      <c r="BI31" s="1719"/>
      <c r="BJ31" s="1719"/>
      <c r="BK31" s="1719"/>
      <c r="BL31" s="1719"/>
      <c r="BM31" s="1719"/>
      <c r="BN31" s="1719"/>
      <c r="BO31" s="1719"/>
      <c r="BP31" s="1719"/>
      <c r="BQ31" s="1719"/>
      <c r="BR31" s="1719"/>
      <c r="BS31" s="1719"/>
      <c r="BT31" s="1719"/>
      <c r="BU31" s="1719"/>
      <c r="BV31" s="1719"/>
      <c r="BW31" s="1719"/>
      <c r="BX31" s="1719"/>
      <c r="BY31" s="1719"/>
      <c r="BZ31" s="1719"/>
      <c r="CA31" s="1719"/>
      <c r="CB31" s="1719"/>
    </row>
    <row r="32" spans="1:80" ht="17.25" customHeight="1">
      <c r="A32" s="12"/>
      <c r="B32" s="11"/>
      <c r="C32" s="12"/>
      <c r="D32" s="1719"/>
      <c r="E32" s="1719"/>
      <c r="F32" s="1719"/>
      <c r="G32" s="1719"/>
      <c r="H32" s="1719"/>
      <c r="I32" s="1719"/>
      <c r="J32" s="1719"/>
      <c r="K32" s="1719"/>
      <c r="L32" s="1719"/>
      <c r="M32" s="1719"/>
      <c r="N32" s="1719"/>
      <c r="O32" s="1719"/>
      <c r="P32" s="1719"/>
      <c r="Q32" s="1719"/>
      <c r="R32" s="1719"/>
      <c r="S32" s="1719"/>
      <c r="T32" s="1719"/>
      <c r="U32" s="1719"/>
      <c r="V32" s="1719"/>
      <c r="W32" s="1719"/>
      <c r="X32" s="1719"/>
      <c r="Y32" s="1719"/>
      <c r="Z32" s="1719"/>
      <c r="AA32" s="1719"/>
      <c r="AB32" s="1719"/>
      <c r="AC32" s="1719"/>
      <c r="AD32" s="1719"/>
      <c r="AE32" s="1719"/>
      <c r="AF32" s="1719"/>
      <c r="AG32" s="1719"/>
      <c r="AH32" s="1719"/>
      <c r="AI32" s="1719"/>
      <c r="AJ32" s="1719"/>
      <c r="AK32" s="1719"/>
      <c r="AL32" s="1719"/>
      <c r="AM32" s="1719"/>
      <c r="AP32" s="12"/>
      <c r="AQ32" s="11"/>
      <c r="AR32" s="12"/>
      <c r="AS32" s="1719"/>
      <c r="AT32" s="1719"/>
      <c r="AU32" s="1719"/>
      <c r="AV32" s="1719"/>
      <c r="AW32" s="1719"/>
      <c r="AX32" s="1719"/>
      <c r="AY32" s="1719"/>
      <c r="AZ32" s="1719"/>
      <c r="BA32" s="1719"/>
      <c r="BB32" s="1719"/>
      <c r="BC32" s="1719"/>
      <c r="BD32" s="1719"/>
      <c r="BE32" s="1719"/>
      <c r="BF32" s="1719"/>
      <c r="BG32" s="1719"/>
      <c r="BH32" s="1719"/>
      <c r="BI32" s="1719"/>
      <c r="BJ32" s="1719"/>
      <c r="BK32" s="1719"/>
      <c r="BL32" s="1719"/>
      <c r="BM32" s="1719"/>
      <c r="BN32" s="1719"/>
      <c r="BO32" s="1719"/>
      <c r="BP32" s="1719"/>
      <c r="BQ32" s="1719"/>
      <c r="BR32" s="1719"/>
      <c r="BS32" s="1719"/>
      <c r="BT32" s="1719"/>
      <c r="BU32" s="1719"/>
      <c r="BV32" s="1719"/>
      <c r="BW32" s="1719"/>
      <c r="BX32" s="1719"/>
      <c r="BY32" s="1719"/>
      <c r="BZ32" s="1719"/>
      <c r="CA32" s="1719"/>
      <c r="CB32" s="1719"/>
    </row>
    <row r="33" spans="1:80" ht="17.25" customHeight="1">
      <c r="A33" s="12"/>
      <c r="B33" s="11"/>
      <c r="C33" s="16"/>
      <c r="D33" s="1719"/>
      <c r="E33" s="1719"/>
      <c r="F33" s="1719"/>
      <c r="G33" s="1719"/>
      <c r="H33" s="1719"/>
      <c r="I33" s="1719"/>
      <c r="J33" s="1719"/>
      <c r="K33" s="1719"/>
      <c r="L33" s="1719"/>
      <c r="M33" s="1719"/>
      <c r="N33" s="1719"/>
      <c r="O33" s="1719"/>
      <c r="P33" s="1719"/>
      <c r="Q33" s="1719"/>
      <c r="R33" s="1719"/>
      <c r="S33" s="1719"/>
      <c r="T33" s="1719"/>
      <c r="U33" s="1719"/>
      <c r="V33" s="1719"/>
      <c r="W33" s="1719"/>
      <c r="X33" s="1719"/>
      <c r="Y33" s="1719"/>
      <c r="Z33" s="1719"/>
      <c r="AA33" s="1719"/>
      <c r="AB33" s="1719"/>
      <c r="AC33" s="1719"/>
      <c r="AD33" s="1719"/>
      <c r="AE33" s="1719"/>
      <c r="AF33" s="1719"/>
      <c r="AG33" s="1719"/>
      <c r="AH33" s="1719"/>
      <c r="AI33" s="1719"/>
      <c r="AJ33" s="1719"/>
      <c r="AK33" s="1719"/>
      <c r="AL33" s="1719"/>
      <c r="AM33" s="1719"/>
      <c r="AP33" s="12"/>
      <c r="AQ33" s="11"/>
      <c r="AR33" s="16"/>
      <c r="AS33" s="1719"/>
      <c r="AT33" s="1719"/>
      <c r="AU33" s="1719"/>
      <c r="AV33" s="1719"/>
      <c r="AW33" s="1719"/>
      <c r="AX33" s="1719"/>
      <c r="AY33" s="1719"/>
      <c r="AZ33" s="1719"/>
      <c r="BA33" s="1719"/>
      <c r="BB33" s="1719"/>
      <c r="BC33" s="1719"/>
      <c r="BD33" s="1719"/>
      <c r="BE33" s="1719"/>
      <c r="BF33" s="1719"/>
      <c r="BG33" s="1719"/>
      <c r="BH33" s="1719"/>
      <c r="BI33" s="1719"/>
      <c r="BJ33" s="1719"/>
      <c r="BK33" s="1719"/>
      <c r="BL33" s="1719"/>
      <c r="BM33" s="1719"/>
      <c r="BN33" s="1719"/>
      <c r="BO33" s="1719"/>
      <c r="BP33" s="1719"/>
      <c r="BQ33" s="1719"/>
      <c r="BR33" s="1719"/>
      <c r="BS33" s="1719"/>
      <c r="BT33" s="1719"/>
      <c r="BU33" s="1719"/>
      <c r="BV33" s="1719"/>
      <c r="BW33" s="1719"/>
      <c r="BX33" s="1719"/>
      <c r="BY33" s="1719"/>
      <c r="BZ33" s="1719"/>
      <c r="CA33" s="1719"/>
      <c r="CB33" s="1719"/>
    </row>
    <row r="34" spans="1:80" ht="17.25" customHeight="1">
      <c r="A34" s="12"/>
      <c r="B34" s="11"/>
      <c r="C34" s="16"/>
      <c r="D34" s="1719"/>
      <c r="E34" s="1719"/>
      <c r="F34" s="1719"/>
      <c r="G34" s="1719"/>
      <c r="H34" s="1719"/>
      <c r="I34" s="1719"/>
      <c r="J34" s="1719"/>
      <c r="K34" s="1719"/>
      <c r="L34" s="1719"/>
      <c r="M34" s="1719"/>
      <c r="N34" s="1719"/>
      <c r="O34" s="1719"/>
      <c r="P34" s="1719"/>
      <c r="Q34" s="1719"/>
      <c r="R34" s="1719"/>
      <c r="S34" s="1719"/>
      <c r="T34" s="1719"/>
      <c r="U34" s="1719"/>
      <c r="V34" s="1719"/>
      <c r="W34" s="1719"/>
      <c r="X34" s="1719"/>
      <c r="Y34" s="1719"/>
      <c r="Z34" s="1719"/>
      <c r="AA34" s="1719"/>
      <c r="AB34" s="1719"/>
      <c r="AC34" s="1719"/>
      <c r="AD34" s="1719"/>
      <c r="AE34" s="1719"/>
      <c r="AF34" s="1719"/>
      <c r="AG34" s="1719"/>
      <c r="AH34" s="1719"/>
      <c r="AI34" s="1719"/>
      <c r="AJ34" s="1719"/>
      <c r="AK34" s="1719"/>
      <c r="AL34" s="1719"/>
      <c r="AM34" s="1719"/>
      <c r="AP34" s="12"/>
      <c r="AQ34" s="11"/>
      <c r="AR34" s="16"/>
      <c r="AS34" s="1719"/>
      <c r="AT34" s="1719"/>
      <c r="AU34" s="1719"/>
      <c r="AV34" s="1719"/>
      <c r="AW34" s="1719"/>
      <c r="AX34" s="1719"/>
      <c r="AY34" s="1719"/>
      <c r="AZ34" s="1719"/>
      <c r="BA34" s="1719"/>
      <c r="BB34" s="1719"/>
      <c r="BC34" s="1719"/>
      <c r="BD34" s="1719"/>
      <c r="BE34" s="1719"/>
      <c r="BF34" s="1719"/>
      <c r="BG34" s="1719"/>
      <c r="BH34" s="1719"/>
      <c r="BI34" s="1719"/>
      <c r="BJ34" s="1719"/>
      <c r="BK34" s="1719"/>
      <c r="BL34" s="1719"/>
      <c r="BM34" s="1719"/>
      <c r="BN34" s="1719"/>
      <c r="BO34" s="1719"/>
      <c r="BP34" s="1719"/>
      <c r="BQ34" s="1719"/>
      <c r="BR34" s="1719"/>
      <c r="BS34" s="1719"/>
      <c r="BT34" s="1719"/>
      <c r="BU34" s="1719"/>
      <c r="BV34" s="1719"/>
      <c r="BW34" s="1719"/>
      <c r="BX34" s="1719"/>
      <c r="BY34" s="1719"/>
      <c r="BZ34" s="1719"/>
      <c r="CA34" s="1719"/>
      <c r="CB34" s="1719"/>
    </row>
    <row r="35" spans="1:80" ht="17.25" customHeight="1">
      <c r="A35" s="12"/>
      <c r="B35" s="11"/>
      <c r="C35" s="16"/>
      <c r="D35" s="1719"/>
      <c r="E35" s="1719"/>
      <c r="F35" s="1719"/>
      <c r="G35" s="1719"/>
      <c r="H35" s="1719"/>
      <c r="I35" s="1719"/>
      <c r="J35" s="1719"/>
      <c r="K35" s="1719"/>
      <c r="L35" s="1719"/>
      <c r="M35" s="1719"/>
      <c r="N35" s="1719"/>
      <c r="O35" s="1719"/>
      <c r="P35" s="1719"/>
      <c r="Q35" s="1719"/>
      <c r="R35" s="1719"/>
      <c r="S35" s="1719"/>
      <c r="T35" s="1719"/>
      <c r="U35" s="1719"/>
      <c r="V35" s="1719"/>
      <c r="W35" s="1719"/>
      <c r="X35" s="1719"/>
      <c r="Y35" s="1719"/>
      <c r="Z35" s="1719"/>
      <c r="AA35" s="1719"/>
      <c r="AB35" s="1719"/>
      <c r="AC35" s="1719"/>
      <c r="AD35" s="1719"/>
      <c r="AE35" s="1719"/>
      <c r="AF35" s="1719"/>
      <c r="AG35" s="1719"/>
      <c r="AH35" s="1719"/>
      <c r="AI35" s="1719"/>
      <c r="AJ35" s="1719"/>
      <c r="AK35" s="1719"/>
      <c r="AL35" s="1719"/>
      <c r="AM35" s="1719"/>
      <c r="AP35" s="12"/>
      <c r="AQ35" s="11"/>
      <c r="AR35" s="16"/>
      <c r="AS35" s="1719"/>
      <c r="AT35" s="1719"/>
      <c r="AU35" s="1719"/>
      <c r="AV35" s="1719"/>
      <c r="AW35" s="1719"/>
      <c r="AX35" s="1719"/>
      <c r="AY35" s="1719"/>
      <c r="AZ35" s="1719"/>
      <c r="BA35" s="1719"/>
      <c r="BB35" s="1719"/>
      <c r="BC35" s="1719"/>
      <c r="BD35" s="1719"/>
      <c r="BE35" s="1719"/>
      <c r="BF35" s="1719"/>
      <c r="BG35" s="1719"/>
      <c r="BH35" s="1719"/>
      <c r="BI35" s="1719"/>
      <c r="BJ35" s="1719"/>
      <c r="BK35" s="1719"/>
      <c r="BL35" s="1719"/>
      <c r="BM35" s="1719"/>
      <c r="BN35" s="1719"/>
      <c r="BO35" s="1719"/>
      <c r="BP35" s="1719"/>
      <c r="BQ35" s="1719"/>
      <c r="BR35" s="1719"/>
      <c r="BS35" s="1719"/>
      <c r="BT35" s="1719"/>
      <c r="BU35" s="1719"/>
      <c r="BV35" s="1719"/>
      <c r="BW35" s="1719"/>
      <c r="BX35" s="1719"/>
      <c r="BY35" s="1719"/>
      <c r="BZ35" s="1719"/>
      <c r="CA35" s="1719"/>
      <c r="CB35" s="1719"/>
    </row>
    <row r="36" spans="1:80" ht="17.25" customHeight="1">
      <c r="A36" s="12"/>
      <c r="B36" s="11"/>
      <c r="C36" s="48" t="s">
        <v>204</v>
      </c>
      <c r="D36" s="1706" t="s">
        <v>753</v>
      </c>
      <c r="E36" s="1706"/>
      <c r="F36" s="1706"/>
      <c r="G36" s="1706"/>
      <c r="H36" s="1706"/>
      <c r="I36" s="1706"/>
      <c r="J36" s="1706"/>
      <c r="K36" s="1706"/>
      <c r="L36" s="1706"/>
      <c r="M36" s="1706"/>
      <c r="N36" s="1706"/>
      <c r="O36" s="1706"/>
      <c r="P36" s="1706"/>
      <c r="Q36" s="1706"/>
      <c r="R36" s="1706"/>
      <c r="S36" s="1706"/>
      <c r="T36" s="1706"/>
      <c r="U36" s="1706"/>
      <c r="V36" s="1706"/>
      <c r="W36" s="1706"/>
      <c r="X36" s="1706"/>
      <c r="Y36" s="1706"/>
      <c r="Z36" s="1706"/>
      <c r="AA36" s="1706"/>
      <c r="AB36" s="1706"/>
      <c r="AC36" s="1706"/>
      <c r="AD36" s="1706"/>
      <c r="AE36" s="1706"/>
      <c r="AF36" s="1706"/>
      <c r="AG36" s="1706"/>
      <c r="AH36" s="1706"/>
      <c r="AI36" s="1706"/>
      <c r="AJ36" s="1706"/>
      <c r="AK36" s="1706"/>
      <c r="AL36" s="1706"/>
      <c r="AM36" s="1706"/>
      <c r="AP36" s="12"/>
      <c r="AQ36" s="11"/>
      <c r="AR36" s="48" t="s">
        <v>202</v>
      </c>
      <c r="AS36" s="1706" t="s">
        <v>753</v>
      </c>
      <c r="AT36" s="1706"/>
      <c r="AU36" s="1706"/>
      <c r="AV36" s="1706"/>
      <c r="AW36" s="1706"/>
      <c r="AX36" s="1706"/>
      <c r="AY36" s="1706"/>
      <c r="AZ36" s="1706"/>
      <c r="BA36" s="1706"/>
      <c r="BB36" s="1706"/>
      <c r="BC36" s="1706"/>
      <c r="BD36" s="1706"/>
      <c r="BE36" s="1706"/>
      <c r="BF36" s="1706"/>
      <c r="BG36" s="1706"/>
      <c r="BH36" s="1706"/>
      <c r="BI36" s="1706"/>
      <c r="BJ36" s="1706"/>
      <c r="BK36" s="1706"/>
      <c r="BL36" s="1706"/>
      <c r="BM36" s="1706"/>
      <c r="BN36" s="1706"/>
      <c r="BO36" s="1706"/>
      <c r="BP36" s="1706"/>
      <c r="BQ36" s="1706"/>
      <c r="BR36" s="1706"/>
      <c r="BS36" s="1706"/>
      <c r="BT36" s="1706"/>
      <c r="BU36" s="1706"/>
      <c r="BV36" s="1706"/>
      <c r="BW36" s="1706"/>
      <c r="BX36" s="1706"/>
      <c r="BY36" s="1706"/>
      <c r="BZ36" s="1706"/>
      <c r="CA36" s="1706"/>
      <c r="CB36" s="1706"/>
    </row>
    <row r="37" spans="1:80" ht="17.25" customHeight="1">
      <c r="A37" s="12"/>
      <c r="B37" s="11"/>
      <c r="C37" s="1179"/>
      <c r="D37" s="1706"/>
      <c r="E37" s="1706"/>
      <c r="F37" s="1706"/>
      <c r="G37" s="1706"/>
      <c r="H37" s="1706"/>
      <c r="I37" s="1706"/>
      <c r="J37" s="1706"/>
      <c r="K37" s="1706"/>
      <c r="L37" s="1706"/>
      <c r="M37" s="1706"/>
      <c r="N37" s="1706"/>
      <c r="O37" s="1706"/>
      <c r="P37" s="1706"/>
      <c r="Q37" s="1706"/>
      <c r="R37" s="1706"/>
      <c r="S37" s="1706"/>
      <c r="T37" s="1706"/>
      <c r="U37" s="1706"/>
      <c r="V37" s="1706"/>
      <c r="W37" s="1706"/>
      <c r="X37" s="1706"/>
      <c r="Y37" s="1706"/>
      <c r="Z37" s="1706"/>
      <c r="AA37" s="1706"/>
      <c r="AB37" s="1706"/>
      <c r="AC37" s="1706"/>
      <c r="AD37" s="1706"/>
      <c r="AE37" s="1706"/>
      <c r="AF37" s="1706"/>
      <c r="AG37" s="1706"/>
      <c r="AH37" s="1706"/>
      <c r="AI37" s="1706"/>
      <c r="AJ37" s="1706"/>
      <c r="AK37" s="1706"/>
      <c r="AL37" s="1706"/>
      <c r="AM37" s="1706"/>
      <c r="AP37" s="12"/>
      <c r="AQ37" s="11"/>
      <c r="AR37" s="48"/>
      <c r="AS37" s="1706"/>
      <c r="AT37" s="1706"/>
      <c r="AU37" s="1706"/>
      <c r="AV37" s="1706"/>
      <c r="AW37" s="1706"/>
      <c r="AX37" s="1706"/>
      <c r="AY37" s="1706"/>
      <c r="AZ37" s="1706"/>
      <c r="BA37" s="1706"/>
      <c r="BB37" s="1706"/>
      <c r="BC37" s="1706"/>
      <c r="BD37" s="1706"/>
      <c r="BE37" s="1706"/>
      <c r="BF37" s="1706"/>
      <c r="BG37" s="1706"/>
      <c r="BH37" s="1706"/>
      <c r="BI37" s="1706"/>
      <c r="BJ37" s="1706"/>
      <c r="BK37" s="1706"/>
      <c r="BL37" s="1706"/>
      <c r="BM37" s="1706"/>
      <c r="BN37" s="1706"/>
      <c r="BO37" s="1706"/>
      <c r="BP37" s="1706"/>
      <c r="BQ37" s="1706"/>
      <c r="BR37" s="1706"/>
      <c r="BS37" s="1706"/>
      <c r="BT37" s="1706"/>
      <c r="BU37" s="1706"/>
      <c r="BV37" s="1706"/>
      <c r="BW37" s="1706"/>
      <c r="BX37" s="1706"/>
      <c r="BY37" s="1706"/>
      <c r="BZ37" s="1706"/>
      <c r="CA37" s="1706"/>
      <c r="CB37" s="1706"/>
    </row>
    <row r="38" spans="1:80" ht="17.25" customHeight="1">
      <c r="A38" s="12"/>
      <c r="B38" s="11"/>
      <c r="C38" s="16"/>
      <c r="D38" s="1706"/>
      <c r="E38" s="1706"/>
      <c r="F38" s="1706"/>
      <c r="G38" s="1706"/>
      <c r="H38" s="1706"/>
      <c r="I38" s="1706"/>
      <c r="J38" s="1706"/>
      <c r="K38" s="1706"/>
      <c r="L38" s="1706"/>
      <c r="M38" s="1706"/>
      <c r="N38" s="1706"/>
      <c r="O38" s="1706"/>
      <c r="P38" s="1706"/>
      <c r="Q38" s="1706"/>
      <c r="R38" s="1706"/>
      <c r="S38" s="1706"/>
      <c r="T38" s="1706"/>
      <c r="U38" s="1706"/>
      <c r="V38" s="1706"/>
      <c r="W38" s="1706"/>
      <c r="X38" s="1706"/>
      <c r="Y38" s="1706"/>
      <c r="Z38" s="1706"/>
      <c r="AA38" s="1706"/>
      <c r="AB38" s="1706"/>
      <c r="AC38" s="1706"/>
      <c r="AD38" s="1706"/>
      <c r="AE38" s="1706"/>
      <c r="AF38" s="1706"/>
      <c r="AG38" s="1706"/>
      <c r="AH38" s="1706"/>
      <c r="AI38" s="1706"/>
      <c r="AJ38" s="1706"/>
      <c r="AK38" s="1706"/>
      <c r="AL38" s="1706"/>
      <c r="AM38" s="1706"/>
      <c r="AP38" s="12"/>
      <c r="AQ38" s="11"/>
      <c r="AR38" s="16"/>
      <c r="AS38" s="1706"/>
      <c r="AT38" s="1706"/>
      <c r="AU38" s="1706"/>
      <c r="AV38" s="1706"/>
      <c r="AW38" s="1706"/>
      <c r="AX38" s="1706"/>
      <c r="AY38" s="1706"/>
      <c r="AZ38" s="1706"/>
      <c r="BA38" s="1706"/>
      <c r="BB38" s="1706"/>
      <c r="BC38" s="1706"/>
      <c r="BD38" s="1706"/>
      <c r="BE38" s="1706"/>
      <c r="BF38" s="1706"/>
      <c r="BG38" s="1706"/>
      <c r="BH38" s="1706"/>
      <c r="BI38" s="1706"/>
      <c r="BJ38" s="1706"/>
      <c r="BK38" s="1706"/>
      <c r="BL38" s="1706"/>
      <c r="BM38" s="1706"/>
      <c r="BN38" s="1706"/>
      <c r="BO38" s="1706"/>
      <c r="BP38" s="1706"/>
      <c r="BQ38" s="1706"/>
      <c r="BR38" s="1706"/>
      <c r="BS38" s="1706"/>
      <c r="BT38" s="1706"/>
      <c r="BU38" s="1706"/>
      <c r="BV38" s="1706"/>
      <c r="BW38" s="1706"/>
      <c r="BX38" s="1706"/>
      <c r="BY38" s="1706"/>
      <c r="BZ38" s="1706"/>
      <c r="CA38" s="1706"/>
      <c r="CB38" s="1706"/>
    </row>
    <row r="39" spans="1:80" ht="17.25" customHeight="1">
      <c r="A39" s="12"/>
      <c r="B39" s="11"/>
      <c r="C39" s="16"/>
      <c r="D39" s="1706"/>
      <c r="E39" s="1706"/>
      <c r="F39" s="1706"/>
      <c r="G39" s="1706"/>
      <c r="H39" s="1706"/>
      <c r="I39" s="1706"/>
      <c r="J39" s="1706"/>
      <c r="K39" s="1706"/>
      <c r="L39" s="1706"/>
      <c r="M39" s="1706"/>
      <c r="N39" s="1706"/>
      <c r="O39" s="1706"/>
      <c r="P39" s="1706"/>
      <c r="Q39" s="1706"/>
      <c r="R39" s="1706"/>
      <c r="S39" s="1706"/>
      <c r="T39" s="1706"/>
      <c r="U39" s="1706"/>
      <c r="V39" s="1706"/>
      <c r="W39" s="1706"/>
      <c r="X39" s="1706"/>
      <c r="Y39" s="1706"/>
      <c r="Z39" s="1706"/>
      <c r="AA39" s="1706"/>
      <c r="AB39" s="1706"/>
      <c r="AC39" s="1706"/>
      <c r="AD39" s="1706"/>
      <c r="AE39" s="1706"/>
      <c r="AF39" s="1706"/>
      <c r="AG39" s="1706"/>
      <c r="AH39" s="1706"/>
      <c r="AI39" s="1706"/>
      <c r="AJ39" s="1706"/>
      <c r="AK39" s="1706"/>
      <c r="AL39" s="1706"/>
      <c r="AM39" s="1706"/>
      <c r="AP39" s="12"/>
      <c r="AQ39" s="11"/>
      <c r="AR39" s="16"/>
      <c r="AS39" s="1706"/>
      <c r="AT39" s="1706"/>
      <c r="AU39" s="1706"/>
      <c r="AV39" s="1706"/>
      <c r="AW39" s="1706"/>
      <c r="AX39" s="1706"/>
      <c r="AY39" s="1706"/>
      <c r="AZ39" s="1706"/>
      <c r="BA39" s="1706"/>
      <c r="BB39" s="1706"/>
      <c r="BC39" s="1706"/>
      <c r="BD39" s="1706"/>
      <c r="BE39" s="1706"/>
      <c r="BF39" s="1706"/>
      <c r="BG39" s="1706"/>
      <c r="BH39" s="1706"/>
      <c r="BI39" s="1706"/>
      <c r="BJ39" s="1706"/>
      <c r="BK39" s="1706"/>
      <c r="BL39" s="1706"/>
      <c r="BM39" s="1706"/>
      <c r="BN39" s="1706"/>
      <c r="BO39" s="1706"/>
      <c r="BP39" s="1706"/>
      <c r="BQ39" s="1706"/>
      <c r="BR39" s="1706"/>
      <c r="BS39" s="1706"/>
      <c r="BT39" s="1706"/>
      <c r="BU39" s="1706"/>
      <c r="BV39" s="1706"/>
      <c r="BW39" s="1706"/>
      <c r="BX39" s="1706"/>
      <c r="BY39" s="1706"/>
      <c r="BZ39" s="1706"/>
      <c r="CA39" s="1706"/>
      <c r="CB39" s="1706"/>
    </row>
    <row r="40" spans="1:80" ht="17.25" customHeight="1">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row>
    <row r="41" spans="1:80" ht="17.25" customHeight="1">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45"/>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45"/>
    </row>
    <row r="42" spans="1:80" ht="17.25" customHeight="1">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45"/>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45"/>
    </row>
    <row r="43" spans="1:80" ht="17.25"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row>
    <row r="44" spans="1:80" ht="17.25" customHeight="1">
      <c r="B44" s="3"/>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Q44" s="3"/>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row>
    <row r="45" spans="1:80" ht="17.25" customHeight="1">
      <c r="B45" s="3"/>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Q45" s="3"/>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row>
    <row r="46" spans="1:80" ht="17.25" customHeight="1">
      <c r="B46" s="3"/>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Q46" s="3"/>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row>
    <row r="47" spans="1:80" ht="17.25" customHeight="1">
      <c r="B47" s="3"/>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Q47" s="3"/>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row>
    <row r="48" spans="1:80" ht="17.25" customHeight="1">
      <c r="B48" s="3"/>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Q48" s="3"/>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row>
    <row r="49" spans="2:79" ht="17.25" customHeight="1">
      <c r="B49" s="3"/>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Q49" s="3"/>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row>
    <row r="50" spans="2:79" ht="17.25" customHeight="1">
      <c r="B50" s="3"/>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Q50" s="3"/>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row>
    <row r="51" spans="2:79" ht="17.25" customHeight="1">
      <c r="B51" s="3"/>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Q51" s="3"/>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row>
    <row r="52" spans="2:79" ht="17.25" customHeight="1">
      <c r="B52" s="3"/>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Q52" s="3"/>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row>
    <row r="53" spans="2:79" ht="17.25" customHeight="1">
      <c r="B53" s="3"/>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Q53" s="3"/>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row>
    <row r="54" spans="2:79" ht="17.25" customHeight="1">
      <c r="B54" s="3"/>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Q54" s="3"/>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row>
    <row r="55" spans="2:79" ht="17.25" customHeight="1">
      <c r="B55" s="3"/>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Q55" s="3"/>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row>
    <row r="56" spans="2:79" ht="17.25" customHeight="1">
      <c r="B56" s="3"/>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Q56" s="3"/>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row>
    <row r="57" spans="2:79" ht="17.25" customHeight="1">
      <c r="B57" s="3"/>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Q57" s="3"/>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row>
    <row r="58" spans="2:79" ht="17.25" customHeight="1">
      <c r="B58" s="3"/>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Q58" s="3"/>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row>
    <row r="59" spans="2:79" ht="17.25" customHeight="1">
      <c r="B59" s="3"/>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Q59" s="3"/>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row>
    <row r="60" spans="2:79" ht="17.25" customHeight="1">
      <c r="B60" s="3"/>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Q60" s="3"/>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row>
    <row r="61" spans="2:79" ht="17.25" customHeight="1">
      <c r="B61" s="3"/>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Q61" s="3"/>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row>
    <row r="62" spans="2:79" ht="17.25" customHeight="1">
      <c r="B62" s="3"/>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Q62" s="3"/>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row>
    <row r="63" spans="2:79" ht="17.25" customHeight="1">
      <c r="B63" s="3"/>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Q63" s="3"/>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row>
    <row r="64" spans="2:79" ht="17.25" customHeight="1">
      <c r="B64" s="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Q64" s="3"/>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row>
    <row r="65" spans="2:79" ht="17.25" customHeight="1">
      <c r="B65" s="3"/>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Q65" s="3"/>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row>
    <row r="66" spans="2:79" ht="17.25" customHeight="1">
      <c r="B66" s="3"/>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Q66" s="3"/>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row>
    <row r="67" spans="2:79" ht="17.25" customHeight="1">
      <c r="B67" s="3"/>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Q67" s="3"/>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row>
    <row r="68" spans="2:79" ht="17.25" customHeight="1">
      <c r="B68" s="3"/>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Q68" s="3"/>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row>
    <row r="69" spans="2:79" ht="17.25" customHeight="1">
      <c r="B69" s="3"/>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Q69" s="3"/>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row>
    <row r="70" spans="2:79" ht="17.25" customHeight="1">
      <c r="B70" s="3"/>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Q70" s="3"/>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row>
    <row r="71" spans="2:79" ht="17.25" customHeight="1">
      <c r="B71" s="3"/>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Q71" s="3"/>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row>
    <row r="72" spans="2:79" ht="17.25" customHeight="1">
      <c r="B72" s="3"/>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Q72" s="3"/>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row>
    <row r="73" spans="2:79" ht="17.25" customHeight="1">
      <c r="B73" s="3"/>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Q73" s="3"/>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row>
    <row r="74" spans="2:79" ht="17.25" customHeight="1">
      <c r="B74" s="3"/>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Q74" s="3"/>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row>
    <row r="75" spans="2:79" ht="17.25" customHeight="1">
      <c r="B75" s="3"/>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Q75" s="3"/>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row>
    <row r="76" spans="2:79" ht="17.25" customHeight="1">
      <c r="B76" s="3"/>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Q76" s="3"/>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row>
    <row r="77" spans="2:79" ht="17.25" customHeight="1">
      <c r="B77" s="3"/>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Q77" s="3"/>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row>
    <row r="78" spans="2:79" ht="17.25" customHeight="1">
      <c r="B78" s="3"/>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Q78" s="3"/>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row>
    <row r="79" spans="2:79" ht="17.25" customHeight="1">
      <c r="B79" s="3"/>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Q79" s="3"/>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row>
    <row r="80" spans="2:79" ht="17.25" customHeight="1">
      <c r="B80" s="3"/>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Q80" s="3"/>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row>
    <row r="81" spans="2:79" ht="17.25" customHeight="1">
      <c r="B81" s="3"/>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Q81" s="3"/>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row>
    <row r="82" spans="2:79" ht="17.25" customHeight="1">
      <c r="B82" s="3"/>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Q82" s="3"/>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row>
    <row r="83" spans="2:79" ht="17.25" customHeight="1">
      <c r="B83" s="3"/>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Q83" s="3"/>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row>
    <row r="84" spans="2:79" ht="17.25" customHeight="1">
      <c r="B84" s="3"/>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Q84" s="3"/>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row>
    <row r="85" spans="2:79" ht="17.25" customHeight="1">
      <c r="B85" s="3"/>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Q85" s="3"/>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row>
    <row r="86" spans="2:79" ht="17.25" customHeight="1">
      <c r="B86" s="3"/>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Q86" s="3"/>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row>
    <row r="87" spans="2:79" ht="17.25" customHeight="1">
      <c r="B87" s="3"/>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Q87" s="3"/>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row>
    <row r="88" spans="2:79" ht="17.25" customHeight="1">
      <c r="B88" s="3"/>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Q88" s="3"/>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row>
    <row r="89" spans="2:79" ht="17.25" customHeight="1">
      <c r="B89" s="3"/>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Q89" s="3"/>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row>
    <row r="90" spans="2:79" ht="17.25" customHeight="1">
      <c r="B90" s="3"/>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Q90" s="3"/>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row>
    <row r="91" spans="2:79" ht="17.25" customHeight="1">
      <c r="B91" s="3"/>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Q91" s="3"/>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row>
    <row r="92" spans="2:79" ht="17.25" customHeight="1">
      <c r="B92" s="3"/>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Q92" s="3"/>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row>
    <row r="93" spans="2:79" ht="17.25" customHeight="1">
      <c r="B93" s="3"/>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Q93" s="3"/>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row>
    <row r="94" spans="2:79" ht="17.25" customHeight="1">
      <c r="B94" s="3"/>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Q94" s="3"/>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row>
    <row r="95" spans="2:79" ht="17.25" customHeight="1">
      <c r="B95" s="3"/>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Q95" s="3"/>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row>
    <row r="96" spans="2:79" ht="17.25" customHeight="1">
      <c r="B96" s="3"/>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Q96" s="3"/>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row>
    <row r="97" spans="2:79" ht="17.25" customHeight="1">
      <c r="B97" s="3"/>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Q97" s="3"/>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row>
    <row r="98" spans="2:79" ht="17.25" customHeight="1">
      <c r="B98" s="3"/>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Q98" s="3"/>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row>
    <row r="99" spans="2:79" ht="17.25" customHeight="1">
      <c r="B99" s="3"/>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Q99" s="3"/>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row>
    <row r="100" spans="2:79" ht="17.25" customHeight="1">
      <c r="B100" s="3"/>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Q100" s="3"/>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row>
    <row r="101" spans="2:79" ht="17.25" customHeight="1">
      <c r="B101" s="3"/>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Q101" s="3"/>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row>
    <row r="102" spans="2:79" ht="17.25" customHeight="1">
      <c r="B102" s="3"/>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Q102" s="3"/>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row>
    <row r="103" spans="2:79" ht="17.25" customHeight="1">
      <c r="B103" s="3"/>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Q103" s="3"/>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row>
    <row r="104" spans="2:79" ht="17.25" customHeight="1">
      <c r="B104" s="3"/>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Q104" s="3"/>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row>
    <row r="105" spans="2:79" ht="17.25" customHeight="1">
      <c r="B105" s="3"/>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Q105" s="3"/>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row>
    <row r="106" spans="2:79" ht="17.25" customHeight="1">
      <c r="B106" s="3"/>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Q106" s="3"/>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row>
    <row r="107" spans="2:79" ht="17.25" customHeight="1">
      <c r="B107" s="3"/>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Q107" s="3"/>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row>
    <row r="108" spans="2:79" ht="17.25" customHeight="1">
      <c r="B108" s="3"/>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Q108" s="3"/>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row>
    <row r="109" spans="2:79" ht="17.25" customHeight="1">
      <c r="B109" s="3"/>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Q109" s="3"/>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row>
    <row r="110" spans="2:79" ht="17.25" customHeight="1">
      <c r="B110" s="3"/>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Q110" s="3"/>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row>
    <row r="111" spans="2:79" ht="17.25" customHeight="1">
      <c r="B111" s="3"/>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Q111" s="3"/>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row>
    <row r="112" spans="2:79" ht="17.25" customHeight="1">
      <c r="B112" s="3"/>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Q112" s="3"/>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row>
    <row r="113" spans="2:79" ht="17.25" customHeight="1">
      <c r="B113" s="3"/>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Q113" s="3"/>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row>
    <row r="114" spans="2:79" ht="17.25" customHeight="1">
      <c r="B114" s="3"/>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Q114" s="3"/>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row>
    <row r="115" spans="2:79" ht="17.25" customHeight="1">
      <c r="B115" s="3"/>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Q115" s="3"/>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row>
    <row r="116" spans="2:79" ht="17.25" customHeight="1">
      <c r="B116" s="3"/>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Q116" s="3"/>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row>
    <row r="117" spans="2:79" ht="17.25" customHeight="1">
      <c r="B117" s="3"/>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Q117" s="3"/>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row>
    <row r="118" spans="2:79" ht="17.25" customHeight="1">
      <c r="B118" s="3"/>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Q118" s="3"/>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row>
    <row r="119" spans="2:79" ht="17.25" customHeight="1">
      <c r="B119" s="3"/>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Q119" s="3"/>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row>
    <row r="120" spans="2:79" ht="17.25" customHeight="1">
      <c r="B120" s="3"/>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Q120" s="3"/>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row>
    <row r="121" spans="2:79" ht="17.25" customHeight="1">
      <c r="B121" s="3"/>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Q121" s="3"/>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row>
    <row r="122" spans="2:79" ht="17.25" customHeight="1">
      <c r="B122" s="3"/>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Q122" s="3"/>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row>
    <row r="123" spans="2:79" ht="17.25" customHeight="1">
      <c r="B123" s="3"/>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Q123" s="3"/>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row>
    <row r="124" spans="2:79" ht="17.25" customHeight="1">
      <c r="B124" s="3"/>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Q124" s="3"/>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row>
    <row r="125" spans="2:79" ht="17.25" customHeight="1">
      <c r="B125" s="3"/>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Q125" s="3"/>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row>
    <row r="126" spans="2:79" ht="17.25" customHeight="1">
      <c r="B126" s="3"/>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Q126" s="3"/>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row>
    <row r="127" spans="2:79" ht="17.25" customHeight="1">
      <c r="B127" s="3"/>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Q127" s="3"/>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row>
    <row r="128" spans="2:79" ht="17.25" customHeight="1">
      <c r="B128" s="3"/>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Q128" s="3"/>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row>
    <row r="129" spans="2:79" ht="17.25" customHeight="1">
      <c r="B129" s="3"/>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Q129" s="3"/>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row>
    <row r="130" spans="2:79" ht="17.25" customHeight="1">
      <c r="B130" s="3"/>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Q130" s="3"/>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row>
    <row r="131" spans="2:79" ht="17.25" customHeight="1">
      <c r="B131" s="3"/>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Q131" s="3"/>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row>
    <row r="132" spans="2:79" ht="17.25" customHeight="1">
      <c r="B132" s="3"/>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Q132" s="3"/>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row>
    <row r="133" spans="2:79" ht="17.25" customHeight="1">
      <c r="B133" s="3"/>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Q133" s="3"/>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row>
    <row r="134" spans="2:79" ht="17.25" customHeight="1">
      <c r="B134" s="3"/>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Q134" s="3"/>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row>
    <row r="135" spans="2:79" ht="17.25" customHeight="1">
      <c r="B135" s="3"/>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Q135" s="3"/>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row>
    <row r="136" spans="2:79" ht="17.25" customHeight="1">
      <c r="B136" s="3"/>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Q136" s="3"/>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row>
    <row r="137" spans="2:79" ht="17.25" customHeight="1">
      <c r="B137" s="3"/>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Q137" s="3"/>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row>
    <row r="138" spans="2:79" ht="17.25" customHeight="1">
      <c r="B138" s="3"/>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Q138" s="3"/>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row>
    <row r="139" spans="2:79" ht="17.25" customHeight="1">
      <c r="B139" s="3"/>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Q139" s="3"/>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row>
    <row r="140" spans="2:79" ht="17.25" customHeight="1">
      <c r="B140" s="3"/>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Q140" s="3"/>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row>
    <row r="141" spans="2:79" ht="17.25" customHeight="1">
      <c r="B141" s="3"/>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Q141" s="3"/>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row>
    <row r="142" spans="2:79" ht="17.25" customHeight="1">
      <c r="B142" s="3"/>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Q142" s="3"/>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row>
    <row r="143" spans="2:79" ht="17.25" customHeight="1">
      <c r="B143" s="3"/>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Q143" s="3"/>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row>
    <row r="144" spans="2:79" ht="17.25" customHeight="1">
      <c r="B144" s="3"/>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Q144" s="3"/>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row>
    <row r="145" spans="2:79" ht="17.25" customHeight="1">
      <c r="B145" s="3"/>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Q145" s="3"/>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row>
    <row r="146" spans="2:79" ht="17.25" customHeight="1">
      <c r="B146" s="3"/>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Q146" s="3"/>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row>
    <row r="147" spans="2:79" ht="17.25" customHeight="1">
      <c r="B147" s="3"/>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Q147" s="3"/>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row>
    <row r="148" spans="2:79" ht="17.25" customHeight="1">
      <c r="B148" s="3"/>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Q148" s="3"/>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row>
    <row r="149" spans="2:79" ht="17.25" customHeight="1">
      <c r="B149" s="3"/>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Q149" s="3"/>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row>
    <row r="150" spans="2:79" ht="17.25" customHeight="1">
      <c r="B150" s="3"/>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Q150" s="3"/>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row>
    <row r="151" spans="2:79" ht="17.25" customHeight="1">
      <c r="B151" s="3"/>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Q151" s="3"/>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row>
    <row r="152" spans="2:79" ht="17.25" customHeight="1">
      <c r="B152" s="3"/>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Q152" s="3"/>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row>
    <row r="153" spans="2:79" ht="17.25" customHeight="1">
      <c r="B153" s="3"/>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Q153" s="3"/>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row>
    <row r="154" spans="2:79" ht="17.25" customHeight="1">
      <c r="B154" s="3"/>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Q154" s="3"/>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row>
    <row r="155" spans="2:79" ht="17.25" customHeight="1">
      <c r="B155" s="3"/>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Q155" s="3"/>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row>
    <row r="156" spans="2:79" ht="17.25" customHeight="1">
      <c r="B156" s="3"/>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Q156" s="3"/>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row>
    <row r="157" spans="2:79" ht="17.25" customHeight="1">
      <c r="B157" s="3"/>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Q157" s="3"/>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row>
    <row r="158" spans="2:79" ht="17.25" customHeight="1">
      <c r="B158" s="3"/>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Q158" s="3"/>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row>
    <row r="159" spans="2:79" ht="17.25" customHeight="1">
      <c r="B159" s="3"/>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Q159" s="3"/>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row>
    <row r="160" spans="2:79" ht="17.25" customHeight="1">
      <c r="B160" s="3"/>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Q160" s="3"/>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row>
    <row r="161" spans="2:79" ht="17.25" customHeight="1">
      <c r="B161" s="3"/>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Q161" s="3"/>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row>
    <row r="162" spans="2:79" ht="17.25" customHeight="1">
      <c r="B162" s="3"/>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Q162" s="3"/>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row>
    <row r="163" spans="2:79" ht="17.25" customHeight="1">
      <c r="B163" s="3"/>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Q163" s="3"/>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row>
    <row r="164" spans="2:79" ht="17.25" customHeight="1">
      <c r="B164" s="3"/>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Q164" s="3"/>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row>
    <row r="165" spans="2:79" ht="17.25" customHeight="1">
      <c r="B165" s="3"/>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Q165" s="3"/>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row>
    <row r="166" spans="2:79" ht="17.25" customHeight="1">
      <c r="B166" s="3"/>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Q166" s="3"/>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row>
    <row r="167" spans="2:79" ht="17.25" customHeight="1">
      <c r="B167" s="3"/>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Q167" s="3"/>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row>
    <row r="168" spans="2:79" ht="17.25" customHeight="1">
      <c r="B168" s="3"/>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Q168" s="3"/>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row>
    <row r="169" spans="2:79" ht="17.25" customHeight="1">
      <c r="B169" s="3"/>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Q169" s="3"/>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row>
    <row r="170" spans="2:79" ht="17.25" customHeight="1">
      <c r="B170" s="3"/>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Q170" s="3"/>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row>
    <row r="171" spans="2:79" ht="17.25" customHeight="1">
      <c r="B171" s="3"/>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Q171" s="3"/>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row>
    <row r="172" spans="2:79" ht="17.25" customHeight="1">
      <c r="B172" s="3"/>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Q172" s="3"/>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row>
    <row r="173" spans="2:79" ht="17.25" customHeight="1">
      <c r="B173" s="3"/>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Q173" s="3"/>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row>
    <row r="174" spans="2:79" ht="17.25" customHeight="1">
      <c r="B174" s="3"/>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Q174" s="3"/>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row>
    <row r="175" spans="2:79" ht="17.25" customHeight="1">
      <c r="B175" s="3"/>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Q175" s="3"/>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row>
    <row r="176" spans="2:79" ht="17.25" customHeight="1">
      <c r="B176" s="3"/>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Q176" s="3"/>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row>
    <row r="177" spans="2:79" ht="17.25" customHeight="1">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row>
    <row r="178" spans="2:79" ht="17.25" customHeight="1">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row>
    <row r="179" spans="2:79" ht="17.25" customHeight="1">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row>
    <row r="180" spans="2:79" ht="17.25" customHeight="1">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row>
    <row r="181" spans="2:79" ht="17.25" customHeight="1">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row>
    <row r="182" spans="2:79" ht="17.25" customHeight="1">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row>
    <row r="183" spans="2:79" ht="17.25" customHeight="1">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row>
    <row r="184" spans="2:79" ht="17.25" customHeight="1">
      <c r="B184" s="4"/>
      <c r="AQ184" s="4"/>
    </row>
    <row r="185" spans="2:79" ht="17.25" customHeight="1"/>
    <row r="186" spans="2:79" ht="17.25" customHeight="1"/>
    <row r="187" spans="2:79" ht="17.25" customHeight="1"/>
    <row r="188" spans="2:79" ht="17.25" customHeight="1"/>
    <row r="189" spans="2:79" ht="17.25" customHeight="1"/>
    <row r="190" spans="2:79" ht="17.25" customHeight="1"/>
    <row r="191" spans="2:79" ht="17.25" customHeight="1"/>
    <row r="192" spans="2:79" ht="17.25" customHeight="1"/>
    <row r="193" ht="17.25" customHeight="1"/>
    <row r="194" ht="17.25" customHeight="1"/>
    <row r="195" ht="17.25" customHeight="1"/>
    <row r="196" ht="17.2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sheetData>
  <sheetProtection algorithmName="SHA-512" hashValue="wu2Wl1Pn2kpR5VLwwCiqJyN7bK2KxVeFnktlg8HLEDy3u+NHnP47PWIi9XGEcWzU52JUyu0Xs1l+YPugLyX2jA==" saltValue="0he1T9M0awXK6n93HX7GZA==" spinCount="100000" sheet="1" objects="1" scenarios="1"/>
  <protectedRanges>
    <protectedRange sqref="AA6:AK6 O15:AJ26 C29:C31 C36" name="範囲1"/>
  </protectedRanges>
  <mergeCells count="30">
    <mergeCell ref="AS29:CB29"/>
    <mergeCell ref="AS30:CB30"/>
    <mergeCell ref="AS31:CB35"/>
    <mergeCell ref="AS36:CB39"/>
    <mergeCell ref="BD19:BY22"/>
    <mergeCell ref="AR20:BC22"/>
    <mergeCell ref="AR23:BC24"/>
    <mergeCell ref="BD23:BY26"/>
    <mergeCell ref="AR25:BC26"/>
    <mergeCell ref="AQ4:CA4"/>
    <mergeCell ref="BP6:BZ6"/>
    <mergeCell ref="AR13:BC14"/>
    <mergeCell ref="BD13:BY14"/>
    <mergeCell ref="AR15:BC18"/>
    <mergeCell ref="BD15:BY18"/>
    <mergeCell ref="B4:AL4"/>
    <mergeCell ref="D36:AM39"/>
    <mergeCell ref="AA6:AK6"/>
    <mergeCell ref="D31:AM35"/>
    <mergeCell ref="O23:AJ26"/>
    <mergeCell ref="C13:N14"/>
    <mergeCell ref="O13:AJ14"/>
    <mergeCell ref="O15:AJ18"/>
    <mergeCell ref="O19:AJ22"/>
    <mergeCell ref="C20:N22"/>
    <mergeCell ref="C15:N18"/>
    <mergeCell ref="D30:AM30"/>
    <mergeCell ref="D29:AM29"/>
    <mergeCell ref="C23:N24"/>
    <mergeCell ref="C25:N26"/>
  </mergeCells>
  <phoneticPr fontId="4"/>
  <dataValidations count="2">
    <dataValidation type="date" allowBlank="1" showInputMessage="1" showErrorMessage="1" sqref="AA6:AK6" xr:uid="{56305087-CDDB-4031-8AD1-FF8DAFAE0EC6}">
      <formula1>45748</formula1>
      <formula2>46112</formula2>
    </dataValidation>
    <dataValidation type="list" allowBlank="1" showInputMessage="1" showErrorMessage="1" sqref="C29:C31 C36:C37 AR29:AR31 AR36:AR37" xr:uid="{C16FE228-CDCA-42D4-8AB6-828056F9C33D}">
      <formula1>$AN$30:$AN$31</formula1>
    </dataValidation>
  </dataValidations>
  <pageMargins left="0.70866141732283472" right="0.70866141732283472" top="0.74803149606299213" bottom="0.74803149606299213" header="0.31496062992125984" footer="0.31496062992125984"/>
  <pageSetup paperSize="9" scale="96" fitToHeight="0" orientation="portrait" cellComments="asDisplayed"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25</vt:i4>
      </vt:variant>
    </vt:vector>
  </HeadingPairs>
  <TitlesOfParts>
    <vt:vector size="51" baseType="lpstr">
      <vt:lpstr>取込用（非表示）</vt:lpstr>
      <vt:lpstr>第1号様式</vt:lpstr>
      <vt:lpstr>別紙1</vt:lpstr>
      <vt:lpstr>別紙2_設備</vt:lpstr>
      <vt:lpstr>別紙2_効果促進</vt:lpstr>
      <vt:lpstr>別紙3</vt:lpstr>
      <vt:lpstr>別紙4</vt:lpstr>
      <vt:lpstr>別紙5</vt:lpstr>
      <vt:lpstr>別紙6</vt:lpstr>
      <vt:lpstr>第2号様式</vt:lpstr>
      <vt:lpstr>第22号様式 </vt:lpstr>
      <vt:lpstr>太陽光</vt:lpstr>
      <vt:lpstr>蓄電池</vt:lpstr>
      <vt:lpstr>充放電</vt:lpstr>
      <vt:lpstr>エネマネ</vt:lpstr>
      <vt:lpstr>ZEH・ZEH+</vt:lpstr>
      <vt:lpstr>ZEH-M</vt:lpstr>
      <vt:lpstr>断熱</vt:lpstr>
      <vt:lpstr>空調</vt:lpstr>
      <vt:lpstr>年間負荷相当日数計算</vt:lpstr>
      <vt:lpstr>換気</vt:lpstr>
      <vt:lpstr>照明</vt:lpstr>
      <vt:lpstr>年間負荷相当日数計算_非表示</vt:lpstr>
      <vt:lpstr>給湯・コジェネ</vt:lpstr>
      <vt:lpstr>空調基準APF</vt:lpstr>
      <vt:lpstr>給湯基準APF</vt:lpstr>
      <vt:lpstr>'ZEH・ZEH+'!Print_Area</vt:lpstr>
      <vt:lpstr>'ZEH-M'!Print_Area</vt:lpstr>
      <vt:lpstr>エネマネ!Print_Area</vt:lpstr>
      <vt:lpstr>換気!Print_Area</vt:lpstr>
      <vt:lpstr>給湯・コジェネ!Print_Area</vt:lpstr>
      <vt:lpstr>給湯基準APF!Print_Area</vt:lpstr>
      <vt:lpstr>空調!Print_Area</vt:lpstr>
      <vt:lpstr>空調基準APF!Print_Area</vt:lpstr>
      <vt:lpstr>充放電!Print_Area</vt:lpstr>
      <vt:lpstr>照明!Print_Area</vt:lpstr>
      <vt:lpstr>太陽光!Print_Area</vt:lpstr>
      <vt:lpstr>第1号様式!Print_Area</vt:lpstr>
      <vt:lpstr>'第22号様式 '!Print_Area</vt:lpstr>
      <vt:lpstr>第2号様式!Print_Area</vt:lpstr>
      <vt:lpstr>断熱!Print_Area</vt:lpstr>
      <vt:lpstr>蓄電池!Print_Area</vt:lpstr>
      <vt:lpstr>年間負荷相当日数計算!Print_Area</vt:lpstr>
      <vt:lpstr>年間負荷相当日数計算_非表示!Print_Area</vt:lpstr>
      <vt:lpstr>別紙1!Print_Area</vt:lpstr>
      <vt:lpstr>別紙2_効果促進!Print_Area</vt:lpstr>
      <vt:lpstr>別紙2_設備!Print_Area</vt:lpstr>
      <vt:lpstr>別紙3!Print_Area</vt:lpstr>
      <vt:lpstr>別紙4!Print_Area</vt:lpstr>
      <vt:lpstr>別紙5!Print_Area</vt:lpstr>
      <vt:lpstr>別紙6!Print_Area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Kyoto</dc:creator>
  <cp:keywords/>
  <dc:description/>
  <cp:lastModifiedBy>Kyoto</cp:lastModifiedBy>
  <cp:revision/>
  <dcterms:created xsi:type="dcterms:W3CDTF">2022-09-15T02:54:08Z</dcterms:created>
  <dcterms:modified xsi:type="dcterms:W3CDTF">2026-05-11T01:59:19Z</dcterms:modified>
  <cp:category/>
  <cp:contentStatus/>
</cp:coreProperties>
</file>