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７年度\01_補助要綱制定\01_要綱\★確定\HP公開用\"/>
    </mc:Choice>
  </mc:AlternateContent>
  <xr:revisionPtr revIDLastSave="0" documentId="13_ncr:1_{96C2828E-70E4-4082-AEAF-3F1B46B22951}" xr6:coauthVersionLast="47" xr6:coauthVersionMax="47" xr10:uidLastSave="{00000000-0000-0000-0000-000000000000}"/>
  <bookViews>
    <workbookView xWindow="20370" yWindow="-120" windowWidth="29040" windowHeight="15720" firstSheet="2" activeTab="2" xr2:uid="{DFE27773-9451-4BD7-AF06-38AE1097A3CC}"/>
  </bookViews>
  <sheets>
    <sheet name="取込用（非表示）" sheetId="88" state="hidden" r:id="rId1"/>
    <sheet name="分類" sheetId="89" state="hidden" r:id="rId2"/>
    <sheet name="第1号様式" sheetId="31" r:id="rId3"/>
    <sheet name="別紙1" sheetId="40" r:id="rId4"/>
    <sheet name="別紙2（太陽光発電設備）" sheetId="33" r:id="rId5"/>
    <sheet name="別紙2（蓄電池）" sheetId="85" r:id="rId6"/>
    <sheet name="別紙2（充放電設備等）" sheetId="86" state="hidden" r:id="rId7"/>
    <sheet name="別紙2（高効率空調機器）" sheetId="84" r:id="rId8"/>
    <sheet name="別紙2（高機能換気設備）" sheetId="83" r:id="rId9"/>
    <sheet name="別紙2（高効率照明機器）" sheetId="82" r:id="rId10"/>
    <sheet name="別紙2（高効率給湯器）" sheetId="81" r:id="rId11"/>
    <sheet name="別紙2（コージェネレーション）" sheetId="80" r:id="rId12"/>
    <sheet name="別紙2（効果促進）" sheetId="79" r:id="rId13"/>
    <sheet name="別紙3" sheetId="76" r:id="rId14"/>
    <sheet name="別紙4" sheetId="57" r:id="rId15"/>
    <sheet name="別紙5" sheetId="47" r:id="rId16"/>
    <sheet name="別紙6" sheetId="11" r:id="rId17"/>
    <sheet name="第2号様式" sheetId="42" r:id="rId18"/>
  </sheets>
  <definedNames>
    <definedName name="_xlnm._FilterDatabase" localSheetId="13" hidden="1">別紙3!$E$7:$E$8</definedName>
    <definedName name="_xlnm.Print_Area" localSheetId="2">第1号様式!$A$1:$AM$123</definedName>
    <definedName name="_xlnm.Print_Area" localSheetId="17">第2号様式!$A$1:$AM$51</definedName>
    <definedName name="_xlnm.Print_Area" localSheetId="3">別紙1!$A$1:$AL$286</definedName>
    <definedName name="_xlnm.Print_Area" localSheetId="11">'別紙2（コージェネレーション）'!$A$1:$H$27</definedName>
    <definedName name="_xlnm.Print_Area" localSheetId="12">'別紙2（効果促進）'!$A$1:$H$28</definedName>
    <definedName name="_xlnm.Print_Area" localSheetId="8">'別紙2（高機能換気設備）'!$A$1:$H$27</definedName>
    <definedName name="_xlnm.Print_Area" localSheetId="10">'別紙2（高効率給湯器）'!$A$1:$H$27</definedName>
    <definedName name="_xlnm.Print_Area" localSheetId="7">'別紙2（高効率空調機器）'!$A$1:$H$27</definedName>
    <definedName name="_xlnm.Print_Area" localSheetId="9">'別紙2（高効率照明機器）'!$A$1:$H$27</definedName>
    <definedName name="_xlnm.Print_Area" localSheetId="6">'別紙2（充放電設備等）'!$A$1:$H$16</definedName>
    <definedName name="_xlnm.Print_Area" localSheetId="4">'別紙2（太陽光発電設備）'!$A$1:$H$27</definedName>
    <definedName name="_xlnm.Print_Area" localSheetId="5">'別紙2（蓄電池）'!$A$1:$H$27</definedName>
    <definedName name="_xlnm.Print_Area" localSheetId="13">別紙3!$B$1:$V$111</definedName>
    <definedName name="_xlnm.Print_Area" localSheetId="14">別紙4!$A$1:$M$31</definedName>
    <definedName name="_xlnm.Print_Area" localSheetId="15">別紙5!$A$1:$AM$42</definedName>
    <definedName name="_xlnm.Print_Area" localSheetId="16">別紙6!$A$1:$AM$39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81" i="76" l="1" a="1"/>
  <c r="U81" i="76"/>
  <c r="U82" i="76" a="1"/>
  <c r="U82" i="76" s="1"/>
  <c r="U83" i="76" a="1"/>
  <c r="U83" i="76"/>
  <c r="U84" i="76" a="1"/>
  <c r="U84" i="76" s="1"/>
  <c r="U85" i="76" a="1"/>
  <c r="U85" i="76"/>
  <c r="U86" i="76" a="1"/>
  <c r="U86" i="76"/>
  <c r="U87" i="76" a="1"/>
  <c r="U87" i="76"/>
  <c r="U88" i="76" a="1"/>
  <c r="U88" i="76" s="1"/>
  <c r="U89" i="76" a="1"/>
  <c r="U89" i="76" s="1"/>
  <c r="U90" i="76" a="1"/>
  <c r="U90" i="76"/>
  <c r="U91" i="76" a="1"/>
  <c r="U91" i="76" s="1"/>
  <c r="U92" i="76" a="1"/>
  <c r="U92" i="76"/>
  <c r="U93" i="76" a="1"/>
  <c r="U93" i="76"/>
  <c r="U94" i="76" a="1"/>
  <c r="U94" i="76" s="1"/>
  <c r="U95" i="76" a="1"/>
  <c r="U95" i="76"/>
  <c r="U96" i="76" a="1"/>
  <c r="U96" i="76"/>
  <c r="U97" i="76" a="1"/>
  <c r="U97" i="76"/>
  <c r="U98" i="76" a="1"/>
  <c r="U98" i="76"/>
  <c r="U99" i="76" a="1"/>
  <c r="U99" i="76"/>
  <c r="U100" i="76" a="1"/>
  <c r="U100" i="76" s="1"/>
  <c r="U101" i="76" a="1"/>
  <c r="U101" i="76"/>
  <c r="U102" i="76" a="1"/>
  <c r="U102" i="76"/>
  <c r="U103" i="76" a="1"/>
  <c r="U103" i="76"/>
  <c r="U104" i="76" a="1"/>
  <c r="U104" i="76"/>
  <c r="U80" i="76" a="1"/>
  <c r="U80" i="76" s="1"/>
  <c r="N22" i="76"/>
  <c r="L22" i="76"/>
  <c r="E11" i="76" l="1"/>
  <c r="AE2" i="88" l="1"/>
  <c r="P22" i="76"/>
  <c r="Q108" i="76" a="1"/>
  <c r="Q108" i="76" s="1"/>
  <c r="DS2" i="88"/>
  <c r="DO2" i="88"/>
  <c r="DN2" i="88"/>
  <c r="DM2" i="88"/>
  <c r="CR2" i="88"/>
  <c r="CQ2" i="88"/>
  <c r="CP2" i="88"/>
  <c r="CA2" i="88" s="1"/>
  <c r="CO2" i="88"/>
  <c r="BZ2" i="88" s="1"/>
  <c r="CN2" i="88"/>
  <c r="CL2" i="88"/>
  <c r="CK2" i="88"/>
  <c r="CJ2" i="88"/>
  <c r="CC2" i="88"/>
  <c r="CB2" i="88"/>
  <c r="BY2" i="88"/>
  <c r="BV2" i="88"/>
  <c r="BU2" i="88"/>
  <c r="BS2" i="88"/>
  <c r="BR2" i="88"/>
  <c r="BQ2" i="88"/>
  <c r="BP2" i="88"/>
  <c r="BO2" i="88"/>
  <c r="BN2" i="88"/>
  <c r="BM2" i="88"/>
  <c r="BL2" i="88"/>
  <c r="BK2" i="88"/>
  <c r="BJ2" i="88"/>
  <c r="BI2" i="88"/>
  <c r="BH2" i="88"/>
  <c r="BG2" i="88"/>
  <c r="BF2" i="88"/>
  <c r="BE2" i="88"/>
  <c r="BD2" i="88"/>
  <c r="BC2" i="88"/>
  <c r="BB2" i="88"/>
  <c r="BA2" i="88"/>
  <c r="AZ2" i="88"/>
  <c r="AY2" i="88"/>
  <c r="AX2" i="88"/>
  <c r="AV2" i="88"/>
  <c r="AU2" i="88"/>
  <c r="AT2" i="88"/>
  <c r="AL2" i="88"/>
  <c r="AK2" i="88"/>
  <c r="AG2" i="88"/>
  <c r="AF2" i="88"/>
  <c r="AD2" i="88"/>
  <c r="AC2" i="88"/>
  <c r="AB2" i="88"/>
  <c r="AA2" i="88"/>
  <c r="Z2" i="88"/>
  <c r="Y2" i="88"/>
  <c r="X2" i="88"/>
  <c r="W2" i="88"/>
  <c r="V2" i="88"/>
  <c r="U2" i="88"/>
  <c r="T2" i="88"/>
  <c r="S2" i="88"/>
  <c r="R2" i="88"/>
  <c r="Q2" i="88"/>
  <c r="P2" i="88"/>
  <c r="O2" i="88"/>
  <c r="N2" i="88"/>
  <c r="M2" i="88"/>
  <c r="L2" i="88"/>
  <c r="K2" i="88"/>
  <c r="J2" i="88"/>
  <c r="I2" i="88"/>
  <c r="H2" i="88"/>
  <c r="G2" i="88"/>
  <c r="F2" i="88"/>
  <c r="E2" i="88"/>
  <c r="D2" i="88"/>
  <c r="C2" i="88"/>
  <c r="B2" i="88"/>
  <c r="A2" i="88"/>
  <c r="DG2" i="88" l="1"/>
  <c r="P23" i="76"/>
  <c r="I6" i="57"/>
  <c r="G6" i="57"/>
  <c r="G5" i="57"/>
  <c r="AC28" i="40" l="1"/>
  <c r="G30" i="57" l="1"/>
  <c r="AC100" i="40"/>
  <c r="G15" i="86"/>
  <c r="AC58" i="40" l="1"/>
  <c r="G26" i="85"/>
  <c r="AC77" i="40" s="1"/>
  <c r="G26" i="84"/>
  <c r="AC192" i="40" s="1"/>
  <c r="G26" i="83"/>
  <c r="AC208" i="40" s="1"/>
  <c r="G26" i="82"/>
  <c r="AC226" i="40" s="1"/>
  <c r="G26" i="81"/>
  <c r="AC247" i="40" s="1"/>
  <c r="G26" i="80"/>
  <c r="AC259" i="40" s="1"/>
  <c r="G28" i="79"/>
  <c r="AC276" i="40" s="1"/>
  <c r="N80" i="76"/>
  <c r="U26" i="76"/>
  <c r="S35" i="76"/>
  <c r="S37" i="76"/>
  <c r="S39" i="76"/>
  <c r="S41" i="76"/>
  <c r="S43" i="76"/>
  <c r="S45" i="76"/>
  <c r="S47" i="76"/>
  <c r="S49" i="76"/>
  <c r="S51" i="76"/>
  <c r="S53" i="76"/>
  <c r="S55" i="76"/>
  <c r="S57" i="76"/>
  <c r="S59" i="76"/>
  <c r="S61" i="76"/>
  <c r="S63" i="76"/>
  <c r="S65" i="76"/>
  <c r="S67" i="76"/>
  <c r="S69" i="76"/>
  <c r="S71" i="76"/>
  <c r="S73" i="76"/>
  <c r="U73" i="76" s="1" a="1"/>
  <c r="U73" i="76" s="1"/>
  <c r="S33" i="76"/>
  <c r="AC56" i="40"/>
  <c r="L118" i="76" l="1"/>
  <c r="L119" i="76"/>
  <c r="L120" i="76"/>
  <c r="L117" i="76"/>
  <c r="M124" i="76"/>
  <c r="M125" i="76"/>
  <c r="M126" i="76"/>
  <c r="M127" i="76"/>
  <c r="M128" i="76"/>
  <c r="M129" i="76"/>
  <c r="M130" i="76"/>
  <c r="M123" i="76"/>
  <c r="D256" i="76" a="1"/>
  <c r="D256" i="76" s="1"/>
  <c r="C256" i="76" a="1"/>
  <c r="C256" i="76" s="1"/>
  <c r="D240" i="76" a="1"/>
  <c r="D240" i="76" s="1"/>
  <c r="C240" i="76" a="1"/>
  <c r="C240" i="76" s="1"/>
  <c r="D224" i="76" a="1"/>
  <c r="D224" i="76" s="1"/>
  <c r="C224" i="76" a="1"/>
  <c r="C224" i="76" s="1"/>
  <c r="D208" i="76" a="1"/>
  <c r="D208" i="76" s="1"/>
  <c r="C208" i="76" a="1"/>
  <c r="C208" i="76" s="1"/>
  <c r="E205" i="76"/>
  <c r="E204" i="76"/>
  <c r="E203" i="76"/>
  <c r="E202" i="76"/>
  <c r="E201" i="76"/>
  <c r="E200" i="76"/>
  <c r="E199" i="76"/>
  <c r="C194" i="76"/>
  <c r="C193" i="76"/>
  <c r="C192" i="76"/>
  <c r="C187" i="76"/>
  <c r="C186" i="76"/>
  <c r="C185" i="76"/>
  <c r="O80" i="76" s="1"/>
  <c r="C179" i="76"/>
  <c r="C178" i="76"/>
  <c r="C177" i="76"/>
  <c r="Q100" i="76" s="1"/>
  <c r="C176" i="76"/>
  <c r="C151" i="76"/>
  <c r="C150" i="76"/>
  <c r="C149" i="76"/>
  <c r="Q110" i="76" a="1"/>
  <c r="Q110" i="76" s="1"/>
  <c r="U110" i="76" s="1" a="1"/>
  <c r="U110" i="76" s="1"/>
  <c r="Q109" i="76" a="1"/>
  <c r="Q109" i="76" s="1"/>
  <c r="U109" i="76" s="1" a="1"/>
  <c r="U109" i="76" s="1"/>
  <c r="U108" i="76" a="1"/>
  <c r="U108" i="76" s="1"/>
  <c r="N104" i="76"/>
  <c r="O104" i="76" s="1"/>
  <c r="N103" i="76"/>
  <c r="O103" i="76" s="1"/>
  <c r="N102" i="76"/>
  <c r="O102" i="76" s="1"/>
  <c r="N101" i="76"/>
  <c r="O101" i="76" s="1"/>
  <c r="N100" i="76"/>
  <c r="N99" i="76"/>
  <c r="O99" i="76" s="1"/>
  <c r="N98" i="76"/>
  <c r="O98" i="76" s="1"/>
  <c r="N97" i="76"/>
  <c r="O97" i="76" s="1"/>
  <c r="N96" i="76"/>
  <c r="N95" i="76"/>
  <c r="N94" i="76"/>
  <c r="N93" i="76"/>
  <c r="N92" i="76"/>
  <c r="N91" i="76"/>
  <c r="N90" i="76"/>
  <c r="N89" i="76"/>
  <c r="N88" i="76"/>
  <c r="N87" i="76"/>
  <c r="N86" i="76"/>
  <c r="O86" i="76" s="1"/>
  <c r="N85" i="76"/>
  <c r="O85" i="76" s="1"/>
  <c r="N84" i="76"/>
  <c r="O84" i="76" s="1"/>
  <c r="N83" i="76"/>
  <c r="O83" i="76" s="1"/>
  <c r="N82" i="76"/>
  <c r="O82" i="76" s="1"/>
  <c r="N81" i="76"/>
  <c r="O81" i="76" s="1"/>
  <c r="O74" i="76"/>
  <c r="O73" i="76"/>
  <c r="P73" i="76" s="1"/>
  <c r="O72" i="76"/>
  <c r="O71" i="76"/>
  <c r="O70" i="76"/>
  <c r="O69" i="76"/>
  <c r="O68" i="76"/>
  <c r="O67" i="76"/>
  <c r="O66" i="76"/>
  <c r="O65" i="76"/>
  <c r="O64" i="76"/>
  <c r="O63" i="76"/>
  <c r="O62" i="76"/>
  <c r="O61" i="76"/>
  <c r="O60" i="76"/>
  <c r="O59" i="76"/>
  <c r="O58" i="76"/>
  <c r="O57" i="76"/>
  <c r="O56" i="76"/>
  <c r="O55" i="76"/>
  <c r="O54" i="76"/>
  <c r="O53" i="76"/>
  <c r="O52" i="76"/>
  <c r="O51" i="76"/>
  <c r="O50" i="76"/>
  <c r="O49" i="76"/>
  <c r="O48" i="76"/>
  <c r="O47" i="76"/>
  <c r="O46" i="76"/>
  <c r="O45" i="76"/>
  <c r="O44" i="76"/>
  <c r="O43" i="76"/>
  <c r="O42" i="76"/>
  <c r="O41" i="76"/>
  <c r="O40" i="76"/>
  <c r="O39" i="76"/>
  <c r="O38" i="76"/>
  <c r="O37" i="76"/>
  <c r="O36" i="76"/>
  <c r="O35" i="76"/>
  <c r="O34" i="76"/>
  <c r="O33" i="76"/>
  <c r="DB2" i="88"/>
  <c r="CW2" i="88" s="1"/>
  <c r="CH2" i="88" s="1"/>
  <c r="DL2" i="88" s="1"/>
  <c r="O22" i="76"/>
  <c r="DF2" i="88" s="1"/>
  <c r="DE2" i="88"/>
  <c r="M22" i="76"/>
  <c r="DD2" i="88" s="1"/>
  <c r="DC2" i="88"/>
  <c r="AC150" i="40"/>
  <c r="G4" i="57"/>
  <c r="Q64" i="76" l="1"/>
  <c r="R64" i="76" s="1" a="1"/>
  <c r="R64" i="76" s="1"/>
  <c r="Q58" i="76"/>
  <c r="R58" i="76" s="1" a="1"/>
  <c r="R58" i="76" s="1"/>
  <c r="Q57" i="76"/>
  <c r="R57" i="76" s="1" a="1"/>
  <c r="R57" i="76" s="1"/>
  <c r="Q63" i="76"/>
  <c r="R63" i="76" s="1" a="1"/>
  <c r="R63" i="76" s="1"/>
  <c r="Q54" i="76"/>
  <c r="R54" i="76" s="1" a="1"/>
  <c r="R54" i="76" s="1"/>
  <c r="Q38" i="76"/>
  <c r="R38" i="76" s="1" a="1"/>
  <c r="R38" i="76" s="1"/>
  <c r="Q53" i="76"/>
  <c r="R53" i="76" s="1" a="1"/>
  <c r="R53" i="76" s="1"/>
  <c r="Q66" i="76"/>
  <c r="R66" i="76" s="1" a="1"/>
  <c r="R66" i="76" s="1"/>
  <c r="Q46" i="76"/>
  <c r="R46" i="76" s="1" a="1"/>
  <c r="R46" i="76" s="1"/>
  <c r="Q39" i="76"/>
  <c r="R39" i="76" s="1" a="1"/>
  <c r="R39" i="76" s="1"/>
  <c r="Q65" i="76"/>
  <c r="R65" i="76" s="1" a="1"/>
  <c r="R65" i="76" s="1"/>
  <c r="Q52" i="76"/>
  <c r="R52" i="76" s="1" a="1"/>
  <c r="R52" i="76" s="1"/>
  <c r="Q36" i="76"/>
  <c r="R36" i="76" s="1" a="1"/>
  <c r="R36" i="76" s="1"/>
  <c r="Q55" i="76"/>
  <c r="R55" i="76" s="1" a="1"/>
  <c r="R55" i="76" s="1"/>
  <c r="Q74" i="76"/>
  <c r="R74" i="76" s="1" a="1"/>
  <c r="R74" i="76" s="1"/>
  <c r="Q50" i="76"/>
  <c r="R50" i="76" s="1" a="1"/>
  <c r="R50" i="76" s="1"/>
  <c r="Q33" i="76"/>
  <c r="R33" i="76" s="1" a="1"/>
  <c r="R33" i="76" s="1"/>
  <c r="Q42" i="76"/>
  <c r="R42" i="76" s="1" a="1"/>
  <c r="R42" i="76" s="1"/>
  <c r="Q73" i="76"/>
  <c r="R73" i="76" s="1" a="1"/>
  <c r="R73" i="76" s="1"/>
  <c r="V73" i="76" s="1"/>
  <c r="Q40" i="76"/>
  <c r="R40" i="76" s="1" a="1"/>
  <c r="R40" i="76" s="1"/>
  <c r="Q41" i="76"/>
  <c r="R41" i="76" s="1" a="1"/>
  <c r="R41" i="76" s="1"/>
  <c r="Q67" i="76"/>
  <c r="R67" i="76" s="1" a="1"/>
  <c r="R67" i="76" s="1"/>
  <c r="Q62" i="76"/>
  <c r="R62" i="76" s="1" a="1"/>
  <c r="R62" i="76" s="1"/>
  <c r="Q44" i="76"/>
  <c r="R44" i="76" s="1" a="1"/>
  <c r="R44" i="76" s="1"/>
  <c r="Q69" i="76"/>
  <c r="R69" i="76" s="1" a="1"/>
  <c r="R69" i="76" s="1"/>
  <c r="Q45" i="76"/>
  <c r="R45" i="76" s="1" a="1"/>
  <c r="R45" i="76" s="1"/>
  <c r="Q56" i="76"/>
  <c r="R56" i="76" s="1" a="1"/>
  <c r="R56" i="76" s="1"/>
  <c r="Q51" i="76"/>
  <c r="R51" i="76" s="1" a="1"/>
  <c r="R51" i="76" s="1"/>
  <c r="Q72" i="76"/>
  <c r="R72" i="76" s="1" a="1"/>
  <c r="R72" i="76" s="1"/>
  <c r="Q49" i="76"/>
  <c r="R49" i="76" s="1" a="1"/>
  <c r="R49" i="76" s="1"/>
  <c r="Q34" i="76"/>
  <c r="R34" i="76" s="1" a="1"/>
  <c r="R34" i="76" s="1"/>
  <c r="Q59" i="76"/>
  <c r="R59" i="76" s="1" a="1"/>
  <c r="R59" i="76" s="1"/>
  <c r="Q70" i="76"/>
  <c r="R70" i="76" s="1" a="1"/>
  <c r="R70" i="76" s="1"/>
  <c r="Q48" i="76"/>
  <c r="R48" i="76" s="1" a="1"/>
  <c r="R48" i="76" s="1"/>
  <c r="Q35" i="76"/>
  <c r="R35" i="76" s="1" a="1"/>
  <c r="R35" i="76" s="1"/>
  <c r="Q61" i="76"/>
  <c r="R61" i="76" s="1" a="1"/>
  <c r="R61" i="76" s="1"/>
  <c r="Q68" i="76"/>
  <c r="R68" i="76" s="1" a="1"/>
  <c r="R68" i="76" s="1"/>
  <c r="Q47" i="76"/>
  <c r="R47" i="76" s="1" a="1"/>
  <c r="R47" i="76" s="1"/>
  <c r="Q37" i="76"/>
  <c r="R37" i="76" s="1" a="1"/>
  <c r="R37" i="76" s="1"/>
  <c r="Q43" i="76"/>
  <c r="R43" i="76" s="1" a="1"/>
  <c r="R43" i="76" s="1"/>
  <c r="Q60" i="76"/>
  <c r="R60" i="76" s="1" a="1"/>
  <c r="R60" i="76" s="1"/>
  <c r="Q71" i="76"/>
  <c r="R71" i="76" s="1" a="1"/>
  <c r="R71" i="76" s="1"/>
  <c r="O100" i="76"/>
  <c r="V100" i="76" s="1"/>
  <c r="Q82" i="76"/>
  <c r="V82" i="76" s="1"/>
  <c r="Q92" i="76"/>
  <c r="Q104" i="76"/>
  <c r="Q86" i="76"/>
  <c r="V86" i="76" s="1"/>
  <c r="Q87" i="76"/>
  <c r="V87" i="76" s="1"/>
  <c r="Q81" i="76"/>
  <c r="V81" i="76" s="1"/>
  <c r="Q93" i="76"/>
  <c r="Q80" i="76"/>
  <c r="V80" i="76" s="1"/>
  <c r="Q94" i="76"/>
  <c r="Q89" i="76"/>
  <c r="Q102" i="76"/>
  <c r="Q103" i="76"/>
  <c r="Q98" i="76"/>
  <c r="V98" i="76" s="1"/>
  <c r="Q99" i="76"/>
  <c r="V99" i="76" s="1"/>
  <c r="Q101" i="76"/>
  <c r="Q90" i="76"/>
  <c r="V90" i="76" s="1"/>
  <c r="Q91" i="76"/>
  <c r="V91" i="76" s="1"/>
  <c r="Q83" i="76"/>
  <c r="V83" i="76" s="1"/>
  <c r="Q95" i="76"/>
  <c r="V95" i="76" s="1"/>
  <c r="Q84" i="76"/>
  <c r="V84" i="76" s="1"/>
  <c r="Q96" i="76"/>
  <c r="Q85" i="76"/>
  <c r="V85" i="76" s="1"/>
  <c r="Q97" i="76"/>
  <c r="V97" i="76" s="1"/>
  <c r="Q88" i="76"/>
  <c r="V88" i="76" s="1"/>
  <c r="M120" i="76"/>
  <c r="P39" i="76"/>
  <c r="P55" i="76"/>
  <c r="U55" i="76" s="1" a="1"/>
  <c r="U55" i="76" s="1"/>
  <c r="P47" i="76"/>
  <c r="P71" i="76"/>
  <c r="P67" i="76"/>
  <c r="U67" i="76" s="1" a="1"/>
  <c r="U67" i="76" s="1"/>
  <c r="O93" i="76"/>
  <c r="O87" i="76"/>
  <c r="O88" i="76"/>
  <c r="O96" i="76"/>
  <c r="O89" i="76"/>
  <c r="O94" i="76"/>
  <c r="O95" i="76"/>
  <c r="P59" i="76"/>
  <c r="O90" i="76"/>
  <c r="O91" i="76"/>
  <c r="P43" i="76"/>
  <c r="P63" i="76"/>
  <c r="P51" i="76"/>
  <c r="P24" i="76"/>
  <c r="P28" i="76" s="1"/>
  <c r="P45" i="76"/>
  <c r="U45" i="76" s="1" a="1"/>
  <c r="U45" i="76" s="1"/>
  <c r="P41" i="76"/>
  <c r="U41" i="76" s="1" a="1"/>
  <c r="U41" i="76" s="1"/>
  <c r="P53" i="76"/>
  <c r="P37" i="76"/>
  <c r="P33" i="76"/>
  <c r="U33" i="76" s="1" a="1"/>
  <c r="U33" i="76" s="1"/>
  <c r="P49" i="76"/>
  <c r="P61" i="76"/>
  <c r="O92" i="76"/>
  <c r="P69" i="76"/>
  <c r="P65" i="76"/>
  <c r="P57" i="76"/>
  <c r="U57" i="76" s="1" a="1"/>
  <c r="U57" i="76" s="1"/>
  <c r="P35" i="76"/>
  <c r="V92" i="76" l="1"/>
  <c r="V89" i="76"/>
  <c r="V96" i="76"/>
  <c r="V94" i="76"/>
  <c r="V93" i="76"/>
  <c r="V57" i="76"/>
  <c r="V41" i="76"/>
  <c r="V55" i="76"/>
  <c r="V67" i="76"/>
  <c r="V45" i="76"/>
  <c r="V33" i="76"/>
  <c r="U65" i="76" a="1"/>
  <c r="U65" i="76" s="1"/>
  <c r="V65" i="76" s="1"/>
  <c r="V103" i="76"/>
  <c r="E16" i="76"/>
  <c r="U53" i="76" a="1"/>
  <c r="U53" i="76" s="1"/>
  <c r="V53" i="76" s="1"/>
  <c r="U43" i="76" a="1"/>
  <c r="U43" i="76" s="1"/>
  <c r="V43" i="76" s="1"/>
  <c r="V104" i="76"/>
  <c r="U39" i="76" a="1"/>
  <c r="U39" i="76" s="1"/>
  <c r="V39" i="76" s="1"/>
  <c r="U71" i="76" a="1"/>
  <c r="U71" i="76" s="1"/>
  <c r="V71" i="76" s="1"/>
  <c r="V101" i="76"/>
  <c r="U47" i="76" a="1"/>
  <c r="U47" i="76" s="1"/>
  <c r="V47" i="76" s="1"/>
  <c r="U51" i="76" a="1"/>
  <c r="U51" i="76" s="1"/>
  <c r="V51" i="76" s="1"/>
  <c r="U59" i="76" a="1"/>
  <c r="U59" i="76" s="1"/>
  <c r="V59" i="76" s="1"/>
  <c r="U37" i="76" a="1"/>
  <c r="U37" i="76" s="1"/>
  <c r="V37" i="76" s="1"/>
  <c r="U35" i="76" a="1"/>
  <c r="U35" i="76" s="1"/>
  <c r="V35" i="76" s="1"/>
  <c r="U61" i="76" a="1"/>
  <c r="U61" i="76" s="1"/>
  <c r="V61" i="76" s="1"/>
  <c r="V102" i="76"/>
  <c r="U49" i="76" a="1"/>
  <c r="U49" i="76" s="1"/>
  <c r="V49" i="76" s="1"/>
  <c r="U63" i="76" a="1"/>
  <c r="U63" i="76" s="1"/>
  <c r="V63" i="76" s="1"/>
  <c r="U69" i="76" a="1"/>
  <c r="U69" i="76" s="1"/>
  <c r="V69" i="76" s="1"/>
  <c r="O23" i="76" l="1"/>
  <c r="M23" i="76"/>
  <c r="N23" i="76"/>
  <c r="L23" i="76"/>
  <c r="E17" i="76"/>
  <c r="E18" i="76" s="1"/>
  <c r="AC21" i="40"/>
  <c r="N24" i="76" l="1"/>
  <c r="N28" i="76" s="1"/>
  <c r="CY2" i="88"/>
  <c r="CT2" i="88" s="1"/>
  <c r="CE2" i="88" s="1"/>
  <c r="DI2" i="88" s="1"/>
  <c r="L24" i="76"/>
  <c r="L28" i="76" s="1"/>
  <c r="O24" i="76"/>
  <c r="O28" i="76" s="1"/>
  <c r="DA2" i="88"/>
  <c r="CV2" i="88" s="1"/>
  <c r="CG2" i="88" s="1"/>
  <c r="DK2" i="88" s="1"/>
  <c r="CZ2" i="88" l="1"/>
  <c r="CU2" i="88" s="1"/>
  <c r="CF2" i="88" s="1"/>
  <c r="DJ2" i="88" s="1"/>
  <c r="M24" i="76"/>
  <c r="M28" i="76" s="1"/>
  <c r="CX2" i="88"/>
  <c r="CS2" i="88" s="1"/>
  <c r="CD2" i="88" s="1"/>
  <c r="CM2" i="88" l="1"/>
  <c r="CI2" i="88" s="1"/>
  <c r="U24" i="76"/>
  <c r="BX2" i="88"/>
  <c r="BT2" i="88" s="1"/>
  <c r="DH2" i="88"/>
  <c r="L29" i="57"/>
  <c r="L28" i="57"/>
  <c r="L27" i="57"/>
  <c r="L26" i="57"/>
  <c r="L25" i="57"/>
  <c r="L24" i="57"/>
  <c r="L23" i="57"/>
  <c r="L22" i="57"/>
  <c r="L21" i="57"/>
  <c r="L20" i="57"/>
  <c r="L19" i="57"/>
  <c r="L18" i="57"/>
  <c r="K30" i="57"/>
  <c r="J30" i="57"/>
  <c r="I30" i="57"/>
  <c r="H30" i="57"/>
  <c r="U28" i="76" l="1"/>
  <c r="AC167" i="40" s="1"/>
  <c r="AC170" i="40" s="1"/>
  <c r="L30" i="57"/>
  <c r="T29" i="76" l="1"/>
  <c r="U29" i="76"/>
  <c r="AC172" i="40"/>
  <c r="AC173" i="40" s="1"/>
  <c r="AW2" i="88" s="1"/>
  <c r="AC280" i="40" l="1"/>
  <c r="AC279" i="40"/>
  <c r="AC104" i="40"/>
  <c r="AC103" i="40"/>
  <c r="AC263" i="40"/>
  <c r="AC262" i="40"/>
  <c r="AC251" i="40"/>
  <c r="AC250" i="40"/>
  <c r="AC230" i="40"/>
  <c r="AC229" i="40"/>
  <c r="AC212" i="40"/>
  <c r="AC211" i="40"/>
  <c r="AC196" i="40"/>
  <c r="AC195" i="40"/>
  <c r="AC81" i="40"/>
  <c r="AC80" i="40"/>
  <c r="AC281" i="40" l="1"/>
  <c r="AC264" i="40"/>
  <c r="AC105" i="40"/>
  <c r="AC252" i="40"/>
  <c r="AC231" i="40"/>
  <c r="AC213" i="40"/>
  <c r="AC197" i="40"/>
  <c r="AC82" i="40"/>
  <c r="G26" i="33" l="1"/>
  <c r="AC41" i="40" s="1"/>
  <c r="AC44" i="40" l="1"/>
  <c r="AC20" i="40"/>
  <c r="AC45" i="40"/>
  <c r="AC46" i="40" l="1"/>
  <c r="AC22" i="40" l="1"/>
  <c r="AC23" i="40"/>
  <c r="Z18" i="31" l="1"/>
  <c r="AS2"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E7" authorId="0" shapeId="0" xr:uid="{F59197C3-8B39-4B23-AFA5-2B879B23BED2}">
      <text>
        <r>
          <rPr>
            <b/>
            <sz val="9"/>
            <color indexed="81"/>
            <rFont val="MS P ゴシック"/>
            <family val="3"/>
            <charset val="128"/>
          </rPr>
          <t>建物の構造を選択してください。</t>
        </r>
      </text>
    </comment>
    <comment ref="M7" authorId="0" shapeId="0" xr:uid="{3AD4A48A-BFCC-480C-9EF1-1475419A12A8}">
      <text>
        <r>
          <rPr>
            <b/>
            <sz val="9"/>
            <color indexed="81"/>
            <rFont val="MS P ゴシック"/>
            <family val="3"/>
            <charset val="128"/>
          </rPr>
          <t>部位ごとに補助対象経費を計上してください。見積上でどの経費をどの費目（細分）に計上したかわかるよう記載してください。</t>
        </r>
      </text>
    </comment>
    <comment ref="E8" authorId="0" shapeId="0" xr:uid="{A7B8D90D-B804-4DA9-8A1F-136DF93F71F8}">
      <text>
        <r>
          <rPr>
            <b/>
            <sz val="9"/>
            <color indexed="81"/>
            <rFont val="MS P ゴシック"/>
            <family val="3"/>
            <charset val="128"/>
          </rPr>
          <t>選択項目に該当するものがない場合、こちらに記載してください。</t>
        </r>
      </text>
    </comment>
    <comment ref="E15" authorId="0" shapeId="0" xr:uid="{E22350BD-37FC-4085-96B1-CAD97E3DE978}">
      <text>
        <r>
          <rPr>
            <b/>
            <sz val="9"/>
            <color indexed="81"/>
            <rFont val="MS P ゴシック"/>
            <family val="3"/>
            <charset val="128"/>
          </rPr>
          <t>改修する部位は、「○」を選択してください。</t>
        </r>
      </text>
    </comment>
    <comment ref="O24" authorId="0" shapeId="0" xr:uid="{6CBF6357-45DF-4375-A39D-650D3061ECF2}">
      <text>
        <r>
          <rPr>
            <b/>
            <sz val="9"/>
            <color indexed="81"/>
            <rFont val="MS P ゴシック"/>
            <family val="3"/>
            <charset val="128"/>
          </rPr>
          <t>部位ごとに見積と基準単価の金額を比較し、小さい方が採用されます。</t>
        </r>
      </text>
    </comment>
    <comment ref="P24" authorId="0" shapeId="0" xr:uid="{01FD6CEE-DDF6-4D14-8E2C-20F2B121B7C2}">
      <text>
        <r>
          <rPr>
            <b/>
            <sz val="9"/>
            <color indexed="81"/>
            <rFont val="MS P ゴシック"/>
            <family val="3"/>
            <charset val="128"/>
          </rPr>
          <t>玄関ドアの上限は75,000円です。</t>
        </r>
      </text>
    </comment>
    <comment ref="P26" authorId="0" shapeId="0" xr:uid="{70D98D71-502F-4DA1-81E4-47676B9A4226}">
      <text>
        <r>
          <rPr>
            <b/>
            <sz val="9"/>
            <color indexed="10"/>
            <rFont val="MS P ゴシック"/>
            <family val="3"/>
            <charset val="128"/>
          </rPr>
          <t>上限を超過している場合</t>
        </r>
        <r>
          <rPr>
            <b/>
            <sz val="9"/>
            <color indexed="81"/>
            <rFont val="MS P ゴシック"/>
            <family val="3"/>
            <charset val="128"/>
          </rPr>
          <t>、超過分の金額をいずれかの部位から除いてください。</t>
        </r>
      </text>
    </comment>
    <comment ref="U28" authorId="0" shapeId="0" xr:uid="{FC7A6CAA-1F93-4662-BEE6-3A6CE0B482B8}">
      <text>
        <r>
          <rPr>
            <b/>
            <sz val="9"/>
            <color indexed="81"/>
            <rFont val="MS P ゴシック"/>
            <family val="3"/>
            <charset val="128"/>
          </rPr>
          <t>この金額の2/3が補助金額となります。</t>
        </r>
      </text>
    </comment>
    <comment ref="J32" authorId="0" shapeId="0" xr:uid="{2058DD62-7A6C-4812-B6AE-3BE0CD185F31}">
      <text>
        <r>
          <rPr>
            <b/>
            <sz val="9"/>
            <color indexed="81"/>
            <rFont val="MS P ゴシック"/>
            <family val="3"/>
            <charset val="128"/>
          </rPr>
          <t>品番や使用など製品を特定できる情報を記載してください。</t>
        </r>
        <r>
          <rPr>
            <sz val="9"/>
            <color indexed="81"/>
            <rFont val="MS P ゴシック"/>
            <family val="3"/>
            <charset val="128"/>
          </rPr>
          <t xml:space="preserve">
</t>
        </r>
      </text>
    </comment>
    <comment ref="D33" authorId="0" shapeId="0" xr:uid="{B9214E74-9EF8-4C3D-B922-C29CBFE9925C}">
      <text>
        <r>
          <rPr>
            <b/>
            <sz val="9"/>
            <color indexed="81"/>
            <rFont val="MS P ゴシック"/>
            <family val="3"/>
            <charset val="128"/>
          </rPr>
          <t>図面上の番号と合わせてください。</t>
        </r>
      </text>
    </comment>
    <comment ref="K33" authorId="0" shapeId="0" xr:uid="{31BC41ED-07EF-4E80-A4D5-CA93656256BF}">
      <text>
        <r>
          <rPr>
            <b/>
            <sz val="9"/>
            <color indexed="81"/>
            <rFont val="MS P ゴシック"/>
            <family val="3"/>
            <charset val="128"/>
          </rPr>
          <t>すでに改修済みの場合は、「○」を選択してください。</t>
        </r>
      </text>
    </comment>
    <comment ref="U33" authorId="0" shapeId="0" xr:uid="{628DBE84-933F-47C6-8466-28D26B5C390A}">
      <text>
        <r>
          <rPr>
            <b/>
            <sz val="9"/>
            <color indexed="81"/>
            <rFont val="MS P ゴシック"/>
            <family val="3"/>
            <charset val="128"/>
          </rPr>
          <t>不適合の場合は修正してください。</t>
        </r>
      </text>
    </comment>
    <comment ref="J39" authorId="0" shapeId="0" xr:uid="{58591764-653F-4131-80C9-31A976CEFF5C}">
      <text>
        <r>
          <rPr>
            <b/>
            <sz val="9"/>
            <color indexed="81"/>
            <rFont val="MS P ゴシック"/>
            <family val="3"/>
            <charset val="128"/>
          </rPr>
          <t>製品が特定できれば空欄でも構いません。</t>
        </r>
      </text>
    </comment>
    <comment ref="K80" authorId="0" shapeId="0" xr:uid="{7486E914-D7EA-4195-A231-9D33BAE38462}">
      <text>
        <r>
          <rPr>
            <b/>
            <sz val="9"/>
            <color indexed="81"/>
            <rFont val="MS P ゴシック"/>
            <family val="3"/>
            <charset val="128"/>
          </rPr>
          <t>すでに改修済みの場合は、「○」を選択してください。</t>
        </r>
      </text>
    </comment>
    <comment ref="D84" authorId="0" shapeId="0" xr:uid="{553BCECF-4570-411D-8348-3696DA3C49E7}">
      <text>
        <r>
          <rPr>
            <b/>
            <sz val="9"/>
            <color indexed="81"/>
            <rFont val="MS P ゴシック"/>
            <family val="3"/>
            <charset val="128"/>
          </rPr>
          <t>図面上の番号と合わせてください。見積上の番号とも整合をとってください。</t>
        </r>
      </text>
    </comment>
    <comment ref="E84" authorId="0" shapeId="0" xr:uid="{F30697E2-7F43-4B1D-9810-05F927845922}">
      <text>
        <r>
          <rPr>
            <b/>
            <sz val="9"/>
            <color indexed="81"/>
            <rFont val="MS P ゴシック"/>
            <family val="3"/>
            <charset val="128"/>
          </rPr>
          <t>工法を選択してください（選択しないと金額が反映されません）。</t>
        </r>
      </text>
    </comment>
    <comment ref="J84" authorId="0" shapeId="0" xr:uid="{E061FEE0-9DE2-4942-A528-305DE7252339}">
      <text>
        <r>
          <rPr>
            <b/>
            <sz val="9"/>
            <color indexed="81"/>
            <rFont val="MS P ゴシック"/>
            <family val="3"/>
            <charset val="128"/>
          </rPr>
          <t>ガラスの構成、中空層など、製品カタログ等と一致するよう記載してください。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<sst xmlns="http://schemas.openxmlformats.org/spreadsheetml/2006/main" count="1845" uniqueCount="707">
  <si>
    <t>　</t>
    <phoneticPr fontId="1"/>
  </si>
  <si>
    <t>　　</t>
    <phoneticPr fontId="1"/>
  </si>
  <si>
    <t>記</t>
  </si>
  <si>
    <t>円</t>
    <rPh sb="0" eb="1">
      <t>エン</t>
    </rPh>
    <phoneticPr fontId="1"/>
  </si>
  <si>
    <t>申請者</t>
    <phoneticPr fontId="2"/>
  </si>
  <si>
    <t>（法人の場合）名称・代表者の職名・氏名</t>
    <phoneticPr fontId="2"/>
  </si>
  <si>
    <t>会社名</t>
    <rPh sb="0" eb="3">
      <t>カイシャメイ</t>
    </rPh>
    <phoneticPr fontId="2"/>
  </si>
  <si>
    <t>担当者氏名</t>
    <phoneticPr fontId="2"/>
  </si>
  <si>
    <t>所在地</t>
  </si>
  <si>
    <t>電話番号</t>
    <phoneticPr fontId="2"/>
  </si>
  <si>
    <t>営業日</t>
    <phoneticPr fontId="2"/>
  </si>
  <si>
    <t>部署名・役職名</t>
    <phoneticPr fontId="2"/>
  </si>
  <si>
    <t>担</t>
    <rPh sb="0" eb="1">
      <t>タン</t>
    </rPh>
    <phoneticPr fontId="2"/>
  </si>
  <si>
    <t>氏名</t>
    <phoneticPr fontId="2"/>
  </si>
  <si>
    <t>当</t>
    <rPh sb="0" eb="1">
      <t>トウ</t>
    </rPh>
    <phoneticPr fontId="2"/>
  </si>
  <si>
    <t>住所</t>
    <phoneticPr fontId="2"/>
  </si>
  <si>
    <t>部</t>
    <rPh sb="0" eb="1">
      <t>ブ</t>
    </rPh>
    <phoneticPr fontId="2"/>
  </si>
  <si>
    <t>署</t>
    <rPh sb="0" eb="1">
      <t>ショ</t>
    </rPh>
    <phoneticPr fontId="2"/>
  </si>
  <si>
    <t>電話番号</t>
    <rPh sb="0" eb="2">
      <t>デンワ</t>
    </rPh>
    <rPh sb="2" eb="4">
      <t>バンゴウ</t>
    </rPh>
    <phoneticPr fontId="2"/>
  </si>
  <si>
    <t>メールアドレス</t>
    <phoneticPr fontId="2"/>
  </si>
  <si>
    <t>法人名称</t>
    <phoneticPr fontId="2"/>
  </si>
  <si>
    <t>代</t>
    <rPh sb="0" eb="1">
      <t>ダイ</t>
    </rPh>
    <phoneticPr fontId="2"/>
  </si>
  <si>
    <t>職名</t>
    <rPh sb="0" eb="2">
      <t>ショクメイ</t>
    </rPh>
    <phoneticPr fontId="2"/>
  </si>
  <si>
    <t>表</t>
    <rPh sb="0" eb="1">
      <t>ヒョウ</t>
    </rPh>
    <phoneticPr fontId="2"/>
  </si>
  <si>
    <t>者</t>
    <rPh sb="0" eb="1">
      <t>シャ</t>
    </rPh>
    <phoneticPr fontId="2"/>
  </si>
  <si>
    <t>担当者氏名</t>
    <rPh sb="0" eb="3">
      <t>タントウシャ</t>
    </rPh>
    <phoneticPr fontId="2"/>
  </si>
  <si>
    <t>所在地</t>
    <rPh sb="0" eb="3">
      <t>ショザイチ</t>
    </rPh>
    <phoneticPr fontId="2"/>
  </si>
  <si>
    <t>区分</t>
    <rPh sb="0" eb="2">
      <t>クブン</t>
    </rPh>
    <phoneticPr fontId="2"/>
  </si>
  <si>
    <t>法人名（名称及び代表者の職・氏名）又は氏名</t>
    <phoneticPr fontId="2"/>
  </si>
  <si>
    <t>申請者</t>
    <rPh sb="0" eb="3">
      <t>シンセイシャ</t>
    </rPh>
    <phoneticPr fontId="2"/>
  </si>
  <si>
    <t>　PPA事業者又はリース事
　業者</t>
    <phoneticPr fontId="2"/>
  </si>
  <si>
    <t>電力販売又はリースで
設置する設備の使用者</t>
    <phoneticPr fontId="2"/>
  </si>
  <si>
    <t>設置場所所有者</t>
  </si>
  <si>
    <t>【同意事項】</t>
    <phoneticPr fontId="2"/>
  </si>
  <si>
    <t>１</t>
    <phoneticPr fontId="1"/>
  </si>
  <si>
    <t>メールアドレス</t>
    <phoneticPr fontId="2"/>
  </si>
  <si>
    <t>２　補助対象事業の内容</t>
    <phoneticPr fontId="1"/>
  </si>
  <si>
    <t>区分</t>
    <rPh sb="0" eb="2">
      <t>クブン</t>
    </rPh>
    <phoneticPr fontId="1"/>
  </si>
  <si>
    <t>費目</t>
    <rPh sb="0" eb="2">
      <t>ヒモク</t>
    </rPh>
    <phoneticPr fontId="1"/>
  </si>
  <si>
    <t>細分</t>
    <rPh sb="0" eb="2">
      <t>サイブン</t>
    </rPh>
    <phoneticPr fontId="1"/>
  </si>
  <si>
    <t>工事費</t>
    <rPh sb="0" eb="3">
      <t>コウジヒ</t>
    </rPh>
    <phoneticPr fontId="1"/>
  </si>
  <si>
    <t>本工事費
（直接工事費）</t>
    <rPh sb="0" eb="3">
      <t>ホンコウジ</t>
    </rPh>
    <rPh sb="3" eb="4">
      <t>ヒ</t>
    </rPh>
    <rPh sb="6" eb="8">
      <t>チョクセツ</t>
    </rPh>
    <rPh sb="8" eb="10">
      <t>コウジ</t>
    </rPh>
    <rPh sb="10" eb="11">
      <t>ヒ</t>
    </rPh>
    <phoneticPr fontId="1"/>
  </si>
  <si>
    <t>材料費</t>
    <rPh sb="0" eb="3">
      <t>ザイリョウヒ</t>
    </rPh>
    <phoneticPr fontId="1"/>
  </si>
  <si>
    <t>労務費</t>
    <rPh sb="0" eb="3">
      <t>ロウムヒ</t>
    </rPh>
    <phoneticPr fontId="1"/>
  </si>
  <si>
    <t>合計</t>
    <rPh sb="0" eb="2">
      <t>ゴウケイ</t>
    </rPh>
    <phoneticPr fontId="1"/>
  </si>
  <si>
    <t>直接経費</t>
    <rPh sb="0" eb="4">
      <t>チョクセツケイヒ</t>
    </rPh>
    <phoneticPr fontId="1"/>
  </si>
  <si>
    <t>共通仮設費</t>
    <rPh sb="0" eb="2">
      <t>キョウツウ</t>
    </rPh>
    <rPh sb="2" eb="5">
      <t>カセツヒ</t>
    </rPh>
    <phoneticPr fontId="1"/>
  </si>
  <si>
    <t>現場管理費</t>
    <rPh sb="0" eb="2">
      <t>ゲンバ</t>
    </rPh>
    <rPh sb="2" eb="5">
      <t>カンリヒ</t>
    </rPh>
    <phoneticPr fontId="1"/>
  </si>
  <si>
    <t>一般管理費</t>
    <rPh sb="0" eb="2">
      <t>イッパン</t>
    </rPh>
    <rPh sb="2" eb="5">
      <t>カンリヒ</t>
    </rPh>
    <phoneticPr fontId="1"/>
  </si>
  <si>
    <t>付帯工事費</t>
    <rPh sb="0" eb="4">
      <t>フタイコウジ</t>
    </rPh>
    <rPh sb="4" eb="5">
      <t>ヒ</t>
    </rPh>
    <phoneticPr fontId="1"/>
  </si>
  <si>
    <t>機械器具費</t>
    <rPh sb="0" eb="5">
      <t>キカイキグヒ</t>
    </rPh>
    <phoneticPr fontId="1"/>
  </si>
  <si>
    <t>測量及試験費</t>
    <rPh sb="0" eb="2">
      <t>ソクリョウ</t>
    </rPh>
    <rPh sb="2" eb="3">
      <t>オヨ</t>
    </rPh>
    <rPh sb="3" eb="6">
      <t>シケンヒ</t>
    </rPh>
    <phoneticPr fontId="1"/>
  </si>
  <si>
    <t>設備費</t>
    <rPh sb="0" eb="2">
      <t>セツビ</t>
    </rPh>
    <rPh sb="2" eb="3">
      <t>ヒ</t>
    </rPh>
    <phoneticPr fontId="1"/>
  </si>
  <si>
    <t>設備費</t>
    <rPh sb="0" eb="3">
      <t>セツビヒ</t>
    </rPh>
    <phoneticPr fontId="1"/>
  </si>
  <si>
    <t>業務費</t>
    <rPh sb="0" eb="3">
      <t>ギョウムヒ</t>
    </rPh>
    <phoneticPr fontId="1"/>
  </si>
  <si>
    <t>事務費</t>
    <rPh sb="0" eb="3">
      <t>ジムヒ</t>
    </rPh>
    <phoneticPr fontId="1"/>
  </si>
  <si>
    <t>補助対象経費（税抜）</t>
    <rPh sb="0" eb="4">
      <t>ホジョタイショウ</t>
    </rPh>
    <rPh sb="4" eb="6">
      <t>ケイヒ</t>
    </rPh>
    <phoneticPr fontId="1"/>
  </si>
  <si>
    <t>業務費</t>
    <rPh sb="0" eb="2">
      <t>ギョウム</t>
    </rPh>
    <rPh sb="2" eb="3">
      <t>ヒ</t>
    </rPh>
    <phoneticPr fontId="1"/>
  </si>
  <si>
    <t>直接費</t>
    <rPh sb="0" eb="2">
      <t>チョクセツ</t>
    </rPh>
    <rPh sb="2" eb="3">
      <t>ヒ</t>
    </rPh>
    <phoneticPr fontId="1"/>
  </si>
  <si>
    <t>諸謝金</t>
    <rPh sb="0" eb="3">
      <t>ショシャキン</t>
    </rPh>
    <phoneticPr fontId="1"/>
  </si>
  <si>
    <t>旅費</t>
    <rPh sb="0" eb="2">
      <t>リョヒ</t>
    </rPh>
    <phoneticPr fontId="1"/>
  </si>
  <si>
    <t>会議費</t>
    <rPh sb="0" eb="3">
      <t>カイギヒ</t>
    </rPh>
    <phoneticPr fontId="1"/>
  </si>
  <si>
    <t>備品費</t>
    <rPh sb="0" eb="3">
      <t>ビヒンヒ</t>
    </rPh>
    <phoneticPr fontId="1"/>
  </si>
  <si>
    <t>消耗品費</t>
    <rPh sb="0" eb="2">
      <t>ショウモウ</t>
    </rPh>
    <rPh sb="2" eb="3">
      <t>ヒン</t>
    </rPh>
    <rPh sb="3" eb="4">
      <t>ヒ</t>
    </rPh>
    <phoneticPr fontId="1"/>
  </si>
  <si>
    <t>借料及び損料</t>
    <rPh sb="0" eb="2">
      <t>シャクリョウ</t>
    </rPh>
    <rPh sb="2" eb="3">
      <t>オヨ</t>
    </rPh>
    <rPh sb="4" eb="6">
      <t>ソンリョウ</t>
    </rPh>
    <phoneticPr fontId="1"/>
  </si>
  <si>
    <t>賃金</t>
    <rPh sb="0" eb="2">
      <t>チンギン</t>
    </rPh>
    <phoneticPr fontId="1"/>
  </si>
  <si>
    <t>通信運搬費</t>
    <rPh sb="0" eb="2">
      <t>ツウシン</t>
    </rPh>
    <rPh sb="2" eb="4">
      <t>ウンパン</t>
    </rPh>
    <rPh sb="4" eb="5">
      <t>ヒ</t>
    </rPh>
    <phoneticPr fontId="1"/>
  </si>
  <si>
    <t>光熱水費</t>
    <rPh sb="0" eb="4">
      <t>コウネツスイヒ</t>
    </rPh>
    <phoneticPr fontId="1"/>
  </si>
  <si>
    <t>印刷製本費</t>
    <rPh sb="0" eb="2">
      <t>インサツ</t>
    </rPh>
    <rPh sb="2" eb="4">
      <t>セイホン</t>
    </rPh>
    <rPh sb="4" eb="5">
      <t>ヒ</t>
    </rPh>
    <phoneticPr fontId="1"/>
  </si>
  <si>
    <t>雑役務費</t>
    <rPh sb="0" eb="1">
      <t>ザツ</t>
    </rPh>
    <rPh sb="1" eb="3">
      <t>エキム</t>
    </rPh>
    <rPh sb="3" eb="4">
      <t>ヒ</t>
    </rPh>
    <phoneticPr fontId="1"/>
  </si>
  <si>
    <t>委託料</t>
    <rPh sb="0" eb="3">
      <t>イタクリョウ</t>
    </rPh>
    <phoneticPr fontId="1"/>
  </si>
  <si>
    <t>本工事費
（間接工事費）</t>
    <phoneticPr fontId="1"/>
  </si>
  <si>
    <t>kWh</t>
    <phoneticPr fontId="1"/>
  </si>
  <si>
    <t>蓄電容量</t>
    <rPh sb="0" eb="2">
      <t>チクデン</t>
    </rPh>
    <rPh sb="2" eb="4">
      <t>ヨウリョウ</t>
    </rPh>
    <phoneticPr fontId="1"/>
  </si>
  <si>
    <t>１　補助対象事業の内容</t>
    <phoneticPr fontId="1"/>
  </si>
  <si>
    <t>太陽光発電設備</t>
    <rPh sb="0" eb="3">
      <t>タイヨウコウ</t>
    </rPh>
    <rPh sb="3" eb="5">
      <t>ハツデン</t>
    </rPh>
    <rPh sb="5" eb="7">
      <t>セツビ</t>
    </rPh>
    <phoneticPr fontId="1"/>
  </si>
  <si>
    <t>kW</t>
    <phoneticPr fontId="1"/>
  </si>
  <si>
    <t>蓄電池</t>
    <rPh sb="0" eb="3">
      <t>チクデンチ</t>
    </rPh>
    <phoneticPr fontId="1"/>
  </si>
  <si>
    <t>％</t>
    <phoneticPr fontId="1"/>
  </si>
  <si>
    <t>３　補助対象事業の開始及び完了の予定日</t>
    <rPh sb="6" eb="8">
      <t>ジギョウ</t>
    </rPh>
    <rPh sb="9" eb="11">
      <t>カイシ</t>
    </rPh>
    <phoneticPr fontId="2"/>
  </si>
  <si>
    <t>その他関連情報</t>
    <rPh sb="2" eb="3">
      <t>タ</t>
    </rPh>
    <rPh sb="3" eb="5">
      <t>カンレン</t>
    </rPh>
    <rPh sb="5" eb="7">
      <t>ジョウホウ</t>
    </rPh>
    <phoneticPr fontId="1"/>
  </si>
  <si>
    <t>⑵　設置場所所有者の情報</t>
    <phoneticPr fontId="2"/>
  </si>
  <si>
    <t>⑴　導入設備使用者の情報</t>
    <rPh sb="2" eb="4">
      <t>ドウニュウ</t>
    </rPh>
    <phoneticPr fontId="2"/>
  </si>
  <si>
    <t>高効率照明機器</t>
    <phoneticPr fontId="1"/>
  </si>
  <si>
    <t>ZEH、ZEH+</t>
    <phoneticPr fontId="1"/>
  </si>
  <si>
    <t>直交集成版（CLT)の導入</t>
    <rPh sb="0" eb="2">
      <t>チョッコウ</t>
    </rPh>
    <rPh sb="2" eb="4">
      <t>シュウセイ</t>
    </rPh>
    <rPh sb="4" eb="5">
      <t>バン</t>
    </rPh>
    <rPh sb="11" eb="13">
      <t>ドウニュウ</t>
    </rPh>
    <phoneticPr fontId="1"/>
  </si>
  <si>
    <t>　※複数ある場合は全て記入ください。</t>
    <rPh sb="11" eb="13">
      <t>キニュウ</t>
    </rPh>
    <phoneticPr fontId="1"/>
  </si>
  <si>
    <t>用途（いずれか一つを選択）</t>
    <rPh sb="0" eb="2">
      <t>ヨウト</t>
    </rPh>
    <rPh sb="7" eb="8">
      <t>ヒト</t>
    </rPh>
    <rPh sb="10" eb="12">
      <t>センタク</t>
    </rPh>
    <phoneticPr fontId="1"/>
  </si>
  <si>
    <t>効果促進事業</t>
    <rPh sb="0" eb="2">
      <t>コウカ</t>
    </rPh>
    <rPh sb="2" eb="4">
      <t>ソクシン</t>
    </rPh>
    <rPh sb="4" eb="6">
      <t>ジギョウ</t>
    </rPh>
    <phoneticPr fontId="1"/>
  </si>
  <si>
    <t>t‐CO2/年</t>
    <rPh sb="6" eb="7">
      <t>ネン</t>
    </rPh>
    <phoneticPr fontId="1"/>
  </si>
  <si>
    <t>Ⓑ 他補助金の活用予定</t>
    <rPh sb="2" eb="3">
      <t>タ</t>
    </rPh>
    <rPh sb="3" eb="6">
      <t>ホジョキン</t>
    </rPh>
    <rPh sb="7" eb="9">
      <t>カツヨウ</t>
    </rPh>
    <rPh sb="9" eb="11">
      <t>ヨテイ</t>
    </rPh>
    <phoneticPr fontId="1"/>
  </si>
  <si>
    <t>ZEH</t>
    <phoneticPr fontId="1"/>
  </si>
  <si>
    <t>ZEH+</t>
    <phoneticPr fontId="1"/>
  </si>
  <si>
    <t>４　誓約事項</t>
    <phoneticPr fontId="2"/>
  </si>
  <si>
    <t>別紙２　事業費内訳表</t>
    <rPh sb="0" eb="2">
      <t>ベッシ</t>
    </rPh>
    <phoneticPr fontId="4"/>
  </si>
  <si>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1"/>
  </si>
  <si>
    <t>導入設備のCO2削減効果</t>
    <rPh sb="0" eb="2">
      <t>ドウニュウ</t>
    </rPh>
    <rPh sb="2" eb="4">
      <t>セツビ</t>
    </rPh>
    <rPh sb="8" eb="10">
      <t>サクゲン</t>
    </rPh>
    <rPh sb="10" eb="12">
      <t>コウカ</t>
    </rPh>
    <phoneticPr fontId="1"/>
  </si>
  <si>
    <t xml:space="preserve">  別紙１　事業計画書</t>
    <rPh sb="2" eb="4">
      <t>ベッシ</t>
    </rPh>
    <rPh sb="6" eb="8">
      <t>ジギョウ</t>
    </rPh>
    <rPh sb="8" eb="11">
      <t>ケイカクショ</t>
    </rPh>
    <phoneticPr fontId="4"/>
  </si>
  <si>
    <t>他補助金額</t>
    <phoneticPr fontId="1"/>
  </si>
  <si>
    <t>業務用</t>
    <rPh sb="0" eb="3">
      <t>ギョウムヨウ</t>
    </rPh>
    <phoneticPr fontId="1"/>
  </si>
  <si>
    <t>家庭用</t>
    <rPh sb="0" eb="3">
      <t>カテイヨウ</t>
    </rPh>
    <phoneticPr fontId="1"/>
  </si>
  <si>
    <t>事業全体</t>
    <rPh sb="0" eb="2">
      <t>ジギョウ</t>
    </rPh>
    <rPh sb="2" eb="4">
      <t>ゼンタイ</t>
    </rPh>
    <phoneticPr fontId="1"/>
  </si>
  <si>
    <t>高効率空調機器</t>
    <rPh sb="0" eb="3">
      <t>コウコウリツ</t>
    </rPh>
    <rPh sb="3" eb="5">
      <t>クウチョウ</t>
    </rPh>
    <rPh sb="5" eb="7">
      <t>キキ</t>
    </rPh>
    <phoneticPr fontId="1"/>
  </si>
  <si>
    <t>高機能換気設備</t>
    <phoneticPr fontId="1"/>
  </si>
  <si>
    <t>　※根拠資料を添付してください。</t>
    <rPh sb="2" eb="4">
      <t>コンキョ</t>
    </rPh>
    <rPh sb="4" eb="6">
      <t>シリョウ</t>
    </rPh>
    <rPh sb="7" eb="9">
      <t>テンプ</t>
    </rPh>
    <phoneticPr fontId="1"/>
  </si>
  <si>
    <t>　※根拠資料を添付してください。</t>
    <phoneticPr fontId="1"/>
  </si>
  <si>
    <t>高効率給湯器</t>
    <rPh sb="0" eb="3">
      <t>コウコウリツ</t>
    </rPh>
    <rPh sb="3" eb="6">
      <t>キュウトウキ</t>
    </rPh>
    <phoneticPr fontId="1"/>
  </si>
  <si>
    <t>規制区域内であり必要</t>
    <phoneticPr fontId="1"/>
  </si>
  <si>
    <t>規制区域内だが不要</t>
    <rPh sb="0" eb="2">
      <t>キセイ</t>
    </rPh>
    <rPh sb="2" eb="4">
      <t>クイキ</t>
    </rPh>
    <rPh sb="4" eb="5">
      <t>ナイ</t>
    </rPh>
    <rPh sb="7" eb="9">
      <t>フヨウ</t>
    </rPh>
    <phoneticPr fontId="1"/>
  </si>
  <si>
    <t>規制区域外であり不要</t>
    <rPh sb="0" eb="2">
      <t>キセイ</t>
    </rPh>
    <rPh sb="2" eb="4">
      <t>クイキ</t>
    </rPh>
    <rPh sb="4" eb="5">
      <t>ガイ</t>
    </rPh>
    <rPh sb="8" eb="10">
      <t>フヨウ</t>
    </rPh>
    <phoneticPr fontId="1"/>
  </si>
  <si>
    <t>新築戸建住宅の建築主</t>
    <rPh sb="0" eb="2">
      <t>シンチク</t>
    </rPh>
    <rPh sb="2" eb="4">
      <t>コダ</t>
    </rPh>
    <rPh sb="4" eb="6">
      <t>ジュウタク</t>
    </rPh>
    <rPh sb="7" eb="9">
      <t>ケンチク</t>
    </rPh>
    <rPh sb="9" eb="10">
      <t>ヌシ</t>
    </rPh>
    <phoneticPr fontId="1"/>
  </si>
  <si>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1"/>
  </si>
  <si>
    <t>新築戸建建売住宅の販売者（法人）</t>
    <rPh sb="0" eb="2">
      <t>シンチク</t>
    </rPh>
    <rPh sb="2" eb="4">
      <t>コダ</t>
    </rPh>
    <rPh sb="4" eb="6">
      <t>タテウリ</t>
    </rPh>
    <rPh sb="6" eb="8">
      <t>ジュウタク</t>
    </rPh>
    <rPh sb="9" eb="12">
      <t>ハンバイシャ</t>
    </rPh>
    <rPh sb="13" eb="15">
      <t>ホウジン</t>
    </rPh>
    <phoneticPr fontId="1"/>
  </si>
  <si>
    <t>a</t>
    <phoneticPr fontId="1"/>
  </si>
  <si>
    <t>b</t>
    <phoneticPr fontId="1"/>
  </si>
  <si>
    <t>c</t>
    <phoneticPr fontId="1"/>
  </si>
  <si>
    <t xml:space="preserve">　　 </t>
    <phoneticPr fontId="1"/>
  </si>
  <si>
    <t>なし</t>
    <phoneticPr fontId="1"/>
  </si>
  <si>
    <t>あり</t>
    <phoneticPr fontId="1"/>
  </si>
  <si>
    <t xml:space="preserve"> </t>
    <phoneticPr fontId="1"/>
  </si>
  <si>
    <t>ZEHの種別</t>
    <rPh sb="4" eb="6">
      <t>シュベツ</t>
    </rPh>
    <phoneticPr fontId="1"/>
  </si>
  <si>
    <t>３　委任状</t>
    <phoneticPr fontId="2"/>
  </si>
  <si>
    <t>１　補助対象事業概要</t>
    <rPh sb="6" eb="8">
      <t>ジギョウ</t>
    </rPh>
    <rPh sb="8" eb="10">
      <t>ガイヨウ</t>
    </rPh>
    <phoneticPr fontId="1"/>
  </si>
  <si>
    <t>コージェネレーション</t>
    <phoneticPr fontId="1"/>
  </si>
  <si>
    <t>壁</t>
    <rPh sb="0" eb="1">
      <t>カベ</t>
    </rPh>
    <phoneticPr fontId="1"/>
  </si>
  <si>
    <t>床</t>
    <rPh sb="0" eb="1">
      <t>ユカ</t>
    </rPh>
    <phoneticPr fontId="1"/>
  </si>
  <si>
    <t>屋根</t>
    <rPh sb="0" eb="2">
      <t>ヤネ</t>
    </rPh>
    <phoneticPr fontId="1"/>
  </si>
  <si>
    <t>CLTを使用する部位</t>
    <rPh sb="4" eb="6">
      <t>シヨウ</t>
    </rPh>
    <rPh sb="8" eb="10">
      <t>ブイ</t>
    </rPh>
    <phoneticPr fontId="1"/>
  </si>
  <si>
    <t>CLTのメーカー名（工場名）</t>
    <rPh sb="8" eb="9">
      <t>メイ</t>
    </rPh>
    <rPh sb="10" eb="12">
      <t>コウジョウ</t>
    </rPh>
    <rPh sb="12" eb="13">
      <t>メイ</t>
    </rPh>
    <phoneticPr fontId="1"/>
  </si>
  <si>
    <t>㎥</t>
    <phoneticPr fontId="1"/>
  </si>
  <si>
    <t>CLT使用量</t>
    <rPh sb="3" eb="6">
      <t>シヨウリョウ</t>
    </rPh>
    <phoneticPr fontId="1"/>
  </si>
  <si>
    <t>延べ面積当たりのCLT使用量</t>
    <rPh sb="0" eb="1">
      <t>ノ</t>
    </rPh>
    <rPh sb="2" eb="4">
      <t>メンセキ</t>
    </rPh>
    <rPh sb="4" eb="5">
      <t>ア</t>
    </rPh>
    <rPh sb="11" eb="14">
      <t>シヨウリョウ</t>
    </rPh>
    <phoneticPr fontId="1"/>
  </si>
  <si>
    <t>㎥/㎡</t>
    <phoneticPr fontId="1"/>
  </si>
  <si>
    <t>対応予定</t>
    <rPh sb="0" eb="2">
      <t>タイオウ</t>
    </rPh>
    <rPh sb="2" eb="4">
      <t>ヨテイ</t>
    </rPh>
    <phoneticPr fontId="1"/>
  </si>
  <si>
    <t>　申請者及び導入設備使
　用者と異なる場合</t>
    <rPh sb="6" eb="8">
      <t>ドウニュウ</t>
    </rPh>
    <phoneticPr fontId="2"/>
  </si>
  <si>
    <t>第１号様式（第６条関係）</t>
    <phoneticPr fontId="2"/>
  </si>
  <si>
    <t>導入設備使用者</t>
    <rPh sb="0" eb="2">
      <t>ドウニュウ</t>
    </rPh>
    <phoneticPr fontId="2"/>
  </si>
  <si>
    <t>第２号様式（第６条及び第９条関係）</t>
    <rPh sb="9" eb="10">
      <t>オヨ</t>
    </rPh>
    <rPh sb="11" eb="12">
      <t>ダイ</t>
    </rPh>
    <rPh sb="13" eb="14">
      <t>ジョウ</t>
    </rPh>
    <phoneticPr fontId="1"/>
  </si>
  <si>
    <t>交付申請額（補助金申請予定額）の関連情報</t>
    <rPh sb="0" eb="2">
      <t>コウフ</t>
    </rPh>
    <rPh sb="2" eb="4">
      <t>シンセイ</t>
    </rPh>
    <rPh sb="4" eb="5">
      <t>ガク</t>
    </rPh>
    <rPh sb="16" eb="18">
      <t>カンレン</t>
    </rPh>
    <rPh sb="18" eb="20">
      <t>ジョウホウ</t>
    </rPh>
    <phoneticPr fontId="1"/>
  </si>
  <si>
    <t>交付申請額（補助金申請予定額）　（税抜）</t>
    <rPh sb="17" eb="18">
      <t>ゼイ</t>
    </rPh>
    <rPh sb="18" eb="19">
      <t>ヌ</t>
    </rPh>
    <phoneticPr fontId="1"/>
  </si>
  <si>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1"/>
  </si>
  <si>
    <t>充放電設備、充電設備、外部給電器</t>
    <rPh sb="0" eb="3">
      <t>ジュウホウデン</t>
    </rPh>
    <rPh sb="3" eb="5">
      <t>セツビ</t>
    </rPh>
    <rPh sb="6" eb="8">
      <t>ジュウデン</t>
    </rPh>
    <rPh sb="8" eb="10">
      <t>セツビ</t>
    </rPh>
    <rPh sb="11" eb="13">
      <t>ガイブ</t>
    </rPh>
    <rPh sb="13" eb="15">
      <t>キュウデン</t>
    </rPh>
    <rPh sb="15" eb="16">
      <t>キ</t>
    </rPh>
    <phoneticPr fontId="1"/>
  </si>
  <si>
    <t>２  事業着手の理由</t>
    <phoneticPr fontId="1"/>
  </si>
  <si>
    <t>用途</t>
    <rPh sb="0" eb="2">
      <t>ヨウト</t>
    </rPh>
    <phoneticPr fontId="1"/>
  </si>
  <si>
    <t>５　補助対象設備を導入する建築物又は補助対象となる建築物の概要</t>
    <rPh sb="2" eb="4">
      <t>ホジョ</t>
    </rPh>
    <rPh sb="4" eb="6">
      <t>タイショウ</t>
    </rPh>
    <rPh sb="6" eb="8">
      <t>セツビ</t>
    </rPh>
    <rPh sb="9" eb="11">
      <t>ドウニュウ</t>
    </rPh>
    <rPh sb="13" eb="16">
      <t>ケンチクブツ</t>
    </rPh>
    <rPh sb="16" eb="17">
      <t>マタ</t>
    </rPh>
    <rPh sb="18" eb="20">
      <t>ホジョ</t>
    </rPh>
    <rPh sb="20" eb="22">
      <t>タイショウ</t>
    </rPh>
    <rPh sb="25" eb="28">
      <t>ケンチクブツ</t>
    </rPh>
    <rPh sb="29" eb="31">
      <t>ガイヨウ</t>
    </rPh>
    <phoneticPr fontId="2"/>
  </si>
  <si>
    <t>㎡</t>
    <phoneticPr fontId="1"/>
  </si>
  <si>
    <t>　　　京都市脱炭素先行地域づくり事業補助金交付申請書</t>
    <phoneticPr fontId="1"/>
  </si>
  <si>
    <t>　　詳細は、事業計画書（別紙１）及び事業費内訳表（別紙２）のとおり</t>
    <phoneticPr fontId="1"/>
  </si>
  <si>
    <t>　　次の事項について相違ないことを誓約します。</t>
    <phoneticPr fontId="2"/>
  </si>
  <si>
    <t>　導入設備を法令、条例等に適合して設置すること。</t>
    <phoneticPr fontId="1"/>
  </si>
  <si>
    <t>※</t>
    <phoneticPr fontId="1"/>
  </si>
  <si>
    <t>※</t>
    <phoneticPr fontId="2"/>
  </si>
  <si>
    <t>　申請者がPPA事業者又はリース事業者の場合で、導入設備の使用者が異なる場合は、補助対象設備使用者の情報を記載してください。</t>
    <phoneticPr fontId="1"/>
  </si>
  <si>
    <t>　導入設備使用者が個人の場合は、「担当部署」の「担当者氏名」「住所」「電話番号」「メールアドレス」を記載してください。</t>
    <phoneticPr fontId="1"/>
  </si>
  <si>
    <t>　設置場所所有者が個人の場合は、「担当部署」の「担当者氏名」「住所」「電話番号」「メールアドレス」を記載してください。</t>
    <phoneticPr fontId="1"/>
  </si>
  <si>
    <t>１</t>
    <phoneticPr fontId="1"/>
  </si>
  <si>
    <t>　　　京都市脱炭素先行地域づくり事業補助金事前着手届</t>
    <phoneticPr fontId="1"/>
  </si>
  <si>
    <t>補助対象設備</t>
    <rPh sb="0" eb="2">
      <t>ホジョ</t>
    </rPh>
    <rPh sb="2" eb="4">
      <t>タイショウ</t>
    </rPh>
    <rPh sb="4" eb="6">
      <t>セツビ</t>
    </rPh>
    <phoneticPr fontId="1"/>
  </si>
  <si>
    <t>Ⓒ Ⓐ×２/３（千円未満切捨て、税抜）</t>
    <phoneticPr fontId="1"/>
  </si>
  <si>
    <t>Ⓓ Ⓐ－Ⓑ　 （千円未満切捨て、税抜）</t>
    <phoneticPr fontId="2"/>
  </si>
  <si>
    <t>Ⓒ又はⒹのいずれか小さい額</t>
    <rPh sb="1" eb="2">
      <t>マタ</t>
    </rPh>
    <rPh sb="9" eb="10">
      <t>チイ</t>
    </rPh>
    <rPh sb="12" eb="13">
      <t>ガク</t>
    </rPh>
    <phoneticPr fontId="1"/>
  </si>
  <si>
    <t>金</t>
    <phoneticPr fontId="1"/>
  </si>
  <si>
    <t>他補助金名</t>
    <rPh sb="0" eb="1">
      <t>タ</t>
    </rPh>
    <rPh sb="1" eb="4">
      <t>ホジョキン</t>
    </rPh>
    <rPh sb="4" eb="5">
      <t>メイ</t>
    </rPh>
    <phoneticPr fontId="1"/>
  </si>
  <si>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1"/>
  </si>
  <si>
    <r>
      <rPr>
        <u/>
        <sz val="11"/>
        <rFont val="ＭＳ 明朝"/>
        <family val="1"/>
        <charset val="128"/>
      </rPr>
      <t>（2つ以上の選択が必要です）</t>
    </r>
    <r>
      <rPr>
        <sz val="11"/>
        <rFont val="ＭＳ 明朝"/>
        <family val="1"/>
        <charset val="128"/>
      </rPr>
      <t>。</t>
    </r>
    <phoneticPr fontId="1"/>
  </si>
  <si>
    <t>　次の同意事項の内容に同意し、申請内容に間違いがないことを確認しました。</t>
    <phoneticPr fontId="1"/>
  </si>
  <si>
    <t>　　　京都市脱炭素先行地域づくり事業補助金に係る設置施設に関する同意書</t>
  </si>
  <si>
    <t>　※根拠資料を添付してください。</t>
    <phoneticPr fontId="1"/>
  </si>
  <si>
    <t>うち省エネによる削減効果</t>
    <rPh sb="2" eb="3">
      <t>ショウ</t>
    </rPh>
    <rPh sb="8" eb="10">
      <t>サクゲン</t>
    </rPh>
    <rPh sb="10" eb="12">
      <t>コウカ</t>
    </rPh>
    <phoneticPr fontId="1"/>
  </si>
  <si>
    <t>うち再エネによる削減効果</t>
    <rPh sb="2" eb="3">
      <t>サイ</t>
    </rPh>
    <rPh sb="8" eb="10">
      <t>サクゲン</t>
    </rPh>
    <rPh sb="10" eb="12">
      <t>コウカ</t>
    </rPh>
    <phoneticPr fontId="1"/>
  </si>
  <si>
    <t>申請者</t>
    <rPh sb="0" eb="3">
      <t>シンセイシャ</t>
    </rPh>
    <phoneticPr fontId="1"/>
  </si>
  <si>
    <t>購入</t>
    <rPh sb="0" eb="2">
      <t>コウニュウ</t>
    </rPh>
    <phoneticPr fontId="1"/>
  </si>
  <si>
    <t>-</t>
    <phoneticPr fontId="1"/>
  </si>
  <si>
    <t>‐</t>
    <phoneticPr fontId="1"/>
  </si>
  <si>
    <t>高機能換気設備</t>
    <rPh sb="0" eb="3">
      <t>コウキノウ</t>
    </rPh>
    <rPh sb="3" eb="5">
      <t>カンキ</t>
    </rPh>
    <rPh sb="5" eb="7">
      <t>セツビ</t>
    </rPh>
    <phoneticPr fontId="1"/>
  </si>
  <si>
    <t>高効率照明機器</t>
    <rPh sb="0" eb="3">
      <t>コウコウリツ</t>
    </rPh>
    <rPh sb="3" eb="5">
      <t>ショウメイ</t>
    </rPh>
    <rPh sb="5" eb="7">
      <t>キキ</t>
    </rPh>
    <phoneticPr fontId="1"/>
  </si>
  <si>
    <t>高効率給湯機器</t>
    <rPh sb="0" eb="3">
      <t>コウコウリツ</t>
    </rPh>
    <rPh sb="3" eb="5">
      <t>キュウトウ</t>
    </rPh>
    <rPh sb="5" eb="7">
      <t>キキ</t>
    </rPh>
    <phoneticPr fontId="1"/>
  </si>
  <si>
    <t>コージェネレーションシステム</t>
    <phoneticPr fontId="1"/>
  </si>
  <si>
    <t>-</t>
    <phoneticPr fontId="1"/>
  </si>
  <si>
    <t>(</t>
    <phoneticPr fontId="1"/>
  </si>
  <si>
    <t>)</t>
    <phoneticPr fontId="1"/>
  </si>
  <si>
    <t>導入設備のCO2削減効果（外部給電器を除く。）</t>
    <rPh sb="0" eb="2">
      <t>ドウニュウ</t>
    </rPh>
    <rPh sb="2" eb="4">
      <t>セツビ</t>
    </rPh>
    <rPh sb="8" eb="10">
      <t>サクゲン</t>
    </rPh>
    <rPh sb="10" eb="12">
      <t>コウカ</t>
    </rPh>
    <rPh sb="13" eb="18">
      <t>ガイブキュウデンキ</t>
    </rPh>
    <rPh sb="19" eb="20">
      <t>ノゾ</t>
    </rPh>
    <phoneticPr fontId="1"/>
  </si>
  <si>
    <t>　</t>
    <phoneticPr fontId="1"/>
  </si>
  <si>
    <t>補助対象経費の合計（税抜）</t>
    <rPh sb="0" eb="2">
      <t>ホジョ</t>
    </rPh>
    <rPh sb="2" eb="4">
      <t>タイショウ</t>
    </rPh>
    <rPh sb="4" eb="6">
      <t>ケイヒ</t>
    </rPh>
    <rPh sb="7" eb="9">
      <t>ゴウケイ</t>
    </rPh>
    <rPh sb="10" eb="11">
      <t>ゼイ</t>
    </rPh>
    <rPh sb="11" eb="12">
      <t>ヌ</t>
    </rPh>
    <phoneticPr fontId="1"/>
  </si>
  <si>
    <t>Ⓐ 導入設備の補助対象経費（税抜）</t>
    <rPh sb="2" eb="4">
      <t>ドウニュウ</t>
    </rPh>
    <rPh sb="4" eb="6">
      <t>セツビ</t>
    </rPh>
    <rPh sb="7" eb="9">
      <t>ホジョ</t>
    </rPh>
    <rPh sb="9" eb="11">
      <t>タイショウ</t>
    </rPh>
    <rPh sb="11" eb="13">
      <t>ケイヒ</t>
    </rPh>
    <rPh sb="14" eb="15">
      <t>ゼイ</t>
    </rPh>
    <rPh sb="15" eb="16">
      <t>ヌ</t>
    </rPh>
    <phoneticPr fontId="1"/>
  </si>
  <si>
    <t>Ⓐ 事業に係る補助対象経費（税抜）</t>
    <rPh sb="2" eb="4">
      <t>ジギョウ</t>
    </rPh>
    <rPh sb="5" eb="6">
      <t>カカ</t>
    </rPh>
    <rPh sb="7" eb="9">
      <t>ホジョ</t>
    </rPh>
    <rPh sb="9" eb="11">
      <t>タイショウ</t>
    </rPh>
    <rPh sb="11" eb="13">
      <t>ケイヒ</t>
    </rPh>
    <rPh sb="14" eb="15">
      <t>ゼイ</t>
    </rPh>
    <rPh sb="15" eb="16">
      <t>ヌ</t>
    </rPh>
    <phoneticPr fontId="1"/>
  </si>
  <si>
    <t>補助対象経費</t>
    <rPh sb="0" eb="2">
      <t>ホジョ</t>
    </rPh>
    <rPh sb="2" eb="4">
      <t>タイショウ</t>
    </rPh>
    <rPh sb="4" eb="6">
      <t>ケイヒ</t>
    </rPh>
    <phoneticPr fontId="1"/>
  </si>
  <si>
    <t>２　補助対象設備の内容</t>
    <rPh sb="2" eb="4">
      <t>ホジョ</t>
    </rPh>
    <rPh sb="4" eb="6">
      <t>タイショウ</t>
    </rPh>
    <rPh sb="6" eb="8">
      <t>セツビ</t>
    </rPh>
    <rPh sb="9" eb="11">
      <t>ナイヨウ</t>
    </rPh>
    <phoneticPr fontId="1"/>
  </si>
  <si>
    <t>申請者の所在地・住所</t>
    <rPh sb="0" eb="3">
      <t>シンセイシャ</t>
    </rPh>
    <phoneticPr fontId="2"/>
  </si>
  <si>
    <t>開始予定日</t>
    <rPh sb="0" eb="2">
      <t>カイシ</t>
    </rPh>
    <phoneticPr fontId="2"/>
  </si>
  <si>
    <t>完了予定日</t>
    <phoneticPr fontId="2"/>
  </si>
  <si>
    <t>開始予定日</t>
    <rPh sb="0" eb="2">
      <t>カイシ</t>
    </rPh>
    <rPh sb="2" eb="4">
      <t>ヨテイ</t>
    </rPh>
    <phoneticPr fontId="1"/>
  </si>
  <si>
    <t>　導入設備について、補助金の受給完了後も、管理するための台帳を備え、善良な管理者の注意をもって管理し、補助金の交付の目的に従い、効果的な運用を図ること。</t>
    <phoneticPr fontId="1"/>
  </si>
  <si>
    <t>建築物全体</t>
    <rPh sb="0" eb="5">
      <t>ケンチクブツゼンタイ</t>
    </rPh>
    <phoneticPr fontId="1"/>
  </si>
  <si>
    <t>住宅部分</t>
    <rPh sb="0" eb="4">
      <t>ジュウタクブブン</t>
    </rPh>
    <phoneticPr fontId="1"/>
  </si>
  <si>
    <t>延べ面積</t>
    <rPh sb="0" eb="1">
      <t>ノ</t>
    </rPh>
    <rPh sb="2" eb="4">
      <t>メンセキ</t>
    </rPh>
    <phoneticPr fontId="1"/>
  </si>
  <si>
    <t>既存住宅断熱改修</t>
    <rPh sb="0" eb="8">
      <t>キソンジュウタクダンネツカイシュウ</t>
    </rPh>
    <phoneticPr fontId="1"/>
  </si>
  <si>
    <t>第５号</t>
    <rPh sb="0" eb="1">
      <t>ダイ</t>
    </rPh>
    <rPh sb="2" eb="3">
      <t>ゴウ</t>
    </rPh>
    <phoneticPr fontId="1"/>
  </si>
  <si>
    <t>対象住宅に居住する個人</t>
    <rPh sb="0" eb="2">
      <t>タイショウ</t>
    </rPh>
    <rPh sb="2" eb="4">
      <t>ジュウタク</t>
    </rPh>
    <rPh sb="5" eb="7">
      <t>キョジュウ</t>
    </rPh>
    <rPh sb="9" eb="11">
      <t>コジン</t>
    </rPh>
    <phoneticPr fontId="1"/>
  </si>
  <si>
    <t>対象住宅に居住しない法人</t>
    <rPh sb="0" eb="4">
      <t>タイショウジュウタク</t>
    </rPh>
    <rPh sb="5" eb="7">
      <t>キョジュウ</t>
    </rPh>
    <rPh sb="10" eb="12">
      <t>ホウジン</t>
    </rPh>
    <phoneticPr fontId="1"/>
  </si>
  <si>
    <t>申請者（いずれか一つを選択）</t>
    <rPh sb="0" eb="3">
      <t>シンセイシャ</t>
    </rPh>
    <rPh sb="8" eb="9">
      <t>ヒト</t>
    </rPh>
    <rPh sb="11" eb="13">
      <t>センタク</t>
    </rPh>
    <phoneticPr fontId="1"/>
  </si>
  <si>
    <t>　延べ面積については、住宅（併用住宅含む）への太陽光発電設備の導入の場合のみ記入してください。</t>
    <phoneticPr fontId="1"/>
  </si>
  <si>
    <t>　※小数点以下第1位まで（第2位以下は切捨て）</t>
    <phoneticPr fontId="1"/>
  </si>
  <si>
    <t>年間の電力需要</t>
    <rPh sb="0" eb="2">
      <t>ネンカン</t>
    </rPh>
    <rPh sb="3" eb="7">
      <t>デンリョクジュヨウ</t>
    </rPh>
    <phoneticPr fontId="1"/>
  </si>
  <si>
    <t>　※京都市火災予防条例の規制対象となる設備を業務用、</t>
    <rPh sb="2" eb="11">
      <t>キョウトシカサイヨボウジョウレイ</t>
    </rPh>
    <rPh sb="12" eb="16">
      <t>キセイタイショウ</t>
    </rPh>
    <rPh sb="19" eb="21">
      <t>セツビ</t>
    </rPh>
    <rPh sb="22" eb="25">
      <t>ギョウムヨウ</t>
    </rPh>
    <phoneticPr fontId="1"/>
  </si>
  <si>
    <t>※ZEH：550,000円/戸、ZEH+：1,000,000円/戸</t>
    <phoneticPr fontId="1"/>
  </si>
  <si>
    <t>※直交集成版（CLT)導入の場合、上乗せ900,000円/戸</t>
    <phoneticPr fontId="1"/>
  </si>
  <si>
    <t>※対象住宅に居住しない法人：買取販売業者等</t>
    <rPh sb="14" eb="21">
      <t>カイトリハンバイギョウシャトウ</t>
    </rPh>
    <phoneticPr fontId="1"/>
  </si>
  <si>
    <t>※申請後に所有予定の場合は、所有後に当該建物の登記事項証明書の写しを提出すること。</t>
    <rPh sb="18" eb="22">
      <t>トウガイタテモノ</t>
    </rPh>
    <phoneticPr fontId="1"/>
  </si>
  <si>
    <t>※申請後に居住予定の場合は、改修後に当該住宅に居住し、住民票の写しを提出すること。</t>
    <rPh sb="1" eb="3">
      <t>シンセイ</t>
    </rPh>
    <rPh sb="3" eb="4">
      <t>ゴ</t>
    </rPh>
    <rPh sb="5" eb="7">
      <t>キョジュウ</t>
    </rPh>
    <rPh sb="7" eb="9">
      <t>ヨテイ</t>
    </rPh>
    <rPh sb="10" eb="12">
      <t>バアイ</t>
    </rPh>
    <rPh sb="14" eb="16">
      <t>カイシュウ</t>
    </rPh>
    <rPh sb="16" eb="17">
      <t>ゴ</t>
    </rPh>
    <rPh sb="18" eb="20">
      <t>トウガイ</t>
    </rPh>
    <rPh sb="20" eb="22">
      <t>ジュウタク</t>
    </rPh>
    <rPh sb="23" eb="25">
      <t>キョジュウ</t>
    </rPh>
    <rPh sb="27" eb="30">
      <t>ジュウミンヒョウ</t>
    </rPh>
    <rPh sb="31" eb="32">
      <t>ウツ</t>
    </rPh>
    <rPh sb="34" eb="36">
      <t>テイシュツ</t>
    </rPh>
    <phoneticPr fontId="1"/>
  </si>
  <si>
    <t>※申請者自身が断熱改修工事を実施する場合は、補助対象外となります。</t>
    <rPh sb="1" eb="4">
      <t>シンセイシャ</t>
    </rPh>
    <rPh sb="4" eb="6">
      <t>ジシン</t>
    </rPh>
    <rPh sb="7" eb="13">
      <t>ダンネツカイシュウコウジ</t>
    </rPh>
    <rPh sb="14" eb="16">
      <t>ジッシ</t>
    </rPh>
    <rPh sb="18" eb="20">
      <t>バアイ</t>
    </rPh>
    <rPh sb="22" eb="24">
      <t>ホジョ</t>
    </rPh>
    <rPh sb="24" eb="27">
      <t>タイショウガイ</t>
    </rPh>
    <phoneticPr fontId="1"/>
  </si>
  <si>
    <t>断熱改修によるCO2削減効果</t>
    <rPh sb="0" eb="2">
      <t>ダンネツ</t>
    </rPh>
    <rPh sb="2" eb="4">
      <t>カイシュウ</t>
    </rPh>
    <rPh sb="10" eb="12">
      <t>サクゲン</t>
    </rPh>
    <rPh sb="12" eb="14">
      <t>コウカ</t>
    </rPh>
    <phoneticPr fontId="1"/>
  </si>
  <si>
    <t>　　同規制の対象外となる設備を家庭用とします。</t>
    <rPh sb="2" eb="5">
      <t>ドウキセイ</t>
    </rPh>
    <phoneticPr fontId="1"/>
  </si>
  <si>
    <t>別紙５</t>
    <phoneticPr fontId="1"/>
  </si>
  <si>
    <t xml:space="preserve">  別紙４　電力需要計算書</t>
    <rPh sb="2" eb="4">
      <t>ベッシ</t>
    </rPh>
    <rPh sb="6" eb="13">
      <t>デンリョクジュヨウケイサンショ</t>
    </rPh>
    <phoneticPr fontId="4"/>
  </si>
  <si>
    <t>申請日</t>
    <rPh sb="0" eb="3">
      <t>シンセイビ</t>
    </rPh>
    <phoneticPr fontId="1"/>
  </si>
  <si>
    <t>契約①</t>
    <rPh sb="0" eb="2">
      <t>ケイヤク</t>
    </rPh>
    <phoneticPr fontId="1"/>
  </si>
  <si>
    <t>契約②</t>
    <rPh sb="0" eb="2">
      <t>ケイヤク</t>
    </rPh>
    <phoneticPr fontId="1"/>
  </si>
  <si>
    <t>契約③</t>
    <rPh sb="0" eb="2">
      <t>ケイヤク</t>
    </rPh>
    <phoneticPr fontId="1"/>
  </si>
  <si>
    <t>契約④</t>
    <rPh sb="0" eb="2">
      <t>ケイヤク</t>
    </rPh>
    <phoneticPr fontId="1"/>
  </si>
  <si>
    <t>契約⑤</t>
    <rPh sb="0" eb="2">
      <t>ケイヤク</t>
    </rPh>
    <phoneticPr fontId="1"/>
  </si>
  <si>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1"/>
  </si>
  <si>
    <t>　　　京都市脱炭素先行地域づくり事業補助金に係る設備導入に関する同意書</t>
    <phoneticPr fontId="1"/>
  </si>
  <si>
    <t>別紙６</t>
    <phoneticPr fontId="1"/>
  </si>
  <si>
    <t>　※太陽光発電設備と併せて申請の場合、充放電設備、充電設備については記入不要です。</t>
    <rPh sb="19" eb="24">
      <t>ジュウホウデンセツビ</t>
    </rPh>
    <rPh sb="25" eb="29">
      <t>ジュウデンセツビ</t>
    </rPh>
    <rPh sb="34" eb="36">
      <t>キニュウ</t>
    </rPh>
    <phoneticPr fontId="1"/>
  </si>
  <si>
    <t>グレード</t>
  </si>
  <si>
    <t>基準単価</t>
  </si>
  <si>
    <t>天井</t>
  </si>
  <si>
    <t>外壁</t>
  </si>
  <si>
    <t>床</t>
  </si>
  <si>
    <t>D1</t>
  </si>
  <si>
    <t>D2</t>
  </si>
  <si>
    <t>D3</t>
  </si>
  <si>
    <t>D4</t>
  </si>
  <si>
    <t>-</t>
  </si>
  <si>
    <t>λ値</t>
    <phoneticPr fontId="1"/>
  </si>
  <si>
    <t>～</t>
    <phoneticPr fontId="1"/>
  </si>
  <si>
    <t>天井</t>
    <rPh sb="0" eb="2">
      <t>テンジョウ</t>
    </rPh>
    <phoneticPr fontId="1"/>
  </si>
  <si>
    <t>外壁</t>
    <rPh sb="0" eb="2">
      <t>ガイヘキ</t>
    </rPh>
    <phoneticPr fontId="1"/>
  </si>
  <si>
    <t>1層目</t>
    <rPh sb="1" eb="2">
      <t>ソウ</t>
    </rPh>
    <rPh sb="2" eb="3">
      <t>メ</t>
    </rPh>
    <phoneticPr fontId="1"/>
  </si>
  <si>
    <t>2層目</t>
    <rPh sb="1" eb="2">
      <t>ソウ</t>
    </rPh>
    <rPh sb="2" eb="3">
      <t>メ</t>
    </rPh>
    <phoneticPr fontId="1"/>
  </si>
  <si>
    <t>部位</t>
  </si>
  <si>
    <t>断熱工法</t>
  </si>
  <si>
    <t>軸組充填</t>
  </si>
  <si>
    <t>枠組充填</t>
  </si>
  <si>
    <t>屋根</t>
  </si>
  <si>
    <t>R</t>
  </si>
  <si>
    <t>床（外気に接する部分）</t>
  </si>
  <si>
    <t>床（その他の部分）</t>
  </si>
  <si>
    <t>基礎壁（外気に接する部分）</t>
  </si>
  <si>
    <t>基礎壁（その他の部分）</t>
  </si>
  <si>
    <t>性能要件</t>
    <rPh sb="0" eb="4">
      <t>セイノウヨウケン</t>
    </rPh>
    <phoneticPr fontId="1"/>
  </si>
  <si>
    <t>基準単価</t>
    <rPh sb="0" eb="4">
      <t>キジュンタンカ</t>
    </rPh>
    <phoneticPr fontId="1"/>
  </si>
  <si>
    <t>以下</t>
    <rPh sb="0" eb="2">
      <t>イカ</t>
    </rPh>
    <phoneticPr fontId="1"/>
  </si>
  <si>
    <t>以上</t>
    <phoneticPr fontId="1"/>
  </si>
  <si>
    <t>住宅の構造</t>
    <rPh sb="0" eb="2">
      <t>ジュウタク</t>
    </rPh>
    <rPh sb="3" eb="5">
      <t>コウゾウ</t>
    </rPh>
    <phoneticPr fontId="1"/>
  </si>
  <si>
    <t>指標</t>
    <rPh sb="0" eb="2">
      <t>シヒョウ</t>
    </rPh>
    <phoneticPr fontId="1"/>
  </si>
  <si>
    <t>部位</t>
    <rPh sb="0" eb="2">
      <t>ブイ</t>
    </rPh>
    <phoneticPr fontId="1"/>
  </si>
  <si>
    <t>構成</t>
    <rPh sb="0" eb="2">
      <t>コウセイ</t>
    </rPh>
    <phoneticPr fontId="1"/>
  </si>
  <si>
    <t>メーカー名</t>
    <rPh sb="4" eb="5">
      <t>メイ</t>
    </rPh>
    <phoneticPr fontId="1"/>
  </si>
  <si>
    <t>製品名</t>
    <rPh sb="0" eb="3">
      <t>セイヒンメイ</t>
    </rPh>
    <phoneticPr fontId="1"/>
  </si>
  <si>
    <t>グレード</t>
    <phoneticPr fontId="1"/>
  </si>
  <si>
    <t>断熱工法</t>
    <rPh sb="0" eb="4">
      <t>ダンネツコウホウ</t>
    </rPh>
    <phoneticPr fontId="1"/>
  </si>
  <si>
    <t>内断熱</t>
    <rPh sb="1" eb="3">
      <t>ダンネツ</t>
    </rPh>
    <phoneticPr fontId="1"/>
  </si>
  <si>
    <t>外断熱</t>
    <phoneticPr fontId="1"/>
  </si>
  <si>
    <t>両面断熱</t>
    <phoneticPr fontId="1"/>
  </si>
  <si>
    <t>改修率</t>
    <rPh sb="0" eb="3">
      <t>カイシュウリツ</t>
    </rPh>
    <phoneticPr fontId="1"/>
  </si>
  <si>
    <t>4部位</t>
  </si>
  <si>
    <t>3部位</t>
  </si>
  <si>
    <t>2部位</t>
  </si>
  <si>
    <t>1部位</t>
  </si>
  <si>
    <t>断熱改修部位数</t>
    <rPh sb="4" eb="7">
      <t>ブイスウ</t>
    </rPh>
    <phoneticPr fontId="1"/>
  </si>
  <si>
    <t>組合せ
番号</t>
    <rPh sb="4" eb="6">
      <t>バンゴウ</t>
    </rPh>
    <phoneticPr fontId="1"/>
  </si>
  <si>
    <t>窓・ガラス</t>
    <phoneticPr fontId="1"/>
  </si>
  <si>
    <t>最低
改修率</t>
    <phoneticPr fontId="1"/>
  </si>
  <si>
    <t>エネルギー計算結果早見表</t>
    <rPh sb="5" eb="12">
      <t>ケイサンケッカハヤミヒョウ</t>
    </rPh>
    <phoneticPr fontId="1"/>
  </si>
  <si>
    <t>１　住宅の概要</t>
    <rPh sb="2" eb="4">
      <t>ジュウタク</t>
    </rPh>
    <rPh sb="5" eb="7">
      <t>ガイヨウ</t>
    </rPh>
    <phoneticPr fontId="1"/>
  </si>
  <si>
    <t>改修率要件の適合</t>
    <rPh sb="0" eb="3">
      <t>カイシュウリツ</t>
    </rPh>
    <rPh sb="3" eb="5">
      <t>ヨウケン</t>
    </rPh>
    <rPh sb="6" eb="8">
      <t>テキゴウ</t>
    </rPh>
    <phoneticPr fontId="1"/>
  </si>
  <si>
    <t>外張・内張</t>
    <phoneticPr fontId="1"/>
  </si>
  <si>
    <t>面積(㎡)</t>
    <phoneticPr fontId="1"/>
  </si>
  <si>
    <t>幅(W)</t>
    <rPh sb="0" eb="1">
      <t>ハバ</t>
    </rPh>
    <phoneticPr fontId="1"/>
  </si>
  <si>
    <t>高さ(H)</t>
    <rPh sb="0" eb="1">
      <t>タカ</t>
    </rPh>
    <phoneticPr fontId="1"/>
  </si>
  <si>
    <t>窓</t>
    <rPh sb="0" eb="1">
      <t>マド</t>
    </rPh>
    <phoneticPr fontId="1"/>
  </si>
  <si>
    <t>ガラス</t>
    <phoneticPr fontId="1"/>
  </si>
  <si>
    <t>玄関ドア</t>
    <rPh sb="0" eb="2">
      <t>ゲンカン</t>
    </rPh>
    <phoneticPr fontId="1"/>
  </si>
  <si>
    <t>３　明細書（断熱材）</t>
    <rPh sb="2" eb="5">
      <t>メイサイショ</t>
    </rPh>
    <rPh sb="6" eb="9">
      <t>ダンネツザイ</t>
    </rPh>
    <phoneticPr fontId="1"/>
  </si>
  <si>
    <t>２　補助対象経費</t>
    <rPh sb="2" eb="8">
      <t>ホジョタイショウケイヒ</t>
    </rPh>
    <phoneticPr fontId="1"/>
  </si>
  <si>
    <t>エネルギー計算結果早見表</t>
    <rPh sb="5" eb="7">
      <t>ケイサン</t>
    </rPh>
    <rPh sb="7" eb="9">
      <t>ケッカ</t>
    </rPh>
    <rPh sb="9" eb="12">
      <t>ハヤミヒョウ</t>
    </rPh>
    <phoneticPr fontId="1"/>
  </si>
  <si>
    <t>■断熱材</t>
    <rPh sb="1" eb="4">
      <t>ダンネツザイ</t>
    </rPh>
    <phoneticPr fontId="1"/>
  </si>
  <si>
    <t>■木造又は鉄骨造</t>
    <rPh sb="1" eb="3">
      <t>モクゾウ</t>
    </rPh>
    <rPh sb="3" eb="4">
      <t>マタ</t>
    </rPh>
    <rPh sb="5" eb="8">
      <t>テッコツゾウ</t>
    </rPh>
    <phoneticPr fontId="1"/>
  </si>
  <si>
    <t>別紙３　断熱改修経費明細書</t>
    <rPh sb="0" eb="2">
      <t>ベッシ</t>
    </rPh>
    <rPh sb="4" eb="8">
      <t>ダンネツカイシュウ</t>
    </rPh>
    <rPh sb="8" eb="10">
      <t>ケイヒ</t>
    </rPh>
    <rPh sb="10" eb="13">
      <t>メイサイショ</t>
    </rPh>
    <phoneticPr fontId="4"/>
  </si>
  <si>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1"/>
  </si>
  <si>
    <t>※上限120万円/戸。うち玄関ドアは、上限5万円/戸。</t>
    <phoneticPr fontId="1"/>
  </si>
  <si>
    <t>交付申請日</t>
    <rPh sb="0" eb="2">
      <t>コウフ</t>
    </rPh>
    <rPh sb="2" eb="4">
      <t>シンセイ</t>
    </rPh>
    <rPh sb="4" eb="5">
      <t>ビ</t>
    </rPh>
    <phoneticPr fontId="1"/>
  </si>
  <si>
    <t>令和　年　月　日</t>
    <rPh sb="0" eb="2">
      <t>レイワ</t>
    </rPh>
    <rPh sb="3" eb="4">
      <t>ネン</t>
    </rPh>
    <rPh sb="5" eb="6">
      <t>ガツ</t>
    </rPh>
    <rPh sb="7" eb="8">
      <t>ヒ</t>
    </rPh>
    <phoneticPr fontId="1"/>
  </si>
  <si>
    <t>□</t>
  </si>
  <si>
    <t>□</t>
    <phoneticPr fontId="1"/>
  </si>
  <si>
    <t>（法人の場合）名称・代表者の職名・氏名</t>
    <phoneticPr fontId="1"/>
  </si>
  <si>
    <t>（個人の場合）氏名</t>
    <phoneticPr fontId="1"/>
  </si>
  <si>
    <t>電話番号</t>
    <rPh sb="2" eb="4">
      <t>バンゴウ</t>
    </rPh>
    <phoneticPr fontId="2"/>
  </si>
  <si>
    <t>その他</t>
    <rPh sb="2" eb="3">
      <t>タ</t>
    </rPh>
    <phoneticPr fontId="1"/>
  </si>
  <si>
    <t>（</t>
    <phoneticPr fontId="1"/>
  </si>
  <si>
    <t>令和　年　月</t>
    <rPh sb="0" eb="2">
      <t>レイワ</t>
    </rPh>
    <rPh sb="3" eb="4">
      <t>ネン</t>
    </rPh>
    <rPh sb="5" eb="6">
      <t>ガツ</t>
    </rPh>
    <phoneticPr fontId="1"/>
  </si>
  <si>
    <t>～）</t>
    <phoneticPr fontId="1"/>
  </si>
  <si>
    <t>対応済</t>
    <rPh sb="0" eb="2">
      <t>タイオウ</t>
    </rPh>
    <rPh sb="2" eb="3">
      <t>ズ</t>
    </rPh>
    <phoneticPr fontId="1"/>
  </si>
  <si>
    <t>第１号</t>
    <rPh sb="0" eb="1">
      <t>ダイ</t>
    </rPh>
    <rPh sb="2" eb="3">
      <t>ゴウ</t>
    </rPh>
    <phoneticPr fontId="1"/>
  </si>
  <si>
    <t>文化遺産群</t>
    <phoneticPr fontId="1"/>
  </si>
  <si>
    <t>第２号</t>
    <rPh sb="0" eb="1">
      <t>ダイ</t>
    </rPh>
    <rPh sb="2" eb="3">
      <t>ゴウ</t>
    </rPh>
    <phoneticPr fontId="1"/>
  </si>
  <si>
    <t>第４号</t>
    <rPh sb="0" eb="1">
      <t>ダイ</t>
    </rPh>
    <rPh sb="2" eb="3">
      <t>ゴウ</t>
    </rPh>
    <phoneticPr fontId="1"/>
  </si>
  <si>
    <t>商店街エリア</t>
    <rPh sb="0" eb="3">
      <t>ショウテンガイ</t>
    </rPh>
    <phoneticPr fontId="1"/>
  </si>
  <si>
    <t>○</t>
    <phoneticPr fontId="1"/>
  </si>
  <si>
    <t>第３号ア</t>
    <rPh sb="0" eb="1">
      <t>ダイ</t>
    </rPh>
    <rPh sb="2" eb="3">
      <t>ゴウ</t>
    </rPh>
    <phoneticPr fontId="1"/>
  </si>
  <si>
    <t>第３号イ</t>
    <rPh sb="0" eb="1">
      <t>ダイ</t>
    </rPh>
    <rPh sb="2" eb="3">
      <t>ゴウ</t>
    </rPh>
    <phoneticPr fontId="1"/>
  </si>
  <si>
    <t>既存住宅群</t>
    <rPh sb="0" eb="2">
      <t>キゾン</t>
    </rPh>
    <rPh sb="2" eb="4">
      <t>ジュウタク</t>
    </rPh>
    <rPh sb="4" eb="5">
      <t>グン</t>
    </rPh>
    <phoneticPr fontId="1"/>
  </si>
  <si>
    <t>既存住宅断熱改修</t>
    <rPh sb="0" eb="2">
      <t>キゾン</t>
    </rPh>
    <rPh sb="2" eb="4">
      <t>ジュウタク</t>
    </rPh>
    <rPh sb="4" eb="6">
      <t>ダンネツ</t>
    </rPh>
    <rPh sb="6" eb="8">
      <t>カイシュウ</t>
    </rPh>
    <phoneticPr fontId="1"/>
  </si>
  <si>
    <t>□</t>
    <phoneticPr fontId="1"/>
  </si>
  <si>
    <t>業務用</t>
    <rPh sb="0" eb="2">
      <t>ギョウム</t>
    </rPh>
    <rPh sb="2" eb="3">
      <t>ヨウ</t>
    </rPh>
    <phoneticPr fontId="1"/>
  </si>
  <si>
    <t>家庭用</t>
    <rPh sb="0" eb="2">
      <t>カテイ</t>
    </rPh>
    <rPh sb="2" eb="3">
      <t>ヨウ</t>
    </rPh>
    <phoneticPr fontId="1"/>
  </si>
  <si>
    <t xml:space="preserve">a </t>
    <phoneticPr fontId="1"/>
  </si>
  <si>
    <t>HEMSにより、太陽光発電設備等の発電量等を把握した上で、住宅内の暖冷房設備、給湯設備等を制御可能であること。</t>
    <phoneticPr fontId="1"/>
  </si>
  <si>
    <t xml:space="preserve">  </t>
    <phoneticPr fontId="1"/>
  </si>
  <si>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1"/>
  </si>
  <si>
    <t>住宅の外皮性能は、地域区分ごとに定められた強化外皮基準（UA値）以上であること。(建築物省エネ法の地域区分　区分１～２：0.30以下、区分３～４：0.40以下、区分５～７：0.50以下)</t>
    <rPh sb="41" eb="44">
      <t>ケンチクブツ</t>
    </rPh>
    <rPh sb="44" eb="45">
      <t>ショウ</t>
    </rPh>
    <rPh sb="47" eb="48">
      <t>ホウ</t>
    </rPh>
    <rPh sb="49" eb="51">
      <t>チイキ</t>
    </rPh>
    <rPh sb="51" eb="53">
      <t>クブン</t>
    </rPh>
    <rPh sb="54" eb="56">
      <t>クブン</t>
    </rPh>
    <rPh sb="64" eb="66">
      <t>イカ</t>
    </rPh>
    <rPh sb="67" eb="69">
      <t>クブン</t>
    </rPh>
    <rPh sb="77" eb="79">
      <t>イカ</t>
    </rPh>
    <rPh sb="80" eb="82">
      <t>クブン</t>
    </rPh>
    <rPh sb="90" eb="92">
      <t>イカ</t>
    </rPh>
    <phoneticPr fontId="1"/>
  </si>
  <si>
    <t>令和　年　月　日</t>
    <rPh sb="0" eb="2">
      <t>レイワ</t>
    </rPh>
    <phoneticPr fontId="1"/>
  </si>
  <si>
    <t>□</t>
    <phoneticPr fontId="1"/>
  </si>
  <si>
    <t>＠</t>
    <phoneticPr fontId="1"/>
  </si>
  <si>
    <t>届出日</t>
    <rPh sb="0" eb="2">
      <t>トドケデ</t>
    </rPh>
    <rPh sb="2" eb="3">
      <t>ビ</t>
    </rPh>
    <phoneticPr fontId="1"/>
  </si>
  <si>
    <t>令和　年　月　日</t>
    <rPh sb="0" eb="2">
      <t>レイワ</t>
    </rPh>
    <phoneticPr fontId="1"/>
  </si>
  <si>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1"/>
  </si>
  <si>
    <t>パワーコンディショナの定格出力の合計値</t>
    <rPh sb="11" eb="13">
      <t>テイカク</t>
    </rPh>
    <rPh sb="13" eb="15">
      <t>シュツリョク</t>
    </rPh>
    <rPh sb="16" eb="19">
      <t>ゴウケイチ</t>
    </rPh>
    <phoneticPr fontId="1"/>
  </si>
  <si>
    <t>３　効果促進事業</t>
    <rPh sb="2" eb="4">
      <t>コウカ</t>
    </rPh>
    <rPh sb="3" eb="5">
      <t>ソクシン</t>
    </rPh>
    <rPh sb="5" eb="7">
      <t>ジギョウ</t>
    </rPh>
    <phoneticPr fontId="1"/>
  </si>
  <si>
    <t>スケジュール制御</t>
    <rPh sb="6" eb="8">
      <t>セイギョ</t>
    </rPh>
    <phoneticPr fontId="1"/>
  </si>
  <si>
    <t>在/不在調光制御</t>
    <rPh sb="0" eb="1">
      <t>ザイ</t>
    </rPh>
    <rPh sb="2" eb="4">
      <t>フザイ</t>
    </rPh>
    <rPh sb="4" eb="6">
      <t>チョウコウ</t>
    </rPh>
    <rPh sb="6" eb="8">
      <t>セイギョ</t>
    </rPh>
    <phoneticPr fontId="1"/>
  </si>
  <si>
    <t>b</t>
    <phoneticPr fontId="1"/>
  </si>
  <si>
    <t>a</t>
    <phoneticPr fontId="1"/>
  </si>
  <si>
    <t>c</t>
    <phoneticPr fontId="1"/>
  </si>
  <si>
    <t xml:space="preserve">・補助対象住宅への導入箇所は、構造耐久力上主要な部分のうち、壁、床版又は屋根版に面的に使用されていること。 </t>
    <phoneticPr fontId="1"/>
  </si>
  <si>
    <t>※仕上材の一部、又は化粧材や柱等への使用は補助対象外です。</t>
    <phoneticPr fontId="1"/>
  </si>
  <si>
    <t xml:space="preserve">・補助対象住宅におけるCLT総使用量は、延べ面積で除した単位面積あたりの当該CLTの使用量が 0.1 ㎥／㎡以上であること。 </t>
    <phoneticPr fontId="1"/>
  </si>
  <si>
    <t>　※根拠資料を添付してください。</t>
    <phoneticPr fontId="1"/>
  </si>
  <si>
    <t>・都市ガス、天然ガス、LPG、バイオガス等を燃料とし、エンジン、タービン等により発電するとともに、熱交換を行う機能を有する熱電併給型動力発生装置又は燃料電池</t>
    <phoneticPr fontId="1"/>
  </si>
  <si>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1"/>
  </si>
  <si>
    <t>　導入設備の使用状況について、京都市から実績報告の要請があった場合には、発電実績等を提出すること。</t>
    <rPh sb="15" eb="18">
      <t>キョウトシ</t>
    </rPh>
    <phoneticPr fontId="1"/>
  </si>
  <si>
    <t>円</t>
    <rPh sb="0" eb="1">
      <t>エン</t>
    </rPh>
    <phoneticPr fontId="1"/>
  </si>
  <si>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1"/>
  </si>
  <si>
    <t>※</t>
    <phoneticPr fontId="1"/>
  </si>
  <si>
    <t>建物付属設備（ビルトイン型やダクト型で広範に配管されているもの）を業務用、その他の設備を家庭用とします。</t>
    <rPh sb="19" eb="21">
      <t>コウハン</t>
    </rPh>
    <rPh sb="22" eb="24">
      <t>ハイカン</t>
    </rPh>
    <rPh sb="39" eb="40">
      <t>タ</t>
    </rPh>
    <phoneticPr fontId="1"/>
  </si>
  <si>
    <t>【別紙２作成に当たっての留意事項】</t>
    <rPh sb="1" eb="3">
      <t>ベッシ</t>
    </rPh>
    <rPh sb="4" eb="6">
      <t>サクセイ</t>
    </rPh>
    <rPh sb="7" eb="8">
      <t>ア</t>
    </rPh>
    <rPh sb="12" eb="14">
      <t>リュウイ</t>
    </rPh>
    <rPh sb="14" eb="16">
      <t>ジコウ</t>
    </rPh>
    <phoneticPr fontId="1"/>
  </si>
  <si>
    <t>・</t>
    <phoneticPr fontId="1"/>
  </si>
  <si>
    <t>６</t>
    <phoneticPr fontId="1"/>
  </si>
  <si>
    <t>　事業開始承認申請時から交付申請までの間に、補助金額の変更を伴わない範囲で申請内容を変更した場合は、その内容</t>
    <phoneticPr fontId="1"/>
  </si>
  <si>
    <t>※</t>
    <phoneticPr fontId="1"/>
  </si>
  <si>
    <t>　複数年度事業で該当する場合のみ記入してください。</t>
    <rPh sb="1" eb="7">
      <t>フクスウネンドジギョウ</t>
    </rPh>
    <rPh sb="8" eb="10">
      <t>ガイトウ</t>
    </rPh>
    <rPh sb="12" eb="14">
      <t>バアイ</t>
    </rPh>
    <rPh sb="16" eb="18">
      <t>キニュウ</t>
    </rPh>
    <phoneticPr fontId="1"/>
  </si>
  <si>
    <t>補助対象設備</t>
    <phoneticPr fontId="1"/>
  </si>
  <si>
    <t>充放電設備</t>
    <rPh sb="0" eb="3">
      <t>ジュウホウデン</t>
    </rPh>
    <rPh sb="3" eb="5">
      <t>セツビ</t>
    </rPh>
    <phoneticPr fontId="1"/>
  </si>
  <si>
    <t>充電設備</t>
    <rPh sb="0" eb="2">
      <t>ジュウデン</t>
    </rPh>
    <rPh sb="2" eb="4">
      <t>セツビ</t>
    </rPh>
    <phoneticPr fontId="1"/>
  </si>
  <si>
    <t>外部給電器</t>
    <rPh sb="0" eb="2">
      <t>ガイブ</t>
    </rPh>
    <rPh sb="2" eb="3">
      <t>キュウ</t>
    </rPh>
    <rPh sb="3" eb="5">
      <t>デンキ</t>
    </rPh>
    <phoneticPr fontId="1"/>
  </si>
  <si>
    <t>確認事項</t>
    <rPh sb="0" eb="2">
      <t>カクニン</t>
    </rPh>
    <rPh sb="2" eb="4">
      <t>ジコウ</t>
    </rPh>
    <phoneticPr fontId="1"/>
  </si>
  <si>
    <t>導入設備は、商用化され、導入実績があるものです。</t>
    <phoneticPr fontId="1"/>
  </si>
  <si>
    <t>導入設備は、中古設備ではありません。</t>
    <rPh sb="6" eb="8">
      <t>チュウコ</t>
    </rPh>
    <rPh sb="8" eb="10">
      <t>セツビ</t>
    </rPh>
    <phoneticPr fontId="1"/>
  </si>
  <si>
    <t>※</t>
    <phoneticPr fontId="1"/>
  </si>
  <si>
    <t>停電時のみに利用する非常用予備電源の場合、補助金の活用はできません。</t>
    <phoneticPr fontId="1"/>
  </si>
  <si>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1"/>
  </si>
  <si>
    <t>ZEHのエネルギー使用状況に関する調査・分析等のため、環境省に対する必要な情報提供に協力します。</t>
    <phoneticPr fontId="1"/>
  </si>
  <si>
    <r>
      <rPr>
        <u/>
        <sz val="11"/>
        <rFont val="ＭＳ 明朝"/>
        <family val="1"/>
        <charset val="128"/>
      </rPr>
      <t>ZEH+の場合</t>
    </r>
    <r>
      <rPr>
        <sz val="11"/>
        <rFont val="ＭＳ 明朝"/>
        <family val="1"/>
        <charset val="128"/>
      </rPr>
      <t>、設計一次エネルギー消費量は、再生可能エネルギー等を除き、基準一次エネルギー消費量から25％以上削減されています。</t>
    </r>
    <rPh sb="5" eb="7">
      <t>バアイ</t>
    </rPh>
    <rPh sb="8" eb="10">
      <t>セッケイ</t>
    </rPh>
    <rPh sb="10" eb="12">
      <t>イチジ</t>
    </rPh>
    <rPh sb="17" eb="20">
      <t>ショウヒリョウ</t>
    </rPh>
    <rPh sb="22" eb="24">
      <t>サイセイ</t>
    </rPh>
    <rPh sb="24" eb="26">
      <t>カノウ</t>
    </rPh>
    <phoneticPr fontId="1"/>
  </si>
  <si>
    <t>対象住宅は、既存の戸建住宅で、専用住宅です。</t>
    <rPh sb="6" eb="8">
      <t>キソン</t>
    </rPh>
    <rPh sb="9" eb="11">
      <t>コダテ</t>
    </rPh>
    <rPh sb="11" eb="13">
      <t>ジュウタク</t>
    </rPh>
    <rPh sb="17" eb="19">
      <t>ジュウタク</t>
    </rPh>
    <phoneticPr fontId="1"/>
  </si>
  <si>
    <t>平時に活用する設備です。</t>
    <rPh sb="0" eb="2">
      <t>ヘイジ</t>
    </rPh>
    <phoneticPr fontId="1"/>
  </si>
  <si>
    <t>以下を満たす設備です。</t>
    <phoneticPr fontId="1"/>
  </si>
  <si>
    <t>設置場所所有者</t>
    <phoneticPr fontId="1"/>
  </si>
  <si>
    <t>共有名義の場合は、申請者以外の
名義人について記載すること。</t>
    <phoneticPr fontId="1"/>
  </si>
  <si>
    <t>４　誓約事項</t>
    <rPh sb="2" eb="4">
      <t>セイヤク</t>
    </rPh>
    <rPh sb="4" eb="6">
      <t>ジコウ</t>
    </rPh>
    <phoneticPr fontId="1"/>
  </si>
  <si>
    <t>次の事項について相違ないことを誓約します。</t>
    <phoneticPr fontId="1"/>
  </si>
  <si>
    <t>　補助金の交付決定等がなされない場合があることを理解した上で事前に事業に着手します。</t>
    <rPh sb="1" eb="4">
      <t>ホジョキン</t>
    </rPh>
    <rPh sb="5" eb="7">
      <t>コウフ</t>
    </rPh>
    <rPh sb="7" eb="9">
      <t>ケッテイ</t>
    </rPh>
    <rPh sb="9" eb="10">
      <t>トウ</t>
    </rPh>
    <rPh sb="16" eb="18">
      <t>バアイ</t>
    </rPh>
    <rPh sb="24" eb="26">
      <t>リカイ</t>
    </rPh>
    <rPh sb="28" eb="29">
      <t>ウエ</t>
    </rPh>
    <rPh sb="30" eb="32">
      <t>ジゼン</t>
    </rPh>
    <rPh sb="33" eb="35">
      <t>ジギョウ</t>
    </rPh>
    <rPh sb="36" eb="38">
      <t>チャクシュ</t>
    </rPh>
    <phoneticPr fontId="1"/>
  </si>
  <si>
    <t>※</t>
    <phoneticPr fontId="1"/>
  </si>
  <si>
    <t>※　</t>
    <phoneticPr fontId="1"/>
  </si>
  <si>
    <t>小数点以下第1位まで（第2位以下は切捨て）</t>
    <phoneticPr fontId="1"/>
  </si>
  <si>
    <t>オフサイトの太陽光発電設備及び効果促進事業の場合は、再エネ100％電力への切替えについては入力不要です。</t>
    <rPh sb="6" eb="9">
      <t>タイヨウコウ</t>
    </rPh>
    <rPh sb="9" eb="11">
      <t>ハツデン</t>
    </rPh>
    <rPh sb="11" eb="13">
      <t>セツビ</t>
    </rPh>
    <rPh sb="13" eb="14">
      <t>オヨ</t>
    </rPh>
    <rPh sb="15" eb="17">
      <t>コウカ</t>
    </rPh>
    <rPh sb="17" eb="19">
      <t>ソクシン</t>
    </rPh>
    <rPh sb="19" eb="21">
      <t>ジギョウ</t>
    </rPh>
    <rPh sb="22" eb="24">
      <t>バアイ</t>
    </rPh>
    <rPh sb="26" eb="27">
      <t>サイ</t>
    </rPh>
    <rPh sb="33" eb="35">
      <t>デンリョク</t>
    </rPh>
    <rPh sb="37" eb="39">
      <t>キリカ</t>
    </rPh>
    <rPh sb="45" eb="47">
      <t>ニュウリョク</t>
    </rPh>
    <rPh sb="47" eb="49">
      <t>フヨウ</t>
    </rPh>
    <phoneticPr fontId="1"/>
  </si>
  <si>
    <t>（宛先）京都市長</t>
    <rPh sb="4" eb="6">
      <t>キョウト</t>
    </rPh>
    <rPh sb="6" eb="8">
      <t>シチョウ</t>
    </rPh>
    <phoneticPr fontId="2"/>
  </si>
  <si>
    <t>補助対象事業全体が以下の内容に合致していることを確認のうえ、チェックしてください。</t>
    <rPh sb="0" eb="2">
      <t>ホジョ</t>
    </rPh>
    <rPh sb="2" eb="4">
      <t>タイショウ</t>
    </rPh>
    <rPh sb="4" eb="6">
      <t>ジギョウ</t>
    </rPh>
    <rPh sb="6" eb="8">
      <t>ゼンタイ</t>
    </rPh>
    <phoneticPr fontId="1"/>
  </si>
  <si>
    <t>以下の内容に合致していることを確認のうえ、チェックしてください。</t>
    <phoneticPr fontId="1"/>
  </si>
  <si>
    <t>　補助対象設備を建築物以外に設置する場合は、設置場所の所在地を記入してください。</t>
    <rPh sb="1" eb="3">
      <t>ホジョ</t>
    </rPh>
    <rPh sb="3" eb="5">
      <t>タイショウ</t>
    </rPh>
    <rPh sb="5" eb="7">
      <t>セツビ</t>
    </rPh>
    <rPh sb="8" eb="11">
      <t>ケンチクブツ</t>
    </rPh>
    <rPh sb="11" eb="13">
      <t>イガイ</t>
    </rPh>
    <rPh sb="14" eb="16">
      <t>セッチ</t>
    </rPh>
    <rPh sb="18" eb="20">
      <t>バアイ</t>
    </rPh>
    <rPh sb="22" eb="24">
      <t>セッチ</t>
    </rPh>
    <rPh sb="24" eb="26">
      <t>バショ</t>
    </rPh>
    <rPh sb="27" eb="30">
      <t>ショザイチ</t>
    </rPh>
    <rPh sb="31" eb="33">
      <t>キニュウ</t>
    </rPh>
    <phoneticPr fontId="1"/>
  </si>
  <si>
    <t>木造</t>
    <rPh sb="0" eb="2">
      <t>モクゾウ</t>
    </rPh>
    <phoneticPr fontId="1"/>
  </si>
  <si>
    <t>その他の構造の場合：</t>
    <rPh sb="4" eb="6">
      <t>コウゾウ</t>
    </rPh>
    <phoneticPr fontId="1"/>
  </si>
  <si>
    <t>窓・ガラス</t>
    <rPh sb="0" eb="1">
      <t>マド</t>
    </rPh>
    <phoneticPr fontId="1"/>
  </si>
  <si>
    <t>延床面積[㎡]</t>
    <rPh sb="0" eb="4">
      <t>ノベユカメンセキ</t>
    </rPh>
    <phoneticPr fontId="1"/>
  </si>
  <si>
    <t>補助対象床面積合計[㎡]</t>
    <rPh sb="0" eb="9">
      <t>ホジョタイショウユカメンセキゴウケイ</t>
    </rPh>
    <phoneticPr fontId="1"/>
  </si>
  <si>
    <t>組合せ番号：</t>
    <rPh sb="0" eb="2">
      <t>クミアワ</t>
    </rPh>
    <rPh sb="3" eb="5">
      <t>バンゴウ</t>
    </rPh>
    <phoneticPr fontId="1"/>
  </si>
  <si>
    <t>最低改修率：</t>
    <rPh sb="0" eb="5">
      <t>サイテイカイシュウリツ</t>
    </rPh>
    <phoneticPr fontId="1"/>
  </si>
  <si>
    <t>→</t>
    <phoneticPr fontId="1"/>
  </si>
  <si>
    <t>熱伝導率(λ値)
[W/m・K]</t>
    <rPh sb="6" eb="7">
      <t>チ</t>
    </rPh>
    <phoneticPr fontId="1"/>
  </si>
  <si>
    <t>施工面積
[㎡]</t>
    <rPh sb="0" eb="4">
      <t>セコウメンセキ</t>
    </rPh>
    <phoneticPr fontId="1"/>
  </si>
  <si>
    <t>適否</t>
    <rPh sb="0" eb="2">
      <t>テキヒ</t>
    </rPh>
    <phoneticPr fontId="1"/>
  </si>
  <si>
    <t>基準単価
[円/㎡]</t>
    <rPh sb="0" eb="4">
      <t>キジュンタンカ</t>
    </rPh>
    <phoneticPr fontId="1"/>
  </si>
  <si>
    <t>補助対象経費（基準単価）[円]</t>
    <rPh sb="0" eb="6">
      <t>ホジョタイショウケイヒ</t>
    </rPh>
    <rPh sb="7" eb="9">
      <t>キジュン</t>
    </rPh>
    <rPh sb="9" eb="11">
      <t>タンカ</t>
    </rPh>
    <rPh sb="13" eb="14">
      <t>エン</t>
    </rPh>
    <phoneticPr fontId="1"/>
  </si>
  <si>
    <t>床（外気に接する部分）</t>
    <rPh sb="0" eb="1">
      <t>ユカ</t>
    </rPh>
    <rPh sb="2" eb="4">
      <t>ガイキ</t>
    </rPh>
    <rPh sb="5" eb="6">
      <t>セッ</t>
    </rPh>
    <rPh sb="8" eb="10">
      <t>ブブン</t>
    </rPh>
    <phoneticPr fontId="1"/>
  </si>
  <si>
    <t>床（その他の部分）</t>
    <rPh sb="0" eb="1">
      <t>ユカ</t>
    </rPh>
    <rPh sb="4" eb="5">
      <t>タ</t>
    </rPh>
    <rPh sb="6" eb="8">
      <t>ブブン</t>
    </rPh>
    <phoneticPr fontId="1"/>
  </si>
  <si>
    <t>基礎壁（外気に接する部分）</t>
    <rPh sb="0" eb="3">
      <t>キソカベ</t>
    </rPh>
    <rPh sb="4" eb="6">
      <t>ガイキ</t>
    </rPh>
    <rPh sb="7" eb="8">
      <t>セッ</t>
    </rPh>
    <rPh sb="10" eb="12">
      <t>ブブン</t>
    </rPh>
    <phoneticPr fontId="1"/>
  </si>
  <si>
    <t>基礎壁（その他の部分）</t>
    <rPh sb="0" eb="3">
      <t>キソカベ</t>
    </rPh>
    <rPh sb="6" eb="7">
      <t>タ</t>
    </rPh>
    <rPh sb="8" eb="10">
      <t>ブブン</t>
    </rPh>
    <phoneticPr fontId="1"/>
  </si>
  <si>
    <t>４　明細書（窓・ガラス）</t>
    <rPh sb="2" eb="5">
      <t>メイサイショ</t>
    </rPh>
    <rPh sb="6" eb="7">
      <t>マド</t>
    </rPh>
    <phoneticPr fontId="1"/>
  </si>
  <si>
    <t>サイズ区分</t>
    <rPh sb="3" eb="5">
      <t>クブン</t>
    </rPh>
    <phoneticPr fontId="1"/>
  </si>
  <si>
    <t>内窓設置</t>
    <rPh sb="0" eb="2">
      <t>ウチマド</t>
    </rPh>
    <rPh sb="2" eb="4">
      <t>セッチ</t>
    </rPh>
    <phoneticPr fontId="1"/>
  </si>
  <si>
    <t>ガラス交換</t>
    <rPh sb="3" eb="5">
      <t>コウカン</t>
    </rPh>
    <phoneticPr fontId="1"/>
  </si>
  <si>
    <t>５　明細書（玄関ドア）</t>
    <rPh sb="2" eb="5">
      <t>メイサイショ</t>
    </rPh>
    <rPh sb="6" eb="8">
      <t>ゲンカン</t>
    </rPh>
    <phoneticPr fontId="1"/>
  </si>
  <si>
    <t>鉄骨造</t>
    <rPh sb="0" eb="3">
      <t>テッコツゾウ</t>
    </rPh>
    <phoneticPr fontId="1"/>
  </si>
  <si>
    <t>鉄筋コンクリート造等</t>
    <rPh sb="0" eb="2">
      <t>テッキン</t>
    </rPh>
    <rPh sb="8" eb="9">
      <t>ゾウ</t>
    </rPh>
    <rPh sb="9" eb="10">
      <t>トウ</t>
    </rPh>
    <phoneticPr fontId="1"/>
  </si>
  <si>
    <t>住宅金融支援機構の区分</t>
    <rPh sb="0" eb="8">
      <t>ジュウタクキンユウシエンキコウ</t>
    </rPh>
    <rPh sb="9" eb="11">
      <t>クブン</t>
    </rPh>
    <phoneticPr fontId="1"/>
  </si>
  <si>
    <t>超過</t>
    <rPh sb="0" eb="2">
      <t>チョウカ</t>
    </rPh>
    <phoneticPr fontId="1"/>
  </si>
  <si>
    <t>F</t>
    <phoneticPr fontId="1"/>
  </si>
  <si>
    <t>E,D</t>
    <phoneticPr fontId="1"/>
  </si>
  <si>
    <t>C</t>
    <phoneticPr fontId="1"/>
  </si>
  <si>
    <t>B,A</t>
    <phoneticPr fontId="1"/>
  </si>
  <si>
    <t>断熱工法</t>
    <rPh sb="0" eb="2">
      <t>ダンネツ</t>
    </rPh>
    <rPh sb="2" eb="4">
      <t>コウホウ</t>
    </rPh>
    <phoneticPr fontId="1"/>
  </si>
  <si>
    <t>サイズ</t>
    <phoneticPr fontId="1"/>
  </si>
  <si>
    <t>大</t>
    <rPh sb="0" eb="1">
      <t>ダイ</t>
    </rPh>
    <phoneticPr fontId="1"/>
  </si>
  <si>
    <t>中</t>
    <rPh sb="0" eb="1">
      <t>チュウ</t>
    </rPh>
    <phoneticPr fontId="1"/>
  </si>
  <si>
    <t>小</t>
    <rPh sb="0" eb="1">
      <t>ショウ</t>
    </rPh>
    <phoneticPr fontId="1"/>
  </si>
  <si>
    <t>極小</t>
    <rPh sb="0" eb="2">
      <t>キョクショウ</t>
    </rPh>
    <phoneticPr fontId="1"/>
  </si>
  <si>
    <t>グレード区分</t>
    <rPh sb="4" eb="6">
      <t>クブン</t>
    </rPh>
    <phoneticPr fontId="1"/>
  </si>
  <si>
    <t>U値</t>
    <phoneticPr fontId="1"/>
  </si>
  <si>
    <t>対象外</t>
    <rPh sb="0" eb="3">
      <t>タイショウガイ</t>
    </rPh>
    <phoneticPr fontId="1"/>
  </si>
  <si>
    <t>サイズ（窓）</t>
    <rPh sb="4" eb="5">
      <t>マド</t>
    </rPh>
    <phoneticPr fontId="1"/>
  </si>
  <si>
    <t>未満</t>
    <rPh sb="0" eb="2">
      <t>ミマン</t>
    </rPh>
    <phoneticPr fontId="1"/>
  </si>
  <si>
    <t>サイズ（ガラス）</t>
    <phoneticPr fontId="1"/>
  </si>
  <si>
    <t>計算用</t>
    <rPh sb="0" eb="3">
      <t>ケイサンヨウ</t>
    </rPh>
    <phoneticPr fontId="1"/>
  </si>
  <si>
    <t>小計</t>
    <rPh sb="0" eb="2">
      <t>ショウケイ</t>
    </rPh>
    <phoneticPr fontId="1"/>
  </si>
  <si>
    <t>除外額</t>
    <rPh sb="0" eb="2">
      <t>ジョガイ</t>
    </rPh>
    <rPh sb="2" eb="3">
      <t>ガク</t>
    </rPh>
    <phoneticPr fontId="1"/>
  </si>
  <si>
    <t>合計</t>
    <rPh sb="0" eb="2">
      <t>ゴウケイ</t>
    </rPh>
    <phoneticPr fontId="1"/>
  </si>
  <si>
    <t>業務用(冷房能力22kW以下)</t>
    <phoneticPr fontId="1"/>
  </si>
  <si>
    <t>業務用(その他)</t>
    <phoneticPr fontId="1"/>
  </si>
  <si>
    <t>家庭用</t>
    <phoneticPr fontId="1"/>
  </si>
  <si>
    <t>改修する部位</t>
    <rPh sb="0" eb="2">
      <t>カイシュウ</t>
    </rPh>
    <rPh sb="4" eb="6">
      <t>ブイ</t>
    </rPh>
    <phoneticPr fontId="1"/>
  </si>
  <si>
    <t>天井：</t>
    <rPh sb="0" eb="2">
      <t>テンジョウ</t>
    </rPh>
    <phoneticPr fontId="1"/>
  </si>
  <si>
    <t>外壁：</t>
    <rPh sb="0" eb="2">
      <t>ガイヘキ</t>
    </rPh>
    <phoneticPr fontId="1"/>
  </si>
  <si>
    <t>床：</t>
    <rPh sb="0" eb="1">
      <t>ユカ</t>
    </rPh>
    <phoneticPr fontId="1"/>
  </si>
  <si>
    <t>窓・ガラス：</t>
    <rPh sb="0" eb="1">
      <t>マド</t>
    </rPh>
    <phoneticPr fontId="1"/>
  </si>
  <si>
    <t>改修有無</t>
    <rPh sb="0" eb="2">
      <t>カイシュウ</t>
    </rPh>
    <rPh sb="2" eb="4">
      <t>ウム</t>
    </rPh>
    <phoneticPr fontId="1"/>
  </si>
  <si>
    <t>カバー工法</t>
    <phoneticPr fontId="1"/>
  </si>
  <si>
    <t>はつり工法</t>
    <phoneticPr fontId="1"/>
  </si>
  <si>
    <t>※　行が足りない場合は事務局にお問い合わせください。</t>
    <rPh sb="2" eb="3">
      <t>ギョウ</t>
    </rPh>
    <rPh sb="4" eb="5">
      <t>タ</t>
    </rPh>
    <rPh sb="8" eb="10">
      <t>バアイ</t>
    </rPh>
    <rPh sb="11" eb="14">
      <t>ジムキョク</t>
    </rPh>
    <rPh sb="16" eb="17">
      <t>ト</t>
    </rPh>
    <rPh sb="18" eb="19">
      <t>ア</t>
    </rPh>
    <phoneticPr fontId="1"/>
  </si>
  <si>
    <t>→</t>
    <phoneticPr fontId="1"/>
  </si>
  <si>
    <t>オンサイトの場合、30％以上が要件です。</t>
    <rPh sb="15" eb="17">
      <t>ヨウケン</t>
    </rPh>
    <phoneticPr fontId="1"/>
  </si>
  <si>
    <t>※</t>
    <phoneticPr fontId="1"/>
  </si>
  <si>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1"/>
  </si>
  <si>
    <t>年</t>
    <rPh sb="0" eb="1">
      <t>ネン</t>
    </rPh>
    <phoneticPr fontId="1"/>
  </si>
  <si>
    <t>直近１年間の電力需要（単位：kWh）</t>
    <phoneticPr fontId="1"/>
  </si>
  <si>
    <t>月</t>
  </si>
  <si>
    <t>月</t>
    <rPh sb="0" eb="1">
      <t>ガツ</t>
    </rPh>
    <phoneticPr fontId="1"/>
  </si>
  <si>
    <t>月</t>
    <phoneticPr fontId="1"/>
  </si>
  <si>
    <t>　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1"/>
  </si>
  <si>
    <t>　京都市脱炭素先行地域づくり事業補助金交付要綱第６条第１項の規定により補助金の交付を申請します。</t>
    <rPh sb="21" eb="23">
      <t>ヨウコウ</t>
    </rPh>
    <phoneticPr fontId="1"/>
  </si>
  <si>
    <t>１　補助金交付申請額（千円未満切捨て）　　　　　　　　</t>
    <rPh sb="2" eb="5">
      <t>ホジョキン</t>
    </rPh>
    <phoneticPr fontId="2"/>
  </si>
  <si>
    <t>ZEH、ZEH+については、事業計画書（別紙１）のとおり</t>
    <phoneticPr fontId="1"/>
  </si>
  <si>
    <t>既存住宅断熱改修については、事業計画書（別紙１）及び断熱改修経費明細書（別紙３）のとおり</t>
    <phoneticPr fontId="1"/>
  </si>
  <si>
    <t>※複数の補助対象事業を実施する場合は、以下に該当する補助対象設備ごとの開始予定日及び完了予定日を記載してください。</t>
    <rPh sb="22" eb="24">
      <t>ガイトウ</t>
    </rPh>
    <rPh sb="26" eb="28">
      <t>ホジョ</t>
    </rPh>
    <rPh sb="28" eb="30">
      <t>タイショウ</t>
    </rPh>
    <rPh sb="30" eb="32">
      <t>セツビ</t>
    </rPh>
    <rPh sb="35" eb="37">
      <t>カイシ</t>
    </rPh>
    <rPh sb="37" eb="40">
      <t>ヨテイビ</t>
    </rPh>
    <rPh sb="40" eb="41">
      <t>オヨ</t>
    </rPh>
    <rPh sb="42" eb="44">
      <t>カンリョウ</t>
    </rPh>
    <rPh sb="44" eb="46">
      <t>ヨテイ</t>
    </rPh>
    <rPh sb="46" eb="47">
      <t>ビ</t>
    </rPh>
    <phoneticPr fontId="1"/>
  </si>
  <si>
    <t>　要綱第４条第２項の各号のいずれかに該当しないこと。</t>
    <rPh sb="1" eb="3">
      <t>ヨウコウ</t>
    </rPh>
    <phoneticPr fontId="1"/>
  </si>
  <si>
    <t>　この誓約事項及び申請内容に虚偽があることが発覚した場合は、要綱第１６条に基づく交付の決定の取消し又は交付額の変更を受けることに異議を申し立てないこと。</t>
    <phoneticPr fontId="1"/>
  </si>
  <si>
    <t>　補助対象設備を導入する建築物又は補助対象となる建築物における使用電力量、その電源構成及び非化石証書の使用状況等の情報について、京都市が当該電力の供給契約先の小売電気事業者を介して匿名加工情報として取得し、本事業の推進のために利用することに同意すること。</t>
    <rPh sb="64" eb="67">
      <t>キョウトシ</t>
    </rPh>
    <rPh sb="90" eb="96">
      <t>トクメイカコウジョウホウ</t>
    </rPh>
    <phoneticPr fontId="1"/>
  </si>
  <si>
    <t>７　委任状</t>
    <phoneticPr fontId="2"/>
  </si>
  <si>
    <t>　私は、要綱第１８条に規定する交付申請手続の代行について、以下の者を代理人と定め、手続の権限を委任します。</t>
    <rPh sb="4" eb="6">
      <t>ヨウコウ</t>
    </rPh>
    <phoneticPr fontId="1"/>
  </si>
  <si>
    <t>　手続を委任された場合であっても、提出された書類の内容について、１週間以上代理人と連絡が取れない場合や、京都市からの確認に対し明確な回答が得られない場合、申請者本人に連絡及び確認を行います。</t>
    <rPh sb="52" eb="54">
      <t>キョウト</t>
    </rPh>
    <rPh sb="54" eb="55">
      <t>シ</t>
    </rPh>
    <phoneticPr fontId="1"/>
  </si>
  <si>
    <t>８　申請者等の情報</t>
    <phoneticPr fontId="2"/>
  </si>
  <si>
    <t>　手続を委任された場合であっても、提出された書類の内容について、１週間以上代理人と連絡が取れない場合や、京都市からの確認に対し明確な回答が得られない場合、申請者本人に連絡及び確認を行います。</t>
    <rPh sb="52" eb="55">
      <t>キョウトシ</t>
    </rPh>
    <phoneticPr fontId="1"/>
  </si>
  <si>
    <t>　京都市脱炭素先行地域づくり事業補助金交付要綱第６条第３項第２号及び第９条第９項第２号の規定により、下記の補助対象事業について、交付決定又は事業開始承認通知前に着手しますので届け出ます。</t>
    <rPh sb="21" eb="23">
      <t>ヨウコウ</t>
    </rPh>
    <rPh sb="29" eb="30">
      <t>ダイ</t>
    </rPh>
    <rPh sb="31" eb="32">
      <t>ゴウ</t>
    </rPh>
    <phoneticPr fontId="1"/>
  </si>
  <si>
    <r>
      <rPr>
        <sz val="12"/>
        <rFont val="ＭＳ 明朝"/>
        <family val="1"/>
        <charset val="128"/>
      </rPr>
      <t>　</t>
    </r>
    <r>
      <rPr>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1"/>
  </si>
  <si>
    <t>　私は、要綱第１８条に規定する事前着手手続の代行について、以下の者を代理人と定め、手続の権限を委任します。</t>
    <rPh sb="4" eb="6">
      <t>ヨウコウ</t>
    </rPh>
    <phoneticPr fontId="1"/>
  </si>
  <si>
    <t>　補助金の交付決定又は事業開始承認通知がなされなかった場合又は交付決定を受けた補助額が交付申請額に達しない場合においても異議は申し立てません。</t>
    <rPh sb="1" eb="4">
      <t>ホジョキン</t>
    </rPh>
    <phoneticPr fontId="1"/>
  </si>
  <si>
    <t>（宛先）京都市長</t>
    <rPh sb="4" eb="8">
      <t>キョウトシチョウ</t>
    </rPh>
    <phoneticPr fontId="2"/>
  </si>
  <si>
    <t>　交付決定又は事業開始承認の結果については、申請者に通知すること</t>
    <phoneticPr fontId="1"/>
  </si>
  <si>
    <t>　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6" eb="8">
      <t>ホウテイ</t>
    </rPh>
    <rPh sb="8" eb="10">
      <t>タイヨウ</t>
    </rPh>
    <rPh sb="10" eb="12">
      <t>ネンスウ</t>
    </rPh>
    <rPh sb="13" eb="15">
      <t>ケイカ</t>
    </rPh>
    <rPh sb="20" eb="22">
      <t>キカン</t>
    </rPh>
    <rPh sb="131" eb="133">
      <t>シチョウ</t>
    </rPh>
    <phoneticPr fontId="1"/>
  </si>
  <si>
    <t>　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4" eb="5">
      <t>オヨ</t>
    </rPh>
    <rPh sb="50" eb="52">
      <t>シチョウ</t>
    </rPh>
    <rPh sb="69" eb="71">
      <t>シチョウ</t>
    </rPh>
    <phoneticPr fontId="1"/>
  </si>
  <si>
    <t>根拠資料として、電気料金の請求書、検針票、電力会社の契約者専用ウェブサイトの該当ページ等の写し等を提出すること</t>
    <rPh sb="0" eb="4">
      <t>コンキョシリョウ</t>
    </rPh>
    <rPh sb="47" eb="48">
      <t>トウ</t>
    </rPh>
    <rPh sb="49" eb="51">
      <t>テイシュツ</t>
    </rPh>
    <phoneticPr fontId="1"/>
  </si>
  <si>
    <t>厚み
[mm]</t>
    <rPh sb="0" eb="1">
      <t>アツ</t>
    </rPh>
    <phoneticPr fontId="1"/>
  </si>
  <si>
    <t>実施予定の補助対象設備</t>
    <rPh sb="0" eb="2">
      <t>ジッシ</t>
    </rPh>
    <rPh sb="2" eb="4">
      <t>ヨテイ</t>
    </rPh>
    <rPh sb="5" eb="7">
      <t>ホジョ</t>
    </rPh>
    <rPh sb="7" eb="9">
      <t>タイショウ</t>
    </rPh>
    <rPh sb="9" eb="11">
      <t>セツビ</t>
    </rPh>
    <phoneticPr fontId="1"/>
  </si>
  <si>
    <r>
      <rPr>
        <sz val="9"/>
        <rFont val="ＭＳ ゴシック"/>
        <family val="3"/>
        <charset val="128"/>
      </rPr>
      <t>「商店街エリア」</t>
    </r>
    <r>
      <rPr>
        <sz val="9"/>
        <rFont val="ＭＳ 明朝"/>
        <family val="1"/>
        <charset val="128"/>
      </rPr>
      <t>で補助対象事業を行う者のうち商店街振興組合を除く交付対象者については補助対象設備を導入する店舗又は事業所当たり、また、</t>
    </r>
    <r>
      <rPr>
        <sz val="9"/>
        <rFont val="ＭＳ ゴシック"/>
        <family val="3"/>
        <charset val="128"/>
      </rPr>
      <t>「既存住宅群」</t>
    </r>
    <r>
      <rPr>
        <sz val="9"/>
        <rFont val="ＭＳ 明朝"/>
        <family val="1"/>
        <charset val="128"/>
      </rPr>
      <t>で補助対象事業を行う交付対象者については補助対象設備を導入する既存戸建住宅一戸当たり、</t>
    </r>
    <r>
      <rPr>
        <u/>
        <sz val="9"/>
        <rFont val="ＭＳ ゴシック"/>
        <family val="3"/>
        <charset val="128"/>
      </rPr>
      <t>300万円</t>
    </r>
    <r>
      <rPr>
        <sz val="9"/>
        <rFont val="ＭＳ 明朝"/>
        <family val="1"/>
        <charset val="128"/>
      </rPr>
      <t>を設備導入に係る補助上限額とします。</t>
    </r>
    <rPh sb="32" eb="34">
      <t>コウフ</t>
    </rPh>
    <rPh sb="34" eb="36">
      <t>タイショウ</t>
    </rPh>
    <rPh sb="36" eb="37">
      <t>シャ</t>
    </rPh>
    <rPh sb="42" eb="44">
      <t>ホジョ</t>
    </rPh>
    <rPh sb="44" eb="46">
      <t>タイショウ</t>
    </rPh>
    <rPh sb="46" eb="48">
      <t>セツビ</t>
    </rPh>
    <rPh sb="49" eb="51">
      <t>ドウニュウ</t>
    </rPh>
    <rPh sb="53" eb="55">
      <t>テンポ</t>
    </rPh>
    <rPh sb="55" eb="56">
      <t>マタ</t>
    </rPh>
    <rPh sb="57" eb="60">
      <t>ジギョウショ</t>
    </rPh>
    <rPh sb="60" eb="61">
      <t>ア</t>
    </rPh>
    <rPh sb="68" eb="70">
      <t>キゾン</t>
    </rPh>
    <rPh sb="70" eb="72">
      <t>ジュウタク</t>
    </rPh>
    <rPh sb="72" eb="73">
      <t>グン</t>
    </rPh>
    <rPh sb="75" eb="77">
      <t>ホジョ</t>
    </rPh>
    <rPh sb="77" eb="79">
      <t>タイショウ</t>
    </rPh>
    <rPh sb="79" eb="81">
      <t>ジギョウ</t>
    </rPh>
    <rPh sb="82" eb="83">
      <t>オコナ</t>
    </rPh>
    <rPh sb="120" eb="122">
      <t>マンエン</t>
    </rPh>
    <rPh sb="123" eb="125">
      <t>セツビ</t>
    </rPh>
    <rPh sb="125" eb="127">
      <t>ドウニュウ</t>
    </rPh>
    <rPh sb="128" eb="129">
      <t>カカ</t>
    </rPh>
    <rPh sb="130" eb="132">
      <t>ホジョ</t>
    </rPh>
    <rPh sb="132" eb="135">
      <t>ジョウゲンガク</t>
    </rPh>
    <phoneticPr fontId="1"/>
  </si>
  <si>
    <t>景観手続の要否</t>
    <rPh sb="5" eb="7">
      <t>ヨウヒ</t>
    </rPh>
    <phoneticPr fontId="1"/>
  </si>
  <si>
    <t>固定価格買取制度(FIT)又はFIP(Feed in Premium)制度を利用しません。</t>
    <rPh sb="13" eb="14">
      <t>マタ</t>
    </rPh>
    <rPh sb="38" eb="40">
      <t>リヨウ</t>
    </rPh>
    <phoneticPr fontId="1"/>
  </si>
  <si>
    <t>FIT又はFIP制度を利用する場合、補助金の活用はできません。</t>
    <rPh sb="11" eb="13">
      <t>リヨウ</t>
    </rPh>
    <phoneticPr fontId="1"/>
  </si>
  <si>
    <t>（オフサイトの場合）脱炭素先行地域内で消費できずに域外に売電する場合は、売電により得られた収入は、本事業で導入した設備等の維持管理・更新や脱炭素先行地域の実現のための費用に充てます。</t>
    <rPh sb="7" eb="9">
      <t>バアイ</t>
    </rPh>
    <phoneticPr fontId="1"/>
  </si>
  <si>
    <t>　※太陽光発電設備と併せて申請する場合、蓄電池については入力不要です。</t>
    <rPh sb="28" eb="30">
      <t>ニュウリョク</t>
    </rPh>
    <rPh sb="30" eb="32">
      <t>フヨウ</t>
    </rPh>
    <phoneticPr fontId="1"/>
  </si>
  <si>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1"/>
  </si>
  <si>
    <t>充放電設備、充電設備について、再エネ発電設備から電力供給が可能です。</t>
    <rPh sb="0" eb="3">
      <t>ジュウホウデン</t>
    </rPh>
    <rPh sb="3" eb="5">
      <t>セツビ</t>
    </rPh>
    <rPh sb="6" eb="8">
      <t>ジュウデン</t>
    </rPh>
    <rPh sb="8" eb="10">
      <t>セツビ</t>
    </rPh>
    <rPh sb="15" eb="16">
      <t>サイ</t>
    </rPh>
    <rPh sb="18" eb="19">
      <t>ハツ</t>
    </rPh>
    <phoneticPr fontId="1"/>
  </si>
  <si>
    <t>補助対象設備は「クリーンエネルギー自動車の普及促進に向けた充電・充てんインフラ等導入促進補助金」の補助対象となる銘柄です。</t>
    <rPh sb="0" eb="2">
      <t>ホジョ</t>
    </rPh>
    <rPh sb="2" eb="4">
      <t>タイショウ</t>
    </rPh>
    <rPh sb="4" eb="6">
      <t>セツビ</t>
    </rPh>
    <phoneticPr fontId="1"/>
  </si>
  <si>
    <t>※実績報告時に、申請する住宅の省エネルギー性能表示が『ZEH』であることを示す証書の提出が必要です。</t>
    <phoneticPr fontId="1"/>
  </si>
  <si>
    <t>※住宅の一部に店舗等の非住宅部分がある場合は、住居部分がZEH又はZEH+を満たしています。</t>
    <phoneticPr fontId="1"/>
  </si>
  <si>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1"/>
  </si>
  <si>
    <t>対象住宅は、登記上申請者が所有している住宅です。</t>
    <rPh sb="6" eb="9">
      <t>トウキジョウ</t>
    </rPh>
    <rPh sb="9" eb="12">
      <t>シンセイシャ</t>
    </rPh>
    <rPh sb="13" eb="15">
      <t>ショユウ</t>
    </rPh>
    <rPh sb="19" eb="21">
      <t>ジュウタク</t>
    </rPh>
    <phoneticPr fontId="1"/>
  </si>
  <si>
    <t>（対象住宅に居住する個人が申請者の場合）対象住宅は、常時居住する住宅（住民票の住所と一致）です。</t>
    <rPh sb="13" eb="16">
      <t>シンセイシャ</t>
    </rPh>
    <rPh sb="17" eb="19">
      <t>バアイ</t>
    </rPh>
    <rPh sb="35" eb="38">
      <t>ジュウミンヒョウ</t>
    </rPh>
    <rPh sb="39" eb="41">
      <t>ジュウショ</t>
    </rPh>
    <rPh sb="42" eb="44">
      <t>イッチ</t>
    </rPh>
    <phoneticPr fontId="1"/>
  </si>
  <si>
    <t>（対象住宅に居住しない法人が申請者の場合）断熱改修工事に係る工事請負契約を締結します。</t>
    <rPh sb="14" eb="17">
      <t>シンセイシャ</t>
    </rPh>
    <rPh sb="18" eb="20">
      <t>バアイ</t>
    </rPh>
    <phoneticPr fontId="1"/>
  </si>
  <si>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1"/>
  </si>
  <si>
    <r>
      <t>全熱交換機器（JIS B 8628 に規定されるもの）です</t>
    </r>
    <r>
      <rPr>
        <sz val="9"/>
        <rFont val="ＭＳ 明朝"/>
        <family val="1"/>
        <charset val="128"/>
      </rPr>
      <t>。</t>
    </r>
    <rPh sb="0" eb="1">
      <t>ゼン</t>
    </rPh>
    <rPh sb="1" eb="2">
      <t>ネツ</t>
    </rPh>
    <rPh sb="2" eb="5">
      <t>コウカンキ</t>
    </rPh>
    <rPh sb="5" eb="6">
      <t>キ</t>
    </rPh>
    <rPh sb="19" eb="21">
      <t>キテイ</t>
    </rPh>
    <phoneticPr fontId="1"/>
  </si>
  <si>
    <t>必要換気量（１人当たり毎時30㎥以上）を確保しています。</t>
    <phoneticPr fontId="1"/>
  </si>
  <si>
    <t>熱交換率が40%以上（JIS B 8639 で規定）です。</t>
    <phoneticPr fontId="1"/>
  </si>
  <si>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1"/>
  </si>
  <si>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1"/>
  </si>
  <si>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1"/>
  </si>
  <si>
    <t>　※a～cのいずれかの調光制御機能がない場合、補助金の活用はできません。</t>
    <rPh sb="20" eb="22">
      <t>バアイ</t>
    </rPh>
    <rPh sb="23" eb="26">
      <t>ホジョキン</t>
    </rPh>
    <rPh sb="27" eb="29">
      <t>カツヨウ</t>
    </rPh>
    <phoneticPr fontId="1"/>
  </si>
  <si>
    <t>事業によるCO2削減効果</t>
    <rPh sb="0" eb="2">
      <t>ジギョウ</t>
    </rPh>
    <rPh sb="8" eb="10">
      <t>サクゲン</t>
    </rPh>
    <rPh sb="10" eb="12">
      <t>コウカ</t>
    </rPh>
    <phoneticPr fontId="1"/>
  </si>
  <si>
    <t>令和　年　月</t>
    <phoneticPr fontId="1"/>
  </si>
  <si>
    <t>申請者概要
（第４条第１項
における区分）</t>
    <rPh sb="0" eb="3">
      <t>シンセイシャ</t>
    </rPh>
    <rPh sb="3" eb="5">
      <t>ガイヨウ</t>
    </rPh>
    <phoneticPr fontId="1"/>
  </si>
  <si>
    <t>三宅市営住宅
跡地エリア</t>
    <rPh sb="0" eb="2">
      <t>ミヤケ</t>
    </rPh>
    <rPh sb="2" eb="4">
      <t>シエイ</t>
    </rPh>
    <rPh sb="4" eb="6">
      <t>ジュウタク</t>
    </rPh>
    <rPh sb="7" eb="9">
      <t>アトチ</t>
    </rPh>
    <phoneticPr fontId="1"/>
  </si>
  <si>
    <t>グリーン人材
育成拠点群</t>
    <rPh sb="4" eb="6">
      <t>ジンザイ</t>
    </rPh>
    <rPh sb="7" eb="9">
      <t>イクセイ</t>
    </rPh>
    <rPh sb="9" eb="11">
      <t>キョテン</t>
    </rPh>
    <rPh sb="11" eb="12">
      <t>グン</t>
    </rPh>
    <phoneticPr fontId="1"/>
  </si>
  <si>
    <t>Ⓔ 年間の想定発電量</t>
    <phoneticPr fontId="2"/>
  </si>
  <si>
    <t>Ⓕ 年間の想定自家消費電力量（オンサイトの場合）</t>
    <rPh sb="11" eb="13">
      <t>デンリョク</t>
    </rPh>
    <rPh sb="21" eb="23">
      <t>バアイ</t>
    </rPh>
    <phoneticPr fontId="2"/>
  </si>
  <si>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1"/>
  </si>
  <si>
    <t>想定自家消費率（Ⓕ／Ⓔ）</t>
    <rPh sb="0" eb="2">
      <t>ソウテイ</t>
    </rPh>
    <rPh sb="2" eb="4">
      <t>ジカ</t>
    </rPh>
    <rPh sb="4" eb="6">
      <t>ショウヒ</t>
    </rPh>
    <rPh sb="6" eb="7">
      <t>リツ</t>
    </rPh>
    <phoneticPr fontId="1"/>
  </si>
  <si>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1"/>
  </si>
  <si>
    <t>業務用（オンサイト）の場合、50％以上が要件です。</t>
    <rPh sb="0" eb="3">
      <t>ギョウムヨウ</t>
    </rPh>
    <rPh sb="11" eb="13">
      <t>バアイ</t>
    </rPh>
    <rPh sb="17" eb="19">
      <t>イジョウ</t>
    </rPh>
    <rPh sb="20" eb="22">
      <t>ヨウケン</t>
    </rPh>
    <phoneticPr fontId="1"/>
  </si>
  <si>
    <t>業務用（オフサイト）の場合、70％以上が要件です。</t>
    <rPh sb="0" eb="3">
      <t>ギョウムヨウ</t>
    </rPh>
    <rPh sb="11" eb="13">
      <t>バアイ</t>
    </rPh>
    <rPh sb="17" eb="19">
      <t>イジョウ</t>
    </rPh>
    <rPh sb="20" eb="22">
      <t>ヨウケン</t>
    </rPh>
    <phoneticPr fontId="1"/>
  </si>
  <si>
    <r>
      <t>本様式は</t>
    </r>
    <r>
      <rPr>
        <u/>
        <sz val="11"/>
        <rFont val="ＭＳ ゴシック"/>
        <family val="3"/>
        <charset val="128"/>
      </rPr>
      <t>補助対象事業及び補助対象設備ごとに作成</t>
    </r>
    <r>
      <rPr>
        <sz val="11"/>
        <rFont val="ＭＳ 明朝"/>
        <family val="1"/>
        <charset val="128"/>
      </rPr>
      <t>し、補助対象経費の根拠となる見積書等も併せて提出してください。</t>
    </r>
    <phoneticPr fontId="1"/>
  </si>
  <si>
    <t>ただし、ZEH又はZEH+の場合は、本様式の提出は不要とします。</t>
    <phoneticPr fontId="1"/>
  </si>
  <si>
    <t>また、既存住宅断熱改修の場合は、本様式に代えて断熱改修経費明細書（別紙３）を提出してください。</t>
    <phoneticPr fontId="1"/>
  </si>
  <si>
    <t>電力需要計算書（別紙４）を用いて算定した値が自動入力されます。</t>
    <rPh sb="22" eb="24">
      <t>ジドウ</t>
    </rPh>
    <rPh sb="24" eb="26">
      <t>ニュウリョク</t>
    </rPh>
    <phoneticPr fontId="1"/>
  </si>
  <si>
    <t>ただし、「三宅市営住宅跡地エリア」において補助対象事業を実施する場合や、「その他」の脱炭素転換を支える基盤的取組を実施する場合等は除きます。その場合、電力需要計算書（別紙４）の提出も不要です。</t>
    <rPh sb="5" eb="7">
      <t>ミヤケ</t>
    </rPh>
    <rPh sb="7" eb="9">
      <t>シエイ</t>
    </rPh>
    <rPh sb="9" eb="11">
      <t>ジュウタク</t>
    </rPh>
    <rPh sb="11" eb="13">
      <t>アトチ</t>
    </rPh>
    <rPh sb="21" eb="23">
      <t>ホジョ</t>
    </rPh>
    <rPh sb="23" eb="25">
      <t>タイショウ</t>
    </rPh>
    <rPh sb="25" eb="27">
      <t>ジギョウ</t>
    </rPh>
    <rPh sb="28" eb="30">
      <t>ジッシ</t>
    </rPh>
    <rPh sb="32" eb="34">
      <t>バアイ</t>
    </rPh>
    <rPh sb="39" eb="40">
      <t>タ</t>
    </rPh>
    <rPh sb="42" eb="43">
      <t>ダツ</t>
    </rPh>
    <rPh sb="43" eb="45">
      <t>タンソ</t>
    </rPh>
    <rPh sb="45" eb="47">
      <t>テンカン</t>
    </rPh>
    <rPh sb="48" eb="49">
      <t>ササ</t>
    </rPh>
    <rPh sb="51" eb="54">
      <t>キバンテキ</t>
    </rPh>
    <rPh sb="54" eb="55">
      <t>ト</t>
    </rPh>
    <rPh sb="55" eb="56">
      <t>ク</t>
    </rPh>
    <rPh sb="57" eb="59">
      <t>ジッシ</t>
    </rPh>
    <rPh sb="61" eb="63">
      <t>バアイ</t>
    </rPh>
    <rPh sb="63" eb="64">
      <t>トウ</t>
    </rPh>
    <rPh sb="65" eb="66">
      <t>ノゾ</t>
    </rPh>
    <rPh sb="72" eb="74">
      <t>バアイ</t>
    </rPh>
    <rPh sb="75" eb="77">
      <t>デンリョク</t>
    </rPh>
    <rPh sb="77" eb="79">
      <t>ジュヨウ</t>
    </rPh>
    <rPh sb="79" eb="82">
      <t>ケイサンショ</t>
    </rPh>
    <rPh sb="83" eb="85">
      <t>ベッシ</t>
    </rPh>
    <rPh sb="88" eb="90">
      <t>テイシュツ</t>
    </rPh>
    <rPh sb="91" eb="93">
      <t>フヨウ</t>
    </rPh>
    <phoneticPr fontId="1"/>
  </si>
  <si>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1"/>
  </si>
  <si>
    <t>新築戸建建売住宅：建売を前提に建築され、一度も登記されたことのない住宅</t>
    <phoneticPr fontId="1"/>
  </si>
  <si>
    <t>　補助対象設備を導入する建築物（ただし、要綱第４条第１項第２号に掲げる者にあっては、補助対象設備を導入する店舗又は事業所単位を含む。以下同じ。）又は補助対象となる建築物の使用電力（補助対象設備を建築物以外に設置する場合は、当該設備の稼働に伴う使用電力を含む。）を、再エネ100%電力にし、また、少なくとも2030年度末まで継続すること。</t>
    <rPh sb="22" eb="23">
      <t>ダイ</t>
    </rPh>
    <rPh sb="24" eb="25">
      <t>ジョウ</t>
    </rPh>
    <rPh sb="25" eb="26">
      <t>ダイ</t>
    </rPh>
    <rPh sb="27" eb="28">
      <t>コウ</t>
    </rPh>
    <rPh sb="28" eb="29">
      <t>ダイ</t>
    </rPh>
    <rPh sb="30" eb="31">
      <t>ゴウ</t>
    </rPh>
    <rPh sb="32" eb="33">
      <t>カカ</t>
    </rPh>
    <rPh sb="35" eb="36">
      <t>モノ</t>
    </rPh>
    <rPh sb="42" eb="44">
      <t>ホジョ</t>
    </rPh>
    <rPh sb="44" eb="46">
      <t>タイショウ</t>
    </rPh>
    <rPh sb="46" eb="48">
      <t>セツビ</t>
    </rPh>
    <rPh sb="49" eb="51">
      <t>ドウニュウ</t>
    </rPh>
    <rPh sb="53" eb="55">
      <t>テンポ</t>
    </rPh>
    <rPh sb="55" eb="56">
      <t>マタ</t>
    </rPh>
    <rPh sb="57" eb="60">
      <t>ジギョウショ</t>
    </rPh>
    <rPh sb="60" eb="62">
      <t>タンイ</t>
    </rPh>
    <rPh sb="63" eb="64">
      <t>フク</t>
    </rPh>
    <rPh sb="66" eb="68">
      <t>イカ</t>
    </rPh>
    <rPh sb="68" eb="69">
      <t>オナ</t>
    </rPh>
    <rPh sb="85" eb="87">
      <t>シヨウ</t>
    </rPh>
    <rPh sb="147" eb="148">
      <t>スク</t>
    </rPh>
    <rPh sb="157" eb="158">
      <t>ド</t>
    </rPh>
    <rPh sb="158" eb="159">
      <t>マツ</t>
    </rPh>
    <phoneticPr fontId="1"/>
  </si>
  <si>
    <r>
      <t>再エネ100％電力
への切替え</t>
    </r>
    <r>
      <rPr>
        <vertAlign val="superscript"/>
        <sz val="11"/>
        <rFont val="ＭＳ ゴシック"/>
        <family val="3"/>
        <charset val="128"/>
      </rPr>
      <t>※</t>
    </r>
    <rPh sb="0" eb="1">
      <t>サイ</t>
    </rPh>
    <rPh sb="7" eb="9">
      <t>デンリョク</t>
    </rPh>
    <rPh sb="12" eb="14">
      <t>キリカ</t>
    </rPh>
    <phoneticPr fontId="1"/>
  </si>
  <si>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1"/>
  </si>
  <si>
    <t>　申請者が補助事業を実施すること及び補助金の交付を申請すること</t>
    <rPh sb="1" eb="4">
      <t>シンセイシャ</t>
    </rPh>
    <rPh sb="5" eb="7">
      <t>ホジョ</t>
    </rPh>
    <rPh sb="7" eb="9">
      <t>ジギョウ</t>
    </rPh>
    <rPh sb="10" eb="12">
      <t>ジッシ</t>
    </rPh>
    <rPh sb="16" eb="17">
      <t>オヨ</t>
    </rPh>
    <rPh sb="18" eb="21">
      <t>ホジョキン</t>
    </rPh>
    <rPh sb="22" eb="24">
      <t>コウフ</t>
    </rPh>
    <rPh sb="25" eb="27">
      <t>シンセイ</t>
    </rPh>
    <phoneticPr fontId="1"/>
  </si>
  <si>
    <t>工法</t>
    <rPh sb="0" eb="2">
      <t>コウホウ</t>
    </rPh>
    <phoneticPr fontId="1"/>
  </si>
  <si>
    <t>品番等</t>
    <rPh sb="0" eb="2">
      <t>ヒンバン</t>
    </rPh>
    <rPh sb="2" eb="3">
      <t>トウ</t>
    </rPh>
    <phoneticPr fontId="1"/>
  </si>
  <si>
    <t>ガラスの仕様</t>
    <rPh sb="4" eb="6">
      <t>シヨウ</t>
    </rPh>
    <phoneticPr fontId="1"/>
  </si>
  <si>
    <t>窓の種類</t>
    <rPh sb="0" eb="1">
      <t>マド</t>
    </rPh>
    <rPh sb="2" eb="4">
      <t>シュルイ</t>
    </rPh>
    <phoneticPr fontId="1"/>
  </si>
  <si>
    <t>-</t>
    <phoneticPr fontId="1"/>
  </si>
  <si>
    <t>①　補助対象経費（見積）</t>
    <rPh sb="2" eb="4">
      <t>ホジョ</t>
    </rPh>
    <rPh sb="4" eb="6">
      <t>タイショウ</t>
    </rPh>
    <rPh sb="6" eb="8">
      <t>ケイヒ</t>
    </rPh>
    <rPh sb="9" eb="11">
      <t>ミツモリ</t>
    </rPh>
    <phoneticPr fontId="1"/>
  </si>
  <si>
    <t>②　補助対象経費（基準単価）</t>
    <rPh sb="2" eb="4">
      <t>ホジョ</t>
    </rPh>
    <rPh sb="4" eb="6">
      <t>タイショウ</t>
    </rPh>
    <rPh sb="6" eb="8">
      <t>ケイヒ</t>
    </rPh>
    <rPh sb="9" eb="11">
      <t>キジュン</t>
    </rPh>
    <rPh sb="11" eb="13">
      <t>タンカ</t>
    </rPh>
    <phoneticPr fontId="1"/>
  </si>
  <si>
    <t>③　①又は②のいずれか小さい額</t>
    <rPh sb="3" eb="4">
      <t>マタ</t>
    </rPh>
    <rPh sb="11" eb="12">
      <t>チイ</t>
    </rPh>
    <rPh sb="14" eb="15">
      <t>ガク</t>
    </rPh>
    <phoneticPr fontId="1"/>
  </si>
  <si>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1"/>
  </si>
  <si>
    <t>⑤　補助対象経費（採用）：③－④</t>
    <rPh sb="2" eb="4">
      <t>ホジョ</t>
    </rPh>
    <rPh sb="4" eb="6">
      <t>タイショウ</t>
    </rPh>
    <rPh sb="6" eb="8">
      <t>ケイヒ</t>
    </rPh>
    <rPh sb="9" eb="11">
      <t>サイヨウ</t>
    </rPh>
    <phoneticPr fontId="1"/>
  </si>
  <si>
    <t>京都府京都市</t>
    <rPh sb="0" eb="3">
      <t>キョウトフ</t>
    </rPh>
    <rPh sb="3" eb="6">
      <t>キョウトシ</t>
    </rPh>
    <phoneticPr fontId="1"/>
  </si>
  <si>
    <t>　</t>
    <phoneticPr fontId="1"/>
  </si>
  <si>
    <t>太陽光発電設備</t>
    <phoneticPr fontId="1"/>
  </si>
  <si>
    <t>高効率空調機器</t>
    <rPh sb="3" eb="5">
      <t>クウチョウ</t>
    </rPh>
    <rPh sb="5" eb="7">
      <t>キキ</t>
    </rPh>
    <phoneticPr fontId="1"/>
  </si>
  <si>
    <t>高機能換気設備</t>
    <rPh sb="0" eb="3">
      <t>コウキノウ</t>
    </rPh>
    <phoneticPr fontId="1"/>
  </si>
  <si>
    <t>高効率給湯器</t>
    <phoneticPr fontId="1"/>
  </si>
  <si>
    <t>２　充放電設備、充電設備、外部給電器</t>
    <phoneticPr fontId="1"/>
  </si>
  <si>
    <t>車両費
（充放電設備費を含む）</t>
    <rPh sb="0" eb="2">
      <t>シャリョウ</t>
    </rPh>
    <rPh sb="2" eb="3">
      <t>ヒ</t>
    </rPh>
    <rPh sb="5" eb="8">
      <t>ジュウホウデン</t>
    </rPh>
    <rPh sb="8" eb="10">
      <t>セツビ</t>
    </rPh>
    <rPh sb="10" eb="11">
      <t>ヒ</t>
    </rPh>
    <rPh sb="12" eb="13">
      <t>フク</t>
    </rPh>
    <phoneticPr fontId="1"/>
  </si>
  <si>
    <t>購入費（工事費を含む）</t>
    <rPh sb="0" eb="3">
      <t>コウニュウヒ</t>
    </rPh>
    <rPh sb="4" eb="7">
      <t>コウジヒ</t>
    </rPh>
    <rPh sb="8" eb="9">
      <t>フク</t>
    </rPh>
    <phoneticPr fontId="1"/>
  </si>
  <si>
    <t>ZEH</t>
  </si>
  <si>
    <t>ZEH＋</t>
  </si>
  <si>
    <t>コージェネレーションシステム</t>
  </si>
  <si>
    <t>効果促進事業</t>
  </si>
  <si>
    <t>■</t>
  </si>
  <si>
    <t>チェックボックス</t>
    <phoneticPr fontId="1"/>
  </si>
  <si>
    <t>PPA</t>
  </si>
  <si>
    <t>リース</t>
  </si>
  <si>
    <t>外張・内張</t>
  </si>
  <si>
    <t>外断熱</t>
  </si>
  <si>
    <t>両面断熱</t>
  </si>
  <si>
    <t>カバー工法</t>
  </si>
  <si>
    <t>はつり工法</t>
  </si>
  <si>
    <t>工事</t>
    <rPh sb="0" eb="2">
      <t>コウジ</t>
    </rPh>
    <phoneticPr fontId="1"/>
  </si>
  <si>
    <t>　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まで継続すること</t>
    <rPh sb="20" eb="22">
      <t>ヨウコウ</t>
    </rPh>
    <rPh sb="101" eb="102">
      <t>スク</t>
    </rPh>
    <phoneticPr fontId="1"/>
  </si>
  <si>
    <t>申請者_法人名称</t>
  </si>
  <si>
    <t>申請者_代表者職名</t>
  </si>
  <si>
    <t>申請者_氏名</t>
  </si>
  <si>
    <t>申請者_TEL</t>
  </si>
  <si>
    <t>申請者_MAIL</t>
  </si>
  <si>
    <t>申請者_所在地・住所</t>
    <phoneticPr fontId="1"/>
  </si>
  <si>
    <t>設置場所_所在地</t>
    <phoneticPr fontId="1"/>
  </si>
  <si>
    <t>設置場所_延べ面積［建築物全体］</t>
    <phoneticPr fontId="1"/>
  </si>
  <si>
    <t>設置場所_延べ面積[住宅部分］</t>
  </si>
  <si>
    <t>設置場所_所有[所有]</t>
    <rPh sb="8" eb="10">
      <t>ショユウ</t>
    </rPh>
    <phoneticPr fontId="1"/>
  </si>
  <si>
    <t>設置場所_居住[居住]</t>
    <rPh sb="8" eb="10">
      <t>キョジュウ</t>
    </rPh>
    <phoneticPr fontId="1"/>
  </si>
  <si>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</si>
  <si>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</si>
  <si>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</si>
  <si>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</si>
  <si>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</si>
  <si>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</si>
  <si>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</si>
  <si>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</si>
  <si>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</si>
  <si>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</si>
  <si>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</si>
  <si>
    <t>委任先_担当者</t>
  </si>
  <si>
    <t>委任先_所在地</t>
  </si>
  <si>
    <t>委任先_TEL</t>
  </si>
  <si>
    <t>委任先_MAIL</t>
  </si>
  <si>
    <t>委任先_営業日</t>
  </si>
  <si>
    <t>建築_構造</t>
  </si>
  <si>
    <t>建築_延床面積</t>
  </si>
  <si>
    <t>建築_補助対象床面積</t>
  </si>
  <si>
    <t>建築_改修率</t>
  </si>
  <si>
    <t>申請日</t>
    <phoneticPr fontId="1"/>
  </si>
  <si>
    <t>事前着手[事前着手]</t>
    <rPh sb="5" eb="9">
      <t>ジゼンチャクシュ</t>
    </rPh>
    <phoneticPr fontId="1"/>
  </si>
  <si>
    <t>交付決定日</t>
    <phoneticPr fontId="1"/>
  </si>
  <si>
    <t>変更申請日</t>
    <phoneticPr fontId="1"/>
  </si>
  <si>
    <t>変更承認日</t>
    <phoneticPr fontId="1"/>
  </si>
  <si>
    <t>開始予定日</t>
    <phoneticPr fontId="1"/>
  </si>
  <si>
    <t>完了予定日</t>
    <phoneticPr fontId="1"/>
  </si>
  <si>
    <t>実績報告日</t>
    <phoneticPr fontId="1"/>
  </si>
  <si>
    <t>交付額決定日</t>
    <phoneticPr fontId="1"/>
  </si>
  <si>
    <t>開始日</t>
    <phoneticPr fontId="1"/>
  </si>
  <si>
    <t>完了日</t>
    <phoneticPr fontId="1"/>
  </si>
  <si>
    <t>請求日</t>
    <phoneticPr fontId="1"/>
  </si>
  <si>
    <t>支払日</t>
    <phoneticPr fontId="1"/>
  </si>
  <si>
    <t>交付額_交付額合計</t>
  </si>
  <si>
    <t>交付額_太陽光</t>
  </si>
  <si>
    <t>交付額_蓄電池</t>
  </si>
  <si>
    <t>交付額_ZEH+</t>
  </si>
  <si>
    <t>交付額_断熱交付額</t>
  </si>
  <si>
    <t>交付額_空調</t>
  </si>
  <si>
    <t>交付額_換気</t>
  </si>
  <si>
    <t>交付額_照明</t>
  </si>
  <si>
    <t>交付額_給湯</t>
  </si>
  <si>
    <t>交付額_コジェネ</t>
  </si>
  <si>
    <t>太陽光_出力[kW]</t>
  </si>
  <si>
    <t>太陽光_発電量[kWh]</t>
  </si>
  <si>
    <t>太陽光_自家消費量[kWh]</t>
  </si>
  <si>
    <t>太陽光_自家消費率[%]</t>
  </si>
  <si>
    <t>太陽光_電力消費量[kWh]</t>
  </si>
  <si>
    <t>太陽光_電力消費率[%]</t>
  </si>
  <si>
    <t>蓄電池_容量[kWh]</t>
  </si>
  <si>
    <t>CO2削減量_合計</t>
    <phoneticPr fontId="1"/>
  </si>
  <si>
    <t>CO2削減量_太陽光</t>
    <phoneticPr fontId="1"/>
  </si>
  <si>
    <t>CO2削減量_蓄電池</t>
    <phoneticPr fontId="1"/>
  </si>
  <si>
    <t>CO2削減量_ZEH+</t>
    <phoneticPr fontId="1"/>
  </si>
  <si>
    <t>CO2削減量_既存住宅</t>
    <phoneticPr fontId="1"/>
  </si>
  <si>
    <t>CO2削減量_空調</t>
    <phoneticPr fontId="1"/>
  </si>
  <si>
    <t>CO2削減量_換気</t>
    <phoneticPr fontId="1"/>
  </si>
  <si>
    <t>CO2削減量_照明</t>
    <phoneticPr fontId="1"/>
  </si>
  <si>
    <t>CO2削減量_給湯</t>
    <phoneticPr fontId="1"/>
  </si>
  <si>
    <t>CO2削減量_コジェネ</t>
    <phoneticPr fontId="1"/>
  </si>
  <si>
    <t>補助対象経費の2/3_合計</t>
  </si>
  <si>
    <t>補助対象経費の2/3_太陽光</t>
    <phoneticPr fontId="1"/>
  </si>
  <si>
    <t>補助対象経費の2/3_蓄電池</t>
    <phoneticPr fontId="1"/>
  </si>
  <si>
    <t>補助対象経費の2/3_ZEH+</t>
    <phoneticPr fontId="1"/>
  </si>
  <si>
    <t>補助対象経費の2/3_断熱</t>
    <phoneticPr fontId="1"/>
  </si>
  <si>
    <t>補助対象経費の2/3_空調</t>
    <phoneticPr fontId="1"/>
  </si>
  <si>
    <t>補助対象経費の2/3_換気</t>
    <phoneticPr fontId="1"/>
  </si>
  <si>
    <t>補助対象経費の2/3_照明</t>
    <phoneticPr fontId="1"/>
  </si>
  <si>
    <t>補助対象経費の2/3_給湯</t>
    <phoneticPr fontId="1"/>
  </si>
  <si>
    <t>補助対象経費の2/3_コジェネ</t>
    <phoneticPr fontId="1"/>
  </si>
  <si>
    <t>補助対象経費の2/3（断熱）_天井</t>
  </si>
  <si>
    <t>補助対象経費の2/3（断熱）_外壁</t>
    <phoneticPr fontId="1"/>
  </si>
  <si>
    <t>補助対象経費の2/3（断熱）_床</t>
    <phoneticPr fontId="1"/>
  </si>
  <si>
    <t>補助対象経費の2/3（断熱）_窓・ガラス</t>
    <phoneticPr fontId="1"/>
  </si>
  <si>
    <t>補助対象経費の2/3（断熱）_玄関ドア</t>
    <phoneticPr fontId="1"/>
  </si>
  <si>
    <t>補助対象経費_合計</t>
  </si>
  <si>
    <t>補助対象経費_太陽光</t>
  </si>
  <si>
    <t>補助対象経費_蓄電池</t>
  </si>
  <si>
    <t>補助対象経費_ZEH+</t>
  </si>
  <si>
    <t>補助対象経費_断熱</t>
  </si>
  <si>
    <t>補助対象経費_空調</t>
  </si>
  <si>
    <t>補助対象経費_換気</t>
  </si>
  <si>
    <t>補助対象経費_照明</t>
  </si>
  <si>
    <t>補助対象経費_給湯</t>
  </si>
  <si>
    <t>補助対象経費_コジェネ</t>
  </si>
  <si>
    <t>補助対象経費(断熱・採用)_天井</t>
    <phoneticPr fontId="1"/>
  </si>
  <si>
    <t>補助対象経費(断熱・採用)_外壁</t>
    <phoneticPr fontId="1"/>
  </si>
  <si>
    <t>補助対象経費(断熱・採用)_床</t>
    <phoneticPr fontId="1"/>
  </si>
  <si>
    <t>補助対象経費(断熱・採用)_窓・ガラス</t>
    <phoneticPr fontId="1"/>
  </si>
  <si>
    <t>補助対象経費(断熱・採用)_玄関ドア</t>
    <phoneticPr fontId="1"/>
  </si>
  <si>
    <t>補助対象経費(断熱・単価)_天井</t>
  </si>
  <si>
    <t>補助対象経費(断熱・単価)_外壁</t>
  </si>
  <si>
    <t>補助対象経費(断熱・単価)_床</t>
  </si>
  <si>
    <t>補助対象経費(断熱・単価)_窓・ガラス</t>
    <phoneticPr fontId="1"/>
  </si>
  <si>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</si>
  <si>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</si>
  <si>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</si>
  <si>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</si>
  <si>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</si>
  <si>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</si>
  <si>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</si>
  <si>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</si>
  <si>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</si>
  <si>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</si>
  <si>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</si>
  <si>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</si>
  <si>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再エネ100%電力_対応状況</t>
  </si>
  <si>
    <t>再エネ100%電力_時期</t>
    <phoneticPr fontId="1"/>
  </si>
  <si>
    <t>再エネ100%電力_再エネメニュー</t>
    <phoneticPr fontId="1"/>
  </si>
  <si>
    <t>再エネ100%電力_相対契約[相対契約]</t>
    <rPh sb="15" eb="19">
      <t>ソウタイケイヤク</t>
    </rPh>
    <phoneticPr fontId="1"/>
  </si>
  <si>
    <t>再エネ100%電力_証書[証書]</t>
    <rPh sb="13" eb="15">
      <t>ショウショ</t>
    </rPh>
    <phoneticPr fontId="1"/>
  </si>
  <si>
    <t>省エネによる電力削減量_合計
[kWh/年]</t>
    <phoneticPr fontId="1"/>
  </si>
  <si>
    <t>省エネによる電力削減量_ZEH+
[kWh/年]</t>
    <phoneticPr fontId="1"/>
  </si>
  <si>
    <t>省エネによる電力削減量_既存住宅
[kWh/年]</t>
    <phoneticPr fontId="1"/>
  </si>
  <si>
    <t>省エネによる電力削減量_空調
[kWh/年]</t>
    <phoneticPr fontId="1"/>
  </si>
  <si>
    <t>省エネによる電力削減量_換気
[kWh/年]</t>
    <phoneticPr fontId="1"/>
  </si>
  <si>
    <t>省エネによる電力削減量_照明
[kWh/年]</t>
    <phoneticPr fontId="1"/>
  </si>
  <si>
    <t>省エネによる電力削減量_給湯
[kWh/年]</t>
    <phoneticPr fontId="1"/>
  </si>
  <si>
    <t>省エネによる電力削減量_コジェネ
[kWh/年]</t>
    <phoneticPr fontId="1"/>
  </si>
  <si>
    <t>省エネによる電力削減量_効果促進
[kWh/年]</t>
    <phoneticPr fontId="1"/>
  </si>
  <si>
    <t>型番_型式(品番)</t>
    <phoneticPr fontId="1"/>
  </si>
  <si>
    <t>型番_合計導入量（台,基）など</t>
    <phoneticPr fontId="1"/>
  </si>
  <si>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1"/>
  </si>
  <si>
    <t>明るさセンサによる制御</t>
    <rPh sb="0" eb="1">
      <t>アカ</t>
    </rPh>
    <rPh sb="9" eb="11">
      <t>セイギョ</t>
    </rPh>
    <phoneticPr fontId="1"/>
  </si>
  <si>
    <t>W1</t>
  </si>
  <si>
    <t>W1</t>
    <phoneticPr fontId="1"/>
  </si>
  <si>
    <t>W2</t>
  </si>
  <si>
    <t>W2</t>
    <phoneticPr fontId="1"/>
  </si>
  <si>
    <t>W3</t>
  </si>
  <si>
    <t>W3</t>
    <phoneticPr fontId="1"/>
  </si>
  <si>
    <t>W4</t>
  </si>
  <si>
    <t>W4</t>
    <phoneticPr fontId="1"/>
  </si>
  <si>
    <t>　設置場所所有者が、申請者・導入設備使用者とも異なる場合や共有名義の場合は、設置場所所有者の情報を記載してください。</t>
    <rPh sb="29" eb="31">
      <t>キョウユウ</t>
    </rPh>
    <rPh sb="31" eb="33">
      <t>メイギ</t>
    </rPh>
    <rPh sb="34" eb="36">
      <t>バアイ</t>
    </rPh>
    <phoneticPr fontId="1"/>
  </si>
  <si>
    <t>熱抵抗値
(R値)
[(㎡・K)/W]</t>
    <rPh sb="0" eb="1">
      <t>ネツ</t>
    </rPh>
    <rPh sb="1" eb="4">
      <t>テイコウチ</t>
    </rPh>
    <rPh sb="7" eb="8">
      <t>チ</t>
    </rPh>
    <phoneticPr fontId="1"/>
  </si>
  <si>
    <t>性能要件
(R値)
[(㎡・K)/W]</t>
    <rPh sb="0" eb="4">
      <t>セイノウヨウケン</t>
    </rPh>
    <rPh sb="7" eb="8">
      <t>アタイ</t>
    </rPh>
    <phoneticPr fontId="1"/>
  </si>
  <si>
    <t>合計
熱抵抗値[(㎡・K)/W]</t>
    <rPh sb="0" eb="2">
      <t>ゴウケイ</t>
    </rPh>
    <rPh sb="3" eb="4">
      <t>ネツ</t>
    </rPh>
    <rPh sb="4" eb="6">
      <t>テイコウ</t>
    </rPh>
    <rPh sb="6" eb="7">
      <t>チ</t>
    </rPh>
    <phoneticPr fontId="1"/>
  </si>
  <si>
    <t>図面上の
番号</t>
    <phoneticPr fontId="1"/>
  </si>
  <si>
    <t>熱貫流率
(U値)
[W/㎡・K]</t>
    <rPh sb="0" eb="4">
      <t>ネツカンリュウリツ</t>
    </rPh>
    <rPh sb="7" eb="8">
      <t>アタイ</t>
    </rPh>
    <phoneticPr fontId="1"/>
  </si>
  <si>
    <t>性能要件
(U値)
[W/㎡・K]</t>
    <rPh sb="0" eb="4">
      <t>セイノウヨウケン</t>
    </rPh>
    <rPh sb="7" eb="8">
      <t>アタイ</t>
    </rPh>
    <phoneticPr fontId="1"/>
  </si>
  <si>
    <t>建具の
仕様</t>
    <rPh sb="0" eb="2">
      <t>タテグ</t>
    </rPh>
    <rPh sb="4" eb="6">
      <t>シヨウ</t>
    </rPh>
    <phoneticPr fontId="1"/>
  </si>
  <si>
    <t>図面上の
番号</t>
    <rPh sb="0" eb="2">
      <t>ズメン</t>
    </rPh>
    <rPh sb="2" eb="3">
      <t>ジョウ</t>
    </rPh>
    <rPh sb="5" eb="7">
      <t>バンゴウ</t>
    </rPh>
    <phoneticPr fontId="1"/>
  </si>
  <si>
    <t>　　窓サイズ(mm)</t>
    <rPh sb="2" eb="3">
      <t>マド</t>
    </rPh>
    <phoneticPr fontId="1"/>
  </si>
  <si>
    <t>改修済
の有無</t>
    <rPh sb="0" eb="2">
      <t>カイシュウ</t>
    </rPh>
    <rPh sb="2" eb="3">
      <t>ズ</t>
    </rPh>
    <rPh sb="5" eb="7">
      <t>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</si>
</sst>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F800]dddd\,\ mmmm\ dd\,\ yyyy"/>
    <numFmt numFmtId="178" formatCode="#,##0&quot;円&quot;"/>
    <numFmt numFmtId="179" formatCode="#,##0.0;[Red]\-#,##0.0"/>
    <numFmt numFmtId="180" formatCode="#,##0.000;[Red]\-#,##0.000"/>
    <numFmt numFmtId="181" formatCode="[$]ggge&quot;年&quot;m&quot;月&quot;d&quot;日&quot;;@" x16r2:formatCode16="[$-ja-JP-x-gannen]ggge&quot;年&quot;m&quot;月&quot;d&quot;日&quot;;@"/>
    <numFmt numFmtId="182" formatCode="#,##0.0000;[Red]\-#,##0.0000"/>
    <numFmt numFmtId="183" formatCode="0.0_);[Red]\(0.0\)"/>
  </numFmts>
  <fonts count="47">
    <font>
      <sz val="11"/>
      <color theme="1"/>
      <name val="ＭＳ Ｐゴシック"/>
      <family val="2"/>
      <charset val="128"/>
    </font>
    <font>
      <sz val="6"/>
      <name val="ＭＳ Ｐゴシック"/>
      <family val="2"/>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0.5"/>
      <name val="ＭＳ 明朝"/>
      <family val="1"/>
      <charset val="128"/>
    </font>
    <font>
      <sz val="10"/>
      <name val="ＭＳ Ｐ明朝"/>
      <family val="1"/>
      <charset val="128"/>
    </font>
    <font>
      <sz val="12"/>
      <name val="ＭＳ Ｐゴシック"/>
      <family val="2"/>
      <charset val="128"/>
    </font>
    <font>
      <sz val="12"/>
      <name val="ＭＳ Ｐゴシック"/>
      <family val="3"/>
      <charset val="128"/>
    </font>
    <font>
      <strike/>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sz val="9"/>
      <color indexed="81"/>
      <name val="MS P ゴシック"/>
      <family val="3"/>
      <charset val="128"/>
    </font>
    <font>
      <sz val="12"/>
      <name val="游ゴシック Light"/>
      <family val="3"/>
      <charset val="128"/>
    </font>
    <font>
      <sz val="11"/>
      <name val="游ゴシック Light"/>
      <family val="3"/>
      <charset val="128"/>
    </font>
    <font>
      <strike/>
      <sz val="12"/>
      <name val="ＭＳ ゴシック"/>
      <family val="3"/>
      <charset val="128"/>
    </font>
    <font>
      <b/>
      <sz val="11"/>
      <name val="ＭＳ ゴシック"/>
      <family val="3"/>
      <charset val="128"/>
    </font>
    <font>
      <u/>
      <sz val="12"/>
      <name val="ＭＳ 明朝"/>
      <family val="1"/>
      <charset val="128"/>
    </font>
    <font>
      <u/>
      <sz val="11"/>
      <name val="ＭＳ Ｐゴシック"/>
      <family val="2"/>
      <charset val="128"/>
    </font>
    <font>
      <b/>
      <sz val="12"/>
      <name val="ＭＳ Ｐゴシック"/>
      <family val="3"/>
      <charset val="128"/>
    </font>
    <font>
      <b/>
      <sz val="11"/>
      <name val="ＭＳ Ｐゴシック"/>
      <family val="3"/>
      <charset val="128"/>
    </font>
    <font>
      <b/>
      <sz val="9"/>
      <color indexed="81"/>
      <name val="MS P ゴシック"/>
      <family val="3"/>
      <charset val="128"/>
    </font>
    <font>
      <u/>
      <sz val="11"/>
      <name val="ＭＳ ゴシック"/>
      <family val="3"/>
      <charset val="128"/>
    </font>
    <font>
      <u/>
      <sz val="9"/>
      <name val="ＭＳ 明朝"/>
      <family val="1"/>
      <charset val="128"/>
    </font>
    <font>
      <sz val="9"/>
      <name val="ＭＳ 明朝"/>
      <family val="3"/>
      <charset val="128"/>
    </font>
    <font>
      <sz val="9"/>
      <name val="ＭＳ ゴシック"/>
      <family val="3"/>
      <charset val="128"/>
    </font>
    <font>
      <u/>
      <sz val="9"/>
      <name val="ＭＳ ゴシック"/>
      <family val="3"/>
      <charset val="128"/>
    </font>
    <font>
      <sz val="10"/>
      <name val="ＭＳ ゴシック"/>
      <family val="3"/>
      <charset val="128"/>
    </font>
    <font>
      <vertAlign val="superscript"/>
      <sz val="11"/>
      <name val="ＭＳ ゴシック"/>
      <family val="3"/>
      <charset val="128"/>
    </font>
    <font>
      <sz val="11"/>
      <color theme="1"/>
      <name val="游ゴシック"/>
      <family val="3"/>
      <charset val="128"/>
      <scheme val="minor"/>
    </font>
    <font>
      <sz val="11"/>
      <color theme="1"/>
      <name val="ＭＳ Ｐゴシック"/>
      <family val="3"/>
      <charset val="128"/>
    </font>
    <font>
      <b/>
      <sz val="9"/>
      <color indexed="10"/>
      <name val="MS P ゴシック"/>
      <family val="3"/>
      <charset val="128"/>
    </font>
    <font>
      <b/>
      <sz val="11"/>
      <name val="ＭＳ Ｐゴシック"/>
      <family val="2"/>
      <charset val="128"/>
    </font>
  </fonts>
  <fills count="10">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7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auto="1"/>
      </left>
      <right style="thin">
        <color auto="1"/>
      </right>
      <top style="double">
        <color indexed="64"/>
      </top>
      <bottom style="thin">
        <color auto="1"/>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bottom style="hair">
        <color indexed="64"/>
      </bottom>
      <diagonal/>
    </border>
    <border>
      <left/>
      <right/>
      <top style="hair">
        <color indexed="64"/>
      </top>
      <bottom/>
      <diagonal/>
    </border>
    <border>
      <left/>
      <right/>
      <top style="hair">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s>
  <cellStyleXfs count="4">
    <xf numFmtId="0" fontId="0"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43" fillId="0" borderId="0"/>
  </cellStyleXfs>
  <cellXfs count="954">
    <xf numFmtId="0" fontId="0" fillId="0" borderId="0" xfId="0">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9" fillId="0" borderId="0" xfId="0" applyFont="1">
      <alignment vertical="center"/>
    </xf>
    <xf numFmtId="0" fontId="6" fillId="4" borderId="7" xfId="0" applyFont="1" applyFill="1" applyBorder="1">
      <alignment vertical="center"/>
    </xf>
    <xf numFmtId="0" fontId="18" fillId="0" borderId="0" xfId="0" applyFont="1">
      <alignment vertical="center"/>
    </xf>
    <xf numFmtId="0" fontId="23" fillId="4" borderId="24" xfId="0" applyFont="1" applyFill="1" applyBorder="1">
      <alignment vertical="center"/>
    </xf>
    <xf numFmtId="0" fontId="6" fillId="4" borderId="0" xfId="0" applyFont="1" applyFill="1">
      <alignment vertical="center"/>
    </xf>
    <xf numFmtId="0" fontId="9" fillId="4" borderId="0" xfId="0" applyFont="1" applyFill="1">
      <alignment vertical="center"/>
    </xf>
    <xf numFmtId="0" fontId="15" fillId="4" borderId="0" xfId="0" applyFont="1" applyFill="1">
      <alignment vertical="center"/>
    </xf>
    <xf numFmtId="0" fontId="6" fillId="4" borderId="0" xfId="0" applyFont="1" applyFill="1" applyAlignment="1">
      <alignment horizontal="right" vertical="center"/>
    </xf>
    <xf numFmtId="0" fontId="14" fillId="4" borderId="4" xfId="0" applyFont="1" applyFill="1" applyBorder="1">
      <alignment vertical="center"/>
    </xf>
    <xf numFmtId="0" fontId="14" fillId="4" borderId="0" xfId="0" applyFont="1" applyFill="1">
      <alignment vertical="center"/>
    </xf>
    <xf numFmtId="0" fontId="9" fillId="4" borderId="0" xfId="0" applyFont="1" applyFill="1" applyAlignment="1">
      <alignment horizontal="center" vertical="center" shrinkToFit="1"/>
    </xf>
    <xf numFmtId="0" fontId="13" fillId="4" borderId="0" xfId="0" applyFont="1" applyFill="1">
      <alignment vertical="center"/>
    </xf>
    <xf numFmtId="0" fontId="14" fillId="4" borderId="0" xfId="0" applyFont="1" applyFill="1" applyAlignment="1">
      <alignment horizontal="right" vertical="center"/>
    </xf>
    <xf numFmtId="0" fontId="14" fillId="4" borderId="0" xfId="0" applyFont="1" applyFill="1" applyAlignment="1"/>
    <xf numFmtId="0" fontId="14" fillId="4" borderId="10" xfId="0" applyFont="1" applyFill="1" applyBorder="1" applyAlignment="1">
      <alignment vertical="top"/>
    </xf>
    <xf numFmtId="0" fontId="14" fillId="4" borderId="6" xfId="0" applyFont="1" applyFill="1" applyBorder="1" applyAlignment="1">
      <alignment vertical="top"/>
    </xf>
    <xf numFmtId="0" fontId="9" fillId="4" borderId="0" xfId="0" applyFont="1" applyFill="1" applyAlignment="1">
      <alignment vertical="center" shrinkToFit="1"/>
    </xf>
    <xf numFmtId="0" fontId="18" fillId="4" borderId="0" xfId="0" applyFont="1" applyFill="1">
      <alignment vertical="center"/>
    </xf>
    <xf numFmtId="0" fontId="5" fillId="4" borderId="0" xfId="0" applyFont="1" applyFill="1">
      <alignment vertical="center"/>
    </xf>
    <xf numFmtId="0" fontId="5" fillId="4" borderId="0" xfId="0" applyFont="1" applyFill="1" applyAlignment="1">
      <alignment horizontal="left" vertical="center"/>
    </xf>
    <xf numFmtId="0" fontId="6" fillId="4" borderId="4" xfId="0" applyFont="1" applyFill="1" applyBorder="1">
      <alignment vertical="center"/>
    </xf>
    <xf numFmtId="38" fontId="6" fillId="4" borderId="18" xfId="2" applyFont="1" applyFill="1" applyBorder="1">
      <alignment vertical="center"/>
    </xf>
    <xf numFmtId="0" fontId="6" fillId="4" borderId="11" xfId="0" applyFont="1" applyFill="1" applyBorder="1">
      <alignment vertical="center"/>
    </xf>
    <xf numFmtId="0" fontId="6" fillId="4" borderId="5" xfId="0" applyFont="1" applyFill="1" applyBorder="1">
      <alignment vertical="center"/>
    </xf>
    <xf numFmtId="0" fontId="6" fillId="4" borderId="10" xfId="0" applyFont="1" applyFill="1" applyBorder="1">
      <alignment vertical="center"/>
    </xf>
    <xf numFmtId="38" fontId="6" fillId="6" borderId="20" xfId="2" applyFont="1" applyFill="1" applyBorder="1" applyProtection="1">
      <alignment vertical="center"/>
      <protection locked="0"/>
    </xf>
    <xf numFmtId="0" fontId="8" fillId="4" borderId="0" xfId="0" applyFont="1" applyFill="1">
      <alignment vertical="center"/>
    </xf>
    <xf numFmtId="0" fontId="9" fillId="4" borderId="0" xfId="0" applyFont="1" applyFill="1" applyAlignment="1">
      <alignment horizontal="left" vertical="center"/>
    </xf>
    <xf numFmtId="0" fontId="14" fillId="4" borderId="0" xfId="0" applyFont="1" applyFill="1" applyAlignment="1">
      <alignment horizontal="left" vertical="center"/>
    </xf>
    <xf numFmtId="0" fontId="13" fillId="4" borderId="0" xfId="0" quotePrefix="1" applyFont="1" applyFill="1">
      <alignment vertical="center"/>
    </xf>
    <xf numFmtId="0" fontId="6" fillId="2" borderId="16" xfId="0" applyFont="1" applyFill="1" applyBorder="1" applyAlignment="1">
      <alignment horizontal="center" vertical="center"/>
    </xf>
    <xf numFmtId="0" fontId="6" fillId="2" borderId="12" xfId="0" applyFont="1" applyFill="1" applyBorder="1" applyAlignment="1">
      <alignment horizontal="center" vertical="center"/>
    </xf>
    <xf numFmtId="0" fontId="33" fillId="0" borderId="0" xfId="0" applyFont="1">
      <alignment vertical="center"/>
    </xf>
    <xf numFmtId="0" fontId="34" fillId="0" borderId="0" xfId="0" applyFont="1">
      <alignment vertical="center"/>
    </xf>
    <xf numFmtId="0" fontId="6" fillId="0" borderId="9" xfId="0" applyFont="1" applyBorder="1">
      <alignment vertical="center"/>
    </xf>
    <xf numFmtId="0" fontId="6" fillId="4" borderId="0" xfId="0" applyFont="1" applyFill="1" applyAlignment="1">
      <alignment vertical="top"/>
    </xf>
    <xf numFmtId="0" fontId="9" fillId="4" borderId="0" xfId="0" applyFont="1" applyFill="1" applyAlignment="1">
      <alignment vertical="top"/>
    </xf>
    <xf numFmtId="0" fontId="9" fillId="0" borderId="0" xfId="0" applyFont="1" applyAlignment="1">
      <alignment vertical="top"/>
    </xf>
    <xf numFmtId="0" fontId="14" fillId="4" borderId="2" xfId="0" applyFont="1" applyFill="1" applyBorder="1" applyAlignment="1">
      <alignment horizontal="center" vertical="center"/>
    </xf>
    <xf numFmtId="0" fontId="14" fillId="4" borderId="6" xfId="0" applyFont="1" applyFill="1" applyBorder="1">
      <alignment vertical="center"/>
    </xf>
    <xf numFmtId="0" fontId="14" fillId="4" borderId="11" xfId="0" applyFont="1" applyFill="1" applyBorder="1">
      <alignment vertical="center"/>
    </xf>
    <xf numFmtId="0" fontId="6" fillId="4" borderId="0" xfId="0" applyFont="1" applyFill="1" applyAlignment="1">
      <alignment horizontal="left" vertical="center"/>
    </xf>
    <xf numFmtId="179" fontId="6" fillId="0" borderId="1" xfId="2" applyNumberFormat="1" applyFont="1" applyBorder="1" applyAlignment="1">
      <alignment vertical="center"/>
    </xf>
    <xf numFmtId="0" fontId="6" fillId="4" borderId="10" xfId="0" applyFont="1" applyFill="1" applyBorder="1" applyAlignment="1">
      <alignment horizontal="left" vertical="center"/>
    </xf>
    <xf numFmtId="0" fontId="6" fillId="4" borderId="6" xfId="0" applyFont="1" applyFill="1" applyBorder="1">
      <alignment vertical="center"/>
    </xf>
    <xf numFmtId="0" fontId="6" fillId="2" borderId="1" xfId="0" applyFont="1" applyFill="1" applyBorder="1" applyAlignment="1">
      <alignment horizontal="center" vertical="center"/>
    </xf>
    <xf numFmtId="0" fontId="6" fillId="4" borderId="0" xfId="0" applyFont="1" applyFill="1" applyAlignment="1">
      <alignment horizontal="center" vertical="center"/>
    </xf>
    <xf numFmtId="0" fontId="14" fillId="4" borderId="0" xfId="0" applyFont="1" applyFill="1" applyAlignment="1">
      <alignment vertical="top"/>
    </xf>
    <xf numFmtId="0" fontId="9" fillId="0" borderId="0" xfId="0" applyFont="1" applyAlignment="1"/>
    <xf numFmtId="38" fontId="6" fillId="6" borderId="12" xfId="2" applyFont="1" applyFill="1" applyBorder="1" applyProtection="1">
      <alignment vertical="center"/>
      <protection locked="0"/>
    </xf>
    <xf numFmtId="0" fontId="6" fillId="6" borderId="12" xfId="0" applyFont="1" applyFill="1" applyBorder="1" applyAlignment="1" applyProtection="1">
      <alignment horizontal="center" vertical="center" shrinkToFit="1"/>
      <protection locked="0"/>
    </xf>
    <xf numFmtId="0" fontId="9" fillId="8" borderId="16" xfId="0" applyFont="1" applyFill="1" applyBorder="1">
      <alignment vertical="center"/>
    </xf>
    <xf numFmtId="0" fontId="6" fillId="8" borderId="2" xfId="0" applyFont="1" applyFill="1" applyBorder="1" applyAlignment="1">
      <alignment horizontal="left" vertical="center"/>
    </xf>
    <xf numFmtId="0" fontId="6" fillId="8" borderId="3" xfId="0" applyFont="1" applyFill="1" applyBorder="1" applyAlignment="1">
      <alignment horizontal="left" vertical="center"/>
    </xf>
    <xf numFmtId="40" fontId="6" fillId="6" borderId="27" xfId="2" applyNumberFormat="1" applyFont="1" applyFill="1" applyBorder="1" applyAlignment="1" applyProtection="1">
      <alignment horizontal="center" vertical="center"/>
      <protection locked="0"/>
    </xf>
    <xf numFmtId="0" fontId="6" fillId="0" borderId="16" xfId="0" applyFont="1" applyBorder="1">
      <alignment vertical="center"/>
    </xf>
    <xf numFmtId="38" fontId="6" fillId="6" borderId="44" xfId="2" applyFont="1" applyFill="1" applyBorder="1" applyProtection="1">
      <alignment vertical="center"/>
      <protection locked="0"/>
    </xf>
    <xf numFmtId="38" fontId="6" fillId="6" borderId="45" xfId="2" applyFont="1" applyFill="1" applyBorder="1" applyProtection="1">
      <alignment vertical="center"/>
      <protection locked="0"/>
    </xf>
    <xf numFmtId="0" fontId="6" fillId="3" borderId="0" xfId="0" applyFont="1" applyFill="1">
      <alignment vertical="center"/>
    </xf>
    <xf numFmtId="40" fontId="6" fillId="6" borderId="12" xfId="2" applyNumberFormat="1" applyFont="1" applyFill="1" applyBorder="1" applyAlignment="1" applyProtection="1">
      <alignment horizontal="center" vertical="center"/>
      <protection locked="0"/>
    </xf>
    <xf numFmtId="0" fontId="6" fillId="0" borderId="27" xfId="0" applyFont="1" applyBorder="1">
      <alignment vertical="center"/>
    </xf>
    <xf numFmtId="0" fontId="6" fillId="0" borderId="46" xfId="0" applyFont="1" applyBorder="1" applyAlignment="1">
      <alignment horizontal="left" vertical="center"/>
    </xf>
    <xf numFmtId="38" fontId="6" fillId="6" borderId="47" xfId="2" applyFont="1" applyFill="1" applyBorder="1" applyProtection="1">
      <alignment vertical="center"/>
      <protection locked="0"/>
    </xf>
    <xf numFmtId="0" fontId="6" fillId="3" borderId="7" xfId="0" applyFont="1" applyFill="1" applyBorder="1">
      <alignment vertical="center"/>
    </xf>
    <xf numFmtId="0" fontId="6" fillId="0" borderId="22" xfId="0" applyFont="1" applyBorder="1">
      <alignment vertical="center"/>
    </xf>
    <xf numFmtId="9" fontId="6" fillId="0" borderId="17" xfId="1" applyFont="1" applyBorder="1" applyAlignment="1" applyProtection="1">
      <alignment horizontal="center" vertical="center"/>
    </xf>
    <xf numFmtId="0" fontId="6" fillId="0" borderId="17" xfId="0" applyFont="1" applyBorder="1" applyAlignment="1">
      <alignment horizontal="center" vertical="center"/>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2" xfId="0" applyFont="1" applyBorder="1">
      <alignment vertical="center"/>
    </xf>
    <xf numFmtId="38" fontId="6" fillId="6" borderId="48" xfId="2" applyFont="1" applyFill="1" applyBorder="1" applyProtection="1">
      <alignment vertical="center"/>
      <protection locked="0"/>
    </xf>
    <xf numFmtId="38" fontId="6" fillId="6" borderId="18" xfId="2" applyFont="1" applyFill="1" applyBorder="1" applyProtection="1">
      <alignment vertical="center"/>
      <protection locked="0"/>
    </xf>
    <xf numFmtId="0" fontId="9" fillId="0" borderId="10" xfId="0" applyFont="1" applyBorder="1">
      <alignment vertical="center"/>
    </xf>
    <xf numFmtId="0" fontId="6" fillId="0" borderId="6" xfId="0" applyFont="1" applyBorder="1" applyAlignment="1">
      <alignment horizontal="center" vertical="center"/>
    </xf>
    <xf numFmtId="0" fontId="6" fillId="0" borderId="11" xfId="0" applyFont="1" applyBorder="1" applyAlignment="1">
      <alignment horizontal="center" vertical="center"/>
    </xf>
    <xf numFmtId="38" fontId="6" fillId="0" borderId="16" xfId="2" applyFont="1" applyBorder="1" applyAlignment="1">
      <alignment vertical="center"/>
    </xf>
    <xf numFmtId="0" fontId="6" fillId="0" borderId="30" xfId="0" applyFont="1" applyBorder="1" applyAlignment="1">
      <alignment horizontal="center" vertical="center"/>
    </xf>
    <xf numFmtId="38" fontId="6" fillId="0" borderId="50" xfId="2" applyFont="1" applyBorder="1" applyAlignment="1">
      <alignment vertical="center"/>
    </xf>
    <xf numFmtId="0" fontId="9" fillId="0" borderId="0" xfId="0" applyFont="1" applyAlignment="1">
      <alignment horizontal="center" vertical="center"/>
    </xf>
    <xf numFmtId="38" fontId="9" fillId="0" borderId="15" xfId="0" applyNumberFormat="1" applyFont="1" applyBorder="1" applyAlignment="1">
      <alignment horizontal="right" vertical="center"/>
    </xf>
    <xf numFmtId="38" fontId="6" fillId="0" borderId="0" xfId="2" applyFont="1" applyBorder="1" applyAlignment="1">
      <alignment vertical="center"/>
    </xf>
    <xf numFmtId="38" fontId="9" fillId="0" borderId="0" xfId="0" applyNumberFormat="1" applyFont="1" applyAlignment="1">
      <alignment horizontal="right" vertical="center"/>
    </xf>
    <xf numFmtId="0" fontId="9" fillId="0" borderId="1" xfId="0" applyFont="1" applyBorder="1">
      <alignmen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38" fontId="9" fillId="0" borderId="3" xfId="0" applyNumberFormat="1" applyFont="1" applyBorder="1" applyAlignment="1">
      <alignment horizontal="right" vertical="center"/>
    </xf>
    <xf numFmtId="0" fontId="6" fillId="0" borderId="0" xfId="0" applyFont="1" applyAlignment="1">
      <alignment horizontal="center" vertical="center"/>
    </xf>
    <xf numFmtId="0" fontId="9" fillId="0" borderId="29" xfId="0" applyFont="1" applyBorder="1">
      <alignment vertical="center"/>
    </xf>
    <xf numFmtId="38" fontId="9" fillId="0" borderId="0" xfId="2" applyFont="1" applyBorder="1" applyAlignment="1">
      <alignment horizontal="right" vertical="center"/>
    </xf>
    <xf numFmtId="0" fontId="6" fillId="3" borderId="12" xfId="0" applyFont="1" applyFill="1" applyBorder="1">
      <alignment vertical="center"/>
    </xf>
    <xf numFmtId="0" fontId="6" fillId="0" borderId="37" xfId="0" applyFont="1" applyBorder="1" applyAlignment="1">
      <alignment horizontal="center" vertical="center"/>
    </xf>
    <xf numFmtId="0" fontId="6" fillId="6" borderId="37" xfId="0" applyFont="1" applyFill="1" applyBorder="1" applyAlignment="1" applyProtection="1">
      <alignment vertical="center" shrinkToFit="1"/>
      <protection locked="0"/>
    </xf>
    <xf numFmtId="0" fontId="6" fillId="6" borderId="39" xfId="0" applyFont="1" applyFill="1" applyBorder="1" applyAlignment="1" applyProtection="1">
      <alignment vertical="center" shrinkToFit="1"/>
      <protection locked="0"/>
    </xf>
    <xf numFmtId="182" fontId="6" fillId="6" borderId="37" xfId="2" applyNumberFormat="1" applyFont="1" applyFill="1" applyBorder="1" applyProtection="1">
      <alignment vertical="center"/>
      <protection locked="0"/>
    </xf>
    <xf numFmtId="179" fontId="6" fillId="6" borderId="37" xfId="2" applyNumberFormat="1" applyFont="1" applyFill="1" applyBorder="1" applyProtection="1">
      <alignment vertical="center"/>
      <protection locked="0"/>
    </xf>
    <xf numFmtId="40" fontId="6" fillId="6" borderId="37" xfId="2" applyNumberFormat="1" applyFont="1" applyFill="1" applyBorder="1" applyProtection="1">
      <alignment vertical="center"/>
      <protection locked="0"/>
    </xf>
    <xf numFmtId="40" fontId="6" fillId="0" borderId="37" xfId="2" applyNumberFormat="1" applyFont="1" applyBorder="1">
      <alignment vertical="center"/>
    </xf>
    <xf numFmtId="38" fontId="6" fillId="0" borderId="37" xfId="2" applyFont="1" applyBorder="1" applyAlignment="1">
      <alignment horizontal="right" vertical="center"/>
    </xf>
    <xf numFmtId="38" fontId="6" fillId="0" borderId="16" xfId="2" applyFont="1" applyBorder="1" applyAlignment="1" applyProtection="1">
      <alignment horizontal="right" vertical="center"/>
    </xf>
    <xf numFmtId="0" fontId="6" fillId="0" borderId="38" xfId="0" applyFont="1" applyBorder="1" applyAlignment="1">
      <alignment horizontal="center" vertical="center"/>
    </xf>
    <xf numFmtId="0" fontId="6" fillId="6" borderId="38" xfId="0" applyFont="1" applyFill="1" applyBorder="1" applyAlignment="1" applyProtection="1">
      <alignment vertical="center" shrinkToFit="1"/>
      <protection locked="0"/>
    </xf>
    <xf numFmtId="0" fontId="6" fillId="6" borderId="40" xfId="0" applyFont="1" applyFill="1" applyBorder="1" applyAlignment="1" applyProtection="1">
      <alignment vertical="center" shrinkToFit="1"/>
      <protection locked="0"/>
    </xf>
    <xf numFmtId="182" fontId="6" fillId="6" borderId="38" xfId="2" applyNumberFormat="1" applyFont="1" applyFill="1" applyBorder="1" applyProtection="1">
      <alignment vertical="center"/>
      <protection locked="0"/>
    </xf>
    <xf numFmtId="179" fontId="6" fillId="6" borderId="38" xfId="2" applyNumberFormat="1" applyFont="1" applyFill="1" applyBorder="1" applyProtection="1">
      <alignment vertical="center"/>
      <protection locked="0"/>
    </xf>
    <xf numFmtId="40" fontId="6" fillId="6" borderId="38" xfId="2" applyNumberFormat="1" applyFont="1" applyFill="1" applyBorder="1" applyProtection="1">
      <alignment vertical="center"/>
      <protection locked="0"/>
    </xf>
    <xf numFmtId="40" fontId="6" fillId="0" borderId="38" xfId="2" applyNumberFormat="1" applyFont="1" applyBorder="1">
      <alignment vertical="center"/>
    </xf>
    <xf numFmtId="38" fontId="6" fillId="0" borderId="38" xfId="2" applyFont="1" applyBorder="1" applyAlignment="1">
      <alignment horizontal="right" vertical="center"/>
    </xf>
    <xf numFmtId="0" fontId="6" fillId="3" borderId="52" xfId="0" applyFont="1" applyFill="1" applyBorder="1">
      <alignment vertical="center"/>
    </xf>
    <xf numFmtId="0" fontId="6" fillId="0" borderId="54" xfId="0" applyFont="1" applyBorder="1" applyAlignment="1">
      <alignment horizontal="center" vertical="center"/>
    </xf>
    <xf numFmtId="0" fontId="6" fillId="6" borderId="54" xfId="0" applyFont="1" applyFill="1" applyBorder="1" applyAlignment="1" applyProtection="1">
      <alignment vertical="center" shrinkToFit="1"/>
      <protection locked="0"/>
    </xf>
    <xf numFmtId="0" fontId="6" fillId="6" borderId="55" xfId="0" applyFont="1" applyFill="1" applyBorder="1" applyAlignment="1" applyProtection="1">
      <alignment vertical="center" shrinkToFit="1"/>
      <protection locked="0"/>
    </xf>
    <xf numFmtId="182" fontId="6" fillId="6" borderId="54" xfId="2" applyNumberFormat="1" applyFont="1" applyFill="1" applyBorder="1" applyProtection="1">
      <alignment vertical="center"/>
      <protection locked="0"/>
    </xf>
    <xf numFmtId="179" fontId="6" fillId="6" borderId="54" xfId="2" applyNumberFormat="1" applyFont="1" applyFill="1" applyBorder="1" applyProtection="1">
      <alignment vertical="center"/>
      <protection locked="0"/>
    </xf>
    <xf numFmtId="40" fontId="6" fillId="6" borderId="54" xfId="2" applyNumberFormat="1" applyFont="1" applyFill="1" applyBorder="1" applyProtection="1">
      <alignment vertical="center"/>
      <protection locked="0"/>
    </xf>
    <xf numFmtId="40" fontId="6" fillId="0" borderId="54" xfId="2" applyNumberFormat="1" applyFont="1" applyBorder="1">
      <alignment vertical="center"/>
    </xf>
    <xf numFmtId="38" fontId="6" fillId="0" borderId="54" xfId="2" applyFont="1" applyBorder="1" applyAlignment="1">
      <alignment horizontal="right" vertical="center"/>
    </xf>
    <xf numFmtId="0" fontId="6" fillId="3" borderId="58" xfId="0" applyFont="1" applyFill="1" applyBorder="1">
      <alignment vertical="center"/>
    </xf>
    <xf numFmtId="0" fontId="6" fillId="0" borderId="59" xfId="0" applyFont="1" applyBorder="1" applyAlignment="1">
      <alignment horizontal="center" vertical="center"/>
    </xf>
    <xf numFmtId="0" fontId="6" fillId="6" borderId="59" xfId="0" applyFont="1" applyFill="1" applyBorder="1" applyAlignment="1" applyProtection="1">
      <alignment vertical="center" shrinkToFit="1"/>
      <protection locked="0"/>
    </xf>
    <xf numFmtId="40" fontId="6" fillId="0" borderId="59" xfId="2" applyNumberFormat="1" applyFont="1" applyBorder="1">
      <alignment vertical="center"/>
    </xf>
    <xf numFmtId="38" fontId="6" fillId="0" borderId="59" xfId="2" applyFont="1" applyBorder="1" applyAlignment="1">
      <alignment horizontal="right" vertical="center"/>
    </xf>
    <xf numFmtId="0" fontId="6" fillId="3" borderId="0" xfId="0" applyFont="1" applyFill="1" applyAlignment="1">
      <alignment vertical="center" wrapText="1"/>
    </xf>
    <xf numFmtId="0" fontId="6" fillId="0" borderId="0" xfId="0" applyFont="1" applyAlignment="1">
      <alignment vertical="center" wrapText="1"/>
    </xf>
    <xf numFmtId="0" fontId="6" fillId="3" borderId="58" xfId="0" applyFont="1" applyFill="1" applyBorder="1" applyAlignment="1">
      <alignment vertical="center" wrapText="1"/>
    </xf>
    <xf numFmtId="0" fontId="6" fillId="3" borderId="17" xfId="0" applyFont="1" applyFill="1" applyBorder="1" applyAlignment="1">
      <alignment vertical="center" wrapText="1"/>
    </xf>
    <xf numFmtId="0" fontId="6" fillId="0" borderId="63" xfId="0" applyFont="1" applyBorder="1" applyAlignment="1">
      <alignment horizontal="center" vertical="center"/>
    </xf>
    <xf numFmtId="0" fontId="6" fillId="6" borderId="63" xfId="0" applyFont="1" applyFill="1" applyBorder="1" applyAlignment="1" applyProtection="1">
      <alignment vertical="center" shrinkToFit="1"/>
      <protection locked="0"/>
    </xf>
    <xf numFmtId="40" fontId="6" fillId="0" borderId="63" xfId="2" applyNumberFormat="1" applyFont="1" applyBorder="1">
      <alignment vertical="center"/>
    </xf>
    <xf numFmtId="38" fontId="6" fillId="0" borderId="63" xfId="2" applyFont="1" applyBorder="1" applyAlignment="1">
      <alignment horizontal="right" vertical="center"/>
    </xf>
    <xf numFmtId="0" fontId="6" fillId="0" borderId="64" xfId="0" applyFont="1" applyBorder="1" applyAlignment="1">
      <alignment horizontal="center" vertical="center"/>
    </xf>
    <xf numFmtId="0" fontId="6" fillId="6" borderId="64" xfId="0" applyFont="1" applyFill="1" applyBorder="1" applyAlignment="1" applyProtection="1">
      <alignment vertical="center" shrinkToFit="1"/>
      <protection locked="0"/>
    </xf>
    <xf numFmtId="0" fontId="6" fillId="6" borderId="65" xfId="0" applyFont="1" applyFill="1" applyBorder="1" applyAlignment="1" applyProtection="1">
      <alignment vertical="center" shrinkToFit="1"/>
      <protection locked="0"/>
    </xf>
    <xf numFmtId="182" fontId="6" fillId="6" borderId="64" xfId="2" applyNumberFormat="1" applyFont="1" applyFill="1" applyBorder="1" applyProtection="1">
      <alignment vertical="center"/>
      <protection locked="0"/>
    </xf>
    <xf numFmtId="179" fontId="6" fillId="6" borderId="64" xfId="2" applyNumberFormat="1" applyFont="1" applyFill="1" applyBorder="1" applyProtection="1">
      <alignment vertical="center"/>
      <protection locked="0"/>
    </xf>
    <xf numFmtId="40" fontId="6" fillId="6" borderId="64" xfId="2" applyNumberFormat="1" applyFont="1" applyFill="1" applyBorder="1" applyProtection="1">
      <alignment vertical="center"/>
      <protection locked="0"/>
    </xf>
    <xf numFmtId="40" fontId="6" fillId="0" borderId="64" xfId="2" applyNumberFormat="1" applyFont="1" applyBorder="1">
      <alignment vertical="center"/>
    </xf>
    <xf numFmtId="38" fontId="6" fillId="0" borderId="64" xfId="2" applyFont="1" applyBorder="1" applyAlignment="1">
      <alignment horizontal="right" vertical="center"/>
    </xf>
    <xf numFmtId="0" fontId="9" fillId="0" borderId="6" xfId="0" applyFont="1" applyBorder="1">
      <alignment vertical="center"/>
    </xf>
    <xf numFmtId="0" fontId="9" fillId="3" borderId="0" xfId="0" applyFont="1" applyFill="1">
      <alignment vertical="center"/>
    </xf>
    <xf numFmtId="0" fontId="9" fillId="3" borderId="17" xfId="0" applyFont="1" applyFill="1" applyBorder="1">
      <alignment vertical="center"/>
    </xf>
    <xf numFmtId="0" fontId="6" fillId="3" borderId="17" xfId="0" applyFont="1" applyFill="1" applyBorder="1">
      <alignment vertical="center"/>
    </xf>
    <xf numFmtId="0" fontId="6" fillId="3" borderId="12" xfId="0" applyFont="1" applyFill="1" applyBorder="1" applyAlignment="1">
      <alignment horizontal="center" vertical="center"/>
    </xf>
    <xf numFmtId="0" fontId="6" fillId="3" borderId="7" xfId="0" applyFont="1" applyFill="1" applyBorder="1" applyAlignment="1">
      <alignment vertical="center" wrapText="1"/>
    </xf>
    <xf numFmtId="0" fontId="6" fillId="3" borderId="9" xfId="0" applyFont="1" applyFill="1" applyBorder="1" applyAlignment="1">
      <alignment vertical="center" wrapText="1"/>
    </xf>
    <xf numFmtId="0" fontId="9" fillId="3" borderId="12" xfId="0" applyFont="1" applyFill="1" applyBorder="1">
      <alignment vertical="center"/>
    </xf>
    <xf numFmtId="0" fontId="6" fillId="6" borderId="12" xfId="0" applyFont="1" applyFill="1" applyBorder="1" applyProtection="1">
      <alignment vertical="center"/>
      <protection locked="0"/>
    </xf>
    <xf numFmtId="0" fontId="6" fillId="6" borderId="12" xfId="0" applyFont="1" applyFill="1" applyBorder="1" applyAlignment="1" applyProtection="1">
      <alignment horizontal="center" vertical="center"/>
      <protection locked="0"/>
    </xf>
    <xf numFmtId="0" fontId="6" fillId="6" borderId="1" xfId="0" applyFont="1" applyFill="1" applyBorder="1" applyAlignment="1" applyProtection="1">
      <alignment vertical="center" shrinkToFit="1"/>
      <protection locked="0"/>
    </xf>
    <xf numFmtId="38" fontId="6" fillId="6" borderId="12" xfId="2" applyFont="1" applyFill="1" applyBorder="1" applyAlignment="1" applyProtection="1">
      <alignment vertical="center"/>
      <protection locked="0"/>
    </xf>
    <xf numFmtId="180" fontId="6" fillId="0" borderId="12" xfId="2" applyNumberFormat="1" applyFont="1" applyFill="1" applyBorder="1" applyProtection="1">
      <alignment vertical="center"/>
    </xf>
    <xf numFmtId="180" fontId="6" fillId="0" borderId="12" xfId="2" applyNumberFormat="1" applyFont="1" applyFill="1" applyBorder="1" applyAlignment="1" applyProtection="1">
      <alignment horizontal="center" vertical="center"/>
    </xf>
    <xf numFmtId="40" fontId="6" fillId="6" borderId="12" xfId="2" applyNumberFormat="1" applyFont="1" applyFill="1" applyBorder="1" applyProtection="1">
      <alignment vertical="center"/>
      <protection locked="0"/>
    </xf>
    <xf numFmtId="179" fontId="6" fillId="0" borderId="7" xfId="2" applyNumberFormat="1" applyFont="1" applyBorder="1" applyAlignment="1">
      <alignment vertical="center"/>
    </xf>
    <xf numFmtId="0" fontId="6" fillId="0" borderId="9" xfId="2" applyNumberFormat="1" applyFont="1" applyBorder="1" applyAlignment="1">
      <alignment horizontal="center" vertical="center"/>
    </xf>
    <xf numFmtId="38" fontId="6" fillId="0" borderId="17" xfId="2" applyFont="1" applyBorder="1" applyProtection="1">
      <alignment vertical="center"/>
    </xf>
    <xf numFmtId="0" fontId="6" fillId="0" borderId="12" xfId="0" applyFont="1" applyBorder="1" applyAlignment="1">
      <alignment horizontal="center" vertical="center"/>
    </xf>
    <xf numFmtId="0" fontId="6" fillId="0" borderId="3" xfId="2" applyNumberFormat="1" applyFont="1" applyBorder="1" applyAlignment="1">
      <alignment horizontal="center" vertical="center"/>
    </xf>
    <xf numFmtId="38" fontId="6" fillId="0" borderId="12" xfId="2" applyFont="1" applyBorder="1" applyProtection="1">
      <alignment vertical="center"/>
    </xf>
    <xf numFmtId="0" fontId="9" fillId="3" borderId="52" xfId="0" applyFont="1" applyFill="1" applyBorder="1">
      <alignment vertical="center"/>
    </xf>
    <xf numFmtId="0" fontId="6" fillId="6" borderId="52" xfId="0" applyFont="1" applyFill="1" applyBorder="1" applyProtection="1">
      <alignment vertical="center"/>
      <protection locked="0"/>
    </xf>
    <xf numFmtId="0" fontId="6" fillId="6" borderId="52" xfId="0" applyFont="1" applyFill="1" applyBorder="1" applyAlignment="1" applyProtection="1">
      <alignment horizontal="center" vertical="center"/>
      <protection locked="0"/>
    </xf>
    <xf numFmtId="0" fontId="6" fillId="6" borderId="67" xfId="0" applyFont="1" applyFill="1" applyBorder="1" applyAlignment="1" applyProtection="1">
      <alignment vertical="center" shrinkToFit="1"/>
      <protection locked="0"/>
    </xf>
    <xf numFmtId="38" fontId="6" fillId="6" borderId="52" xfId="2" applyFont="1" applyFill="1" applyBorder="1" applyAlignment="1" applyProtection="1">
      <alignment vertical="center"/>
      <protection locked="0"/>
    </xf>
    <xf numFmtId="180" fontId="6" fillId="0" borderId="52" xfId="2" applyNumberFormat="1" applyFont="1" applyFill="1" applyBorder="1" applyProtection="1">
      <alignment vertical="center"/>
    </xf>
    <xf numFmtId="180" fontId="6" fillId="0" borderId="52" xfId="2" applyNumberFormat="1" applyFont="1" applyFill="1" applyBorder="1" applyAlignment="1" applyProtection="1">
      <alignment horizontal="center" vertical="center"/>
    </xf>
    <xf numFmtId="40" fontId="6" fillId="6" borderId="52" xfId="2" applyNumberFormat="1" applyFont="1" applyFill="1" applyBorder="1" applyProtection="1">
      <alignment vertical="center"/>
      <protection locked="0"/>
    </xf>
    <xf numFmtId="0" fontId="6" fillId="0" borderId="52" xfId="0" applyFont="1" applyBorder="1" applyAlignment="1">
      <alignment horizontal="center" vertical="center"/>
    </xf>
    <xf numFmtId="179" fontId="6" fillId="0" borderId="67" xfId="2" applyNumberFormat="1" applyFont="1" applyBorder="1" applyAlignment="1">
      <alignment vertical="center"/>
    </xf>
    <xf numFmtId="0" fontId="6" fillId="0" borderId="66" xfId="2" applyNumberFormat="1" applyFont="1" applyBorder="1" applyAlignment="1">
      <alignment horizontal="center" vertical="center"/>
    </xf>
    <xf numFmtId="38" fontId="6" fillId="0" borderId="52" xfId="2" applyFont="1" applyBorder="1" applyProtection="1">
      <alignment vertical="center"/>
    </xf>
    <xf numFmtId="0" fontId="6" fillId="6" borderId="17" xfId="0" applyFont="1" applyFill="1" applyBorder="1" applyProtection="1">
      <alignment vertical="center"/>
      <protection locked="0"/>
    </xf>
    <xf numFmtId="40" fontId="6" fillId="6" borderId="17" xfId="2" applyNumberFormat="1" applyFont="1" applyFill="1" applyBorder="1" applyProtection="1">
      <alignment vertical="center"/>
      <protection locked="0"/>
    </xf>
    <xf numFmtId="0" fontId="9" fillId="0" borderId="12" xfId="0" applyFont="1" applyBorder="1">
      <alignment vertical="center"/>
    </xf>
    <xf numFmtId="0" fontId="6" fillId="6" borderId="1" xfId="0" applyFont="1" applyFill="1" applyBorder="1" applyProtection="1">
      <alignment vertical="center"/>
      <protection locked="0"/>
    </xf>
    <xf numFmtId="0" fontId="6" fillId="6" borderId="12" xfId="0" applyFont="1" applyFill="1" applyBorder="1" applyAlignment="1" applyProtection="1">
      <alignment vertical="center" shrinkToFit="1"/>
      <protection locked="0"/>
    </xf>
    <xf numFmtId="0" fontId="9" fillId="0" borderId="12" xfId="0" applyFont="1" applyBorder="1" applyAlignment="1">
      <alignment horizontal="center" vertical="center"/>
    </xf>
    <xf numFmtId="179" fontId="6" fillId="0" borderId="10" xfId="2" applyNumberFormat="1" applyFont="1" applyBorder="1" applyAlignment="1">
      <alignment vertical="center"/>
    </xf>
    <xf numFmtId="0" fontId="6" fillId="0" borderId="11" xfId="2" applyNumberFormat="1" applyFont="1" applyBorder="1" applyAlignment="1">
      <alignment horizontal="center" vertical="center"/>
    </xf>
    <xf numFmtId="179" fontId="6" fillId="0" borderId="4" xfId="2" applyNumberFormat="1" applyFont="1" applyBorder="1" applyAlignment="1">
      <alignment vertical="center"/>
    </xf>
    <xf numFmtId="0" fontId="6" fillId="0" borderId="5" xfId="2" applyNumberFormat="1" applyFont="1" applyBorder="1" applyAlignment="1">
      <alignment horizontal="center" vertical="center"/>
    </xf>
    <xf numFmtId="0" fontId="9" fillId="0" borderId="16" xfId="0" applyFont="1" applyBorder="1">
      <alignment vertical="center"/>
    </xf>
    <xf numFmtId="0" fontId="9" fillId="0" borderId="27" xfId="0" applyFont="1" applyBorder="1">
      <alignment vertical="center"/>
    </xf>
    <xf numFmtId="0" fontId="9" fillId="0" borderId="17" xfId="0" applyFont="1" applyBorder="1">
      <alignment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12" xfId="0" applyFont="1" applyBorder="1" applyAlignment="1">
      <alignment horizontal="center" vertical="center" wrapText="1"/>
    </xf>
    <xf numFmtId="0" fontId="6" fillId="0" borderId="12" xfId="0" applyFont="1" applyBorder="1">
      <alignment vertical="center"/>
    </xf>
    <xf numFmtId="9" fontId="6" fillId="0" borderId="12" xfId="0" applyNumberFormat="1" applyFont="1" applyBorder="1" applyAlignment="1">
      <alignment horizontal="center" vertical="center"/>
    </xf>
    <xf numFmtId="0" fontId="6" fillId="0" borderId="4" xfId="0" quotePrefix="1" applyFont="1" applyBorder="1" applyAlignment="1">
      <alignment horizontal="center" vertical="center"/>
    </xf>
    <xf numFmtId="0" fontId="6" fillId="0" borderId="17" xfId="0" applyFont="1" applyBorder="1">
      <alignment vertical="center"/>
    </xf>
    <xf numFmtId="180" fontId="6" fillId="0" borderId="0" xfId="2" applyNumberFormat="1" applyFont="1" applyBorder="1" applyAlignment="1">
      <alignment horizontal="center" vertical="center"/>
    </xf>
    <xf numFmtId="0" fontId="6" fillId="0" borderId="10" xfId="0" applyFont="1" applyBorder="1">
      <alignment vertical="center"/>
    </xf>
    <xf numFmtId="0" fontId="6" fillId="0" borderId="1" xfId="0" applyFont="1" applyBorder="1" applyAlignment="1">
      <alignment horizontal="center" vertical="center"/>
    </xf>
    <xf numFmtId="179" fontId="6" fillId="0" borderId="12" xfId="2" applyNumberFormat="1" applyFont="1" applyBorder="1" applyAlignment="1">
      <alignment horizontal="center" vertical="center"/>
    </xf>
    <xf numFmtId="0" fontId="9" fillId="0" borderId="2" xfId="0" applyFont="1" applyBorder="1">
      <alignment vertical="center"/>
    </xf>
    <xf numFmtId="0" fontId="9" fillId="0" borderId="3" xfId="0" applyFont="1" applyBorder="1">
      <alignment vertical="center"/>
    </xf>
    <xf numFmtId="0" fontId="6" fillId="0" borderId="5" xfId="0" applyFont="1" applyBorder="1" applyAlignment="1">
      <alignment horizontal="left" vertical="center"/>
    </xf>
    <xf numFmtId="0" fontId="6" fillId="0" borderId="27" xfId="0" applyFont="1" applyBorder="1" applyAlignment="1">
      <alignment horizontal="center" vertical="center"/>
    </xf>
    <xf numFmtId="180" fontId="6" fillId="0" borderId="16" xfId="2" applyNumberFormat="1" applyFont="1" applyBorder="1" applyAlignment="1">
      <alignment horizontal="center" vertical="center"/>
    </xf>
    <xf numFmtId="180" fontId="6" fillId="0" borderId="11" xfId="2" applyNumberFormat="1" applyFont="1" applyBorder="1" applyAlignment="1">
      <alignment horizontal="center" vertical="center"/>
    </xf>
    <xf numFmtId="180" fontId="6" fillId="0" borderId="27" xfId="2" applyNumberFormat="1" applyFont="1" applyBorder="1" applyAlignment="1">
      <alignment horizontal="center" vertical="center"/>
    </xf>
    <xf numFmtId="180" fontId="6" fillId="0" borderId="5" xfId="2" applyNumberFormat="1" applyFont="1" applyBorder="1" applyAlignment="1">
      <alignment horizontal="center" vertical="center"/>
    </xf>
    <xf numFmtId="38" fontId="6" fillId="0" borderId="27" xfId="2" applyFont="1" applyBorder="1" applyAlignment="1">
      <alignment vertical="center"/>
    </xf>
    <xf numFmtId="180" fontId="6" fillId="0" borderId="17" xfId="2" applyNumberFormat="1" applyFont="1" applyBorder="1" applyAlignment="1">
      <alignment horizontal="center" vertical="center"/>
    </xf>
    <xf numFmtId="0" fontId="6" fillId="0" borderId="8" xfId="0" applyFont="1" applyBorder="1" applyAlignment="1">
      <alignment horizontal="center" vertical="center"/>
    </xf>
    <xf numFmtId="180" fontId="6" fillId="0" borderId="9" xfId="2" applyNumberFormat="1" applyFont="1" applyBorder="1" applyAlignment="1">
      <alignment horizontal="center" vertical="center"/>
    </xf>
    <xf numFmtId="38" fontId="6" fillId="0" borderId="17" xfId="2" applyFont="1" applyBorder="1" applyAlignment="1">
      <alignment vertical="center"/>
    </xf>
    <xf numFmtId="0" fontId="6" fillId="0" borderId="10" xfId="0" applyFont="1" applyBorder="1" applyAlignment="1">
      <alignment horizontal="center" vertical="center"/>
    </xf>
    <xf numFmtId="0" fontId="9" fillId="0" borderId="17" xfId="0" applyFont="1" applyBorder="1" applyAlignment="1">
      <alignment horizontal="center" vertical="center"/>
    </xf>
    <xf numFmtId="0" fontId="9" fillId="0" borderId="7" xfId="0" applyFont="1" applyBorder="1" applyAlignment="1">
      <alignment horizontal="center" vertical="center"/>
    </xf>
    <xf numFmtId="0" fontId="9" fillId="0" borderId="9" xfId="0" applyFont="1" applyBorder="1" applyAlignment="1">
      <alignment horizontal="center" vertical="center"/>
    </xf>
    <xf numFmtId="0" fontId="6" fillId="0" borderId="7" xfId="0" applyFont="1" applyBorder="1">
      <alignment vertical="center"/>
    </xf>
    <xf numFmtId="0" fontId="9" fillId="0" borderId="11" xfId="0" applyFont="1" applyBorder="1">
      <alignment vertical="center"/>
    </xf>
    <xf numFmtId="0" fontId="9" fillId="0" borderId="5" xfId="0" applyFont="1" applyBorder="1">
      <alignment vertical="center"/>
    </xf>
    <xf numFmtId="0" fontId="9" fillId="0" borderId="4" xfId="0" applyFont="1" applyBorder="1">
      <alignment vertical="center"/>
    </xf>
    <xf numFmtId="0" fontId="9" fillId="0" borderId="8" xfId="0" applyFont="1" applyBorder="1">
      <alignment vertical="center"/>
    </xf>
    <xf numFmtId="0" fontId="9" fillId="0" borderId="9" xfId="0" applyFont="1" applyBorder="1">
      <alignment vertical="center"/>
    </xf>
    <xf numFmtId="0" fontId="9" fillId="0" borderId="7" xfId="0" applyFont="1" applyBorder="1">
      <alignment vertical="center"/>
    </xf>
    <xf numFmtId="0" fontId="9" fillId="0" borderId="16" xfId="0" applyFont="1" applyBorder="1" applyAlignment="1">
      <alignment horizontal="center" vertical="center"/>
    </xf>
    <xf numFmtId="0" fontId="6" fillId="0" borderId="5" xfId="0" applyFont="1" applyBorder="1" applyAlignment="1">
      <alignment horizontal="center" vertical="center"/>
    </xf>
    <xf numFmtId="0" fontId="9" fillId="0" borderId="27" xfId="0" applyFont="1" applyBorder="1" applyAlignment="1">
      <alignment horizontal="center" vertical="center"/>
    </xf>
    <xf numFmtId="180" fontId="6" fillId="0" borderId="0" xfId="2" applyNumberFormat="1" applyFont="1" applyBorder="1" applyAlignment="1">
      <alignment horizontal="left" vertical="center"/>
    </xf>
    <xf numFmtId="0" fontId="9" fillId="0" borderId="52" xfId="0" applyFont="1" applyBorder="1">
      <alignment vertical="center"/>
    </xf>
    <xf numFmtId="0" fontId="6" fillId="0" borderId="9" xfId="0" applyFont="1" applyBorder="1" applyAlignment="1">
      <alignment horizontal="center" vertical="center"/>
    </xf>
    <xf numFmtId="0" fontId="8" fillId="4" borderId="8" xfId="0" applyFont="1" applyFill="1" applyBorder="1">
      <alignment vertical="center"/>
    </xf>
    <xf numFmtId="0" fontId="6" fillId="4" borderId="4" xfId="0" applyFont="1" applyFill="1" applyBorder="1" applyAlignment="1">
      <alignment horizontal="center" vertical="top" wrapText="1"/>
    </xf>
    <xf numFmtId="0" fontId="6" fillId="4" borderId="7" xfId="0" applyFont="1" applyFill="1" applyBorder="1" applyAlignment="1">
      <alignment vertical="center" wrapText="1"/>
    </xf>
    <xf numFmtId="0" fontId="23" fillId="4" borderId="0" xfId="0" applyFont="1" applyFill="1">
      <alignment vertical="center"/>
    </xf>
    <xf numFmtId="0" fontId="6" fillId="4" borderId="19" xfId="0" applyFont="1" applyFill="1" applyBorder="1" applyAlignment="1">
      <alignment horizontal="left" vertical="center"/>
    </xf>
    <xf numFmtId="0" fontId="23" fillId="4" borderId="11" xfId="0" applyFont="1" applyFill="1" applyBorder="1">
      <alignment vertical="center"/>
    </xf>
    <xf numFmtId="38" fontId="6" fillId="6" borderId="26" xfId="2" applyFont="1" applyFill="1" applyBorder="1" applyProtection="1">
      <alignment vertical="center"/>
      <protection locked="0"/>
    </xf>
    <xf numFmtId="0" fontId="34" fillId="4" borderId="0" xfId="0" applyFont="1" applyFill="1" applyAlignment="1">
      <alignment horizontal="center" vertical="center" wrapText="1"/>
    </xf>
    <xf numFmtId="0" fontId="9" fillId="0" borderId="0" xfId="0" applyFont="1" applyAlignment="1">
      <alignment vertical="center" wrapText="1"/>
    </xf>
    <xf numFmtId="0" fontId="6" fillId="3" borderId="58" xfId="0" applyFont="1" applyFill="1" applyBorder="1" applyAlignment="1">
      <alignment vertical="center" shrinkToFit="1"/>
    </xf>
    <xf numFmtId="0" fontId="6" fillId="3" borderId="12" xfId="0" applyFont="1" applyFill="1" applyBorder="1" applyAlignment="1">
      <alignment vertical="center" shrinkToFit="1"/>
    </xf>
    <xf numFmtId="0" fontId="6" fillId="3" borderId="52" xfId="0" applyFont="1" applyFill="1" applyBorder="1" applyAlignment="1">
      <alignment vertical="center" shrinkToFit="1"/>
    </xf>
    <xf numFmtId="0" fontId="6" fillId="0" borderId="7" xfId="0" applyFont="1" applyBorder="1" applyAlignment="1">
      <alignment horizontal="center" vertical="center"/>
    </xf>
    <xf numFmtId="38" fontId="9" fillId="0" borderId="0" xfId="2" applyFont="1" applyFill="1" applyBorder="1" applyAlignment="1">
      <alignment horizontal="right" vertical="center"/>
    </xf>
    <xf numFmtId="0" fontId="9" fillId="9" borderId="12" xfId="0" applyFont="1" applyFill="1" applyBorder="1">
      <alignment vertical="center"/>
    </xf>
    <xf numFmtId="180" fontId="6" fillId="0" borderId="10" xfId="2" applyNumberFormat="1" applyFont="1" applyBorder="1" applyAlignment="1">
      <alignment horizontal="center" vertical="center"/>
    </xf>
    <xf numFmtId="180" fontId="6" fillId="0" borderId="4" xfId="2" applyNumberFormat="1" applyFont="1" applyBorder="1" applyAlignment="1">
      <alignment horizontal="center" vertical="center"/>
    </xf>
    <xf numFmtId="180" fontId="6" fillId="0" borderId="7" xfId="2" applyNumberFormat="1" applyFont="1" applyBorder="1" applyAlignment="1">
      <alignment horizontal="center" vertical="center"/>
    </xf>
    <xf numFmtId="0" fontId="6" fillId="0" borderId="68" xfId="0" applyFont="1" applyBorder="1" applyAlignment="1">
      <alignment horizontal="left" vertical="center"/>
    </xf>
    <xf numFmtId="0" fontId="6" fillId="0" borderId="69" xfId="0" applyFont="1" applyBorder="1" applyAlignment="1">
      <alignment horizontal="left" vertical="center"/>
    </xf>
    <xf numFmtId="0" fontId="6" fillId="0" borderId="70" xfId="0" applyFont="1" applyBorder="1" applyAlignment="1">
      <alignment horizontal="left" vertical="center"/>
    </xf>
    <xf numFmtId="0" fontId="6" fillId="8" borderId="6" xfId="0" applyFont="1" applyFill="1" applyBorder="1">
      <alignment vertical="center"/>
    </xf>
    <xf numFmtId="0" fontId="6" fillId="8" borderId="10" xfId="0" applyFont="1" applyFill="1" applyBorder="1">
      <alignment vertical="center"/>
    </xf>
    <xf numFmtId="0" fontId="6" fillId="0" borderId="22" xfId="0" applyFont="1" applyBorder="1" applyAlignment="1">
      <alignment horizontal="left" vertical="center"/>
    </xf>
    <xf numFmtId="0" fontId="6" fillId="0" borderId="22" xfId="0" applyFont="1" applyBorder="1" applyAlignment="1">
      <alignment horizontal="left" vertical="center" shrinkToFit="1"/>
    </xf>
    <xf numFmtId="0" fontId="9" fillId="8" borderId="71" xfId="0" applyFont="1" applyFill="1" applyBorder="1">
      <alignment vertical="center"/>
    </xf>
    <xf numFmtId="0" fontId="6" fillId="0" borderId="73" xfId="0" applyFont="1" applyBorder="1" applyAlignment="1">
      <alignment horizontal="left" vertical="center"/>
    </xf>
    <xf numFmtId="0" fontId="6" fillId="0" borderId="4" xfId="0" applyFont="1" applyBorder="1" applyAlignment="1">
      <alignment horizontal="left" vertical="center"/>
    </xf>
    <xf numFmtId="0" fontId="6" fillId="0" borderId="74" xfId="0" applyFont="1" applyBorder="1" applyAlignment="1">
      <alignment horizontal="left" vertical="center"/>
    </xf>
    <xf numFmtId="0" fontId="6" fillId="0" borderId="75" xfId="0" applyFont="1" applyBorder="1" applyAlignment="1">
      <alignment horizontal="left" vertical="center"/>
    </xf>
    <xf numFmtId="0" fontId="6" fillId="0" borderId="76" xfId="0" applyFont="1" applyBorder="1" applyAlignment="1">
      <alignment horizontal="left" vertical="center"/>
    </xf>
    <xf numFmtId="0" fontId="6" fillId="0" borderId="77" xfId="0" applyFont="1" applyBorder="1" applyAlignment="1">
      <alignment horizontal="left" vertical="center"/>
    </xf>
    <xf numFmtId="0" fontId="9" fillId="0" borderId="43" xfId="0" applyFont="1" applyBorder="1">
      <alignment vertical="center"/>
    </xf>
    <xf numFmtId="0" fontId="9" fillId="0" borderId="46" xfId="0" applyFont="1" applyBorder="1">
      <alignment vertical="center"/>
    </xf>
    <xf numFmtId="0" fontId="9" fillId="0" borderId="70" xfId="0" applyFont="1" applyBorder="1">
      <alignment vertical="center"/>
    </xf>
    <xf numFmtId="0" fontId="9" fillId="8" borderId="6" xfId="0" applyFont="1" applyFill="1" applyBorder="1">
      <alignment vertical="center"/>
    </xf>
    <xf numFmtId="0" fontId="9" fillId="0" borderId="1"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left" vertical="center"/>
    </xf>
    <xf numFmtId="0" fontId="9" fillId="0" borderId="6" xfId="0" applyFont="1" applyBorder="1" applyAlignment="1">
      <alignment vertical="center" wrapText="1"/>
    </xf>
    <xf numFmtId="0" fontId="6" fillId="0" borderId="9" xfId="2" applyNumberFormat="1" applyFont="1" applyBorder="1" applyAlignment="1">
      <alignment horizontal="center" vertical="center" wrapText="1"/>
    </xf>
    <xf numFmtId="0" fontId="6" fillId="0" borderId="3" xfId="2" applyNumberFormat="1" applyFont="1" applyBorder="1" applyAlignment="1">
      <alignment horizontal="center" vertical="center" wrapText="1"/>
    </xf>
    <xf numFmtId="0" fontId="6" fillId="0" borderId="3" xfId="2" applyNumberFormat="1" applyFont="1" applyBorder="1" applyAlignment="1">
      <alignment horizontal="left" vertical="center" wrapText="1"/>
    </xf>
    <xf numFmtId="0" fontId="6" fillId="4" borderId="19" xfId="0" applyFont="1" applyFill="1" applyBorder="1">
      <alignment vertical="center"/>
    </xf>
    <xf numFmtId="0" fontId="6" fillId="4" borderId="25" xfId="0" applyFont="1" applyFill="1" applyBorder="1">
      <alignment vertical="center"/>
    </xf>
    <xf numFmtId="0" fontId="6" fillId="6" borderId="1" xfId="0" applyFont="1" applyFill="1" applyBorder="1" applyAlignment="1" applyProtection="1">
      <alignment horizontal="center" vertical="center"/>
      <protection locked="0"/>
    </xf>
    <xf numFmtId="0" fontId="6" fillId="4" borderId="4" xfId="0" applyFont="1" applyFill="1" applyBorder="1" applyAlignment="1">
      <alignment horizontal="left" vertical="center"/>
    </xf>
    <xf numFmtId="0" fontId="10" fillId="4" borderId="7" xfId="0" applyFont="1" applyFill="1" applyBorder="1" applyAlignment="1">
      <alignment horizontal="left" vertical="center"/>
    </xf>
    <xf numFmtId="0" fontId="10" fillId="4" borderId="4" xfId="0" applyFont="1" applyFill="1" applyBorder="1" applyAlignment="1">
      <alignment horizontal="left" vertical="center"/>
    </xf>
    <xf numFmtId="0" fontId="6" fillId="4" borderId="8" xfId="0" applyFont="1" applyFill="1" applyBorder="1" applyAlignment="1">
      <alignment horizontal="left" vertical="top" wrapText="1"/>
    </xf>
    <xf numFmtId="0" fontId="6" fillId="4" borderId="4" xfId="0" applyFont="1" applyFill="1" applyBorder="1" applyAlignment="1">
      <alignment vertical="center" wrapText="1"/>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4" xfId="0" applyFont="1" applyFill="1" applyBorder="1" applyAlignment="1">
      <alignment horizontal="center" vertical="center"/>
    </xf>
    <xf numFmtId="0" fontId="14" fillId="4" borderId="0" xfId="0" applyFont="1" applyFill="1" applyAlignment="1">
      <alignment horizontal="left" vertical="top"/>
    </xf>
    <xf numFmtId="0" fontId="6" fillId="4" borderId="6" xfId="0" applyFont="1" applyFill="1" applyBorder="1" applyAlignment="1">
      <alignment horizontal="center" vertical="center"/>
    </xf>
    <xf numFmtId="0" fontId="6" fillId="4" borderId="8" xfId="0" applyFont="1" applyFill="1" applyBorder="1" applyAlignment="1">
      <alignment horizontal="center" vertical="center"/>
    </xf>
    <xf numFmtId="0" fontId="31" fillId="4" borderId="0" xfId="0" applyFont="1" applyFill="1" applyAlignment="1">
      <alignment horizontal="left" vertical="center" wrapText="1"/>
    </xf>
    <xf numFmtId="14" fontId="0" fillId="0" borderId="0" xfId="0" applyNumberFormat="1">
      <alignment vertical="center"/>
    </xf>
    <xf numFmtId="0" fontId="15" fillId="4" borderId="0" xfId="0" applyFont="1" applyFill="1" applyAlignment="1">
      <alignment horizontal="right" vertical="center"/>
    </xf>
    <xf numFmtId="0" fontId="15" fillId="4" borderId="0" xfId="0" applyFont="1" applyFill="1" applyAlignment="1">
      <alignment horizontal="left" vertical="center"/>
    </xf>
    <xf numFmtId="0" fontId="14" fillId="4" borderId="8" xfId="0" applyFont="1" applyFill="1" applyBorder="1" applyAlignment="1">
      <alignment vertical="center" shrinkToFit="1"/>
    </xf>
    <xf numFmtId="0" fontId="14" fillId="4" borderId="0" xfId="0" applyFont="1" applyFill="1" applyAlignment="1">
      <alignment vertical="center" wrapText="1"/>
    </xf>
    <xf numFmtId="0" fontId="6" fillId="4" borderId="0" xfId="0" applyFont="1" applyFill="1" applyAlignment="1">
      <alignment vertical="center" shrinkToFit="1"/>
    </xf>
    <xf numFmtId="0" fontId="19" fillId="4" borderId="0" xfId="0" applyFont="1" applyFill="1">
      <alignment vertical="center"/>
    </xf>
    <xf numFmtId="0" fontId="14" fillId="4" borderId="10" xfId="0" applyFont="1" applyFill="1" applyBorder="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32" fillId="4" borderId="0" xfId="0" applyFont="1" applyFill="1">
      <alignment vertical="center"/>
    </xf>
    <xf numFmtId="0" fontId="31" fillId="4" borderId="0" xfId="0" applyFont="1" applyFill="1">
      <alignment vertical="center"/>
    </xf>
    <xf numFmtId="0" fontId="31" fillId="4" borderId="0" xfId="0" applyFont="1" applyFill="1" applyAlignment="1">
      <alignment horizontal="left" vertical="center"/>
    </xf>
    <xf numFmtId="0" fontId="27" fillId="4" borderId="0" xfId="0" applyFont="1" applyFill="1" applyAlignment="1">
      <alignment horizontal="center" vertical="center"/>
    </xf>
    <xf numFmtId="0" fontId="27" fillId="4" borderId="0" xfId="0" applyFont="1" applyFill="1">
      <alignment vertical="center"/>
    </xf>
    <xf numFmtId="0" fontId="28" fillId="4" borderId="0" xfId="0" applyFont="1" applyFill="1">
      <alignment vertical="center"/>
    </xf>
    <xf numFmtId="0" fontId="14" fillId="4" borderId="2" xfId="0" applyFont="1" applyFill="1" applyBorder="1" applyAlignment="1">
      <alignment vertical="center" shrinkToFit="1"/>
    </xf>
    <xf numFmtId="0" fontId="14" fillId="4" borderId="0" xfId="0" applyFont="1" applyFill="1" applyAlignment="1">
      <alignment horizontal="right"/>
    </xf>
    <xf numFmtId="0" fontId="14" fillId="6" borderId="0" xfId="0" applyFont="1" applyFill="1" applyAlignment="1" applyProtection="1">
      <alignment horizontal="center" vertical="center"/>
      <protection locked="0"/>
    </xf>
    <xf numFmtId="0" fontId="6" fillId="6" borderId="10" xfId="0" applyFont="1" applyFill="1" applyBorder="1" applyAlignment="1" applyProtection="1">
      <alignment horizontal="center" vertical="top"/>
      <protection locked="0"/>
    </xf>
    <xf numFmtId="0" fontId="6" fillId="6" borderId="2" xfId="0" applyFont="1" applyFill="1" applyBorder="1" applyProtection="1">
      <alignment vertical="center"/>
      <protection locked="0"/>
    </xf>
    <xf numFmtId="0" fontId="6" fillId="6" borderId="10" xfId="0" applyFont="1" applyFill="1" applyBorder="1" applyAlignment="1" applyProtection="1">
      <alignment vertical="top"/>
      <protection locked="0"/>
    </xf>
    <xf numFmtId="0" fontId="6" fillId="6" borderId="10" xfId="0" applyFont="1" applyFill="1" applyBorder="1" applyAlignment="1" applyProtection="1">
      <alignment horizontal="center" vertical="center"/>
      <protection locked="0"/>
    </xf>
    <xf numFmtId="0" fontId="9" fillId="6" borderId="1" xfId="0" applyFont="1" applyFill="1" applyBorder="1" applyProtection="1">
      <alignment vertical="center"/>
      <protection locked="0"/>
    </xf>
    <xf numFmtId="0" fontId="11" fillId="4" borderId="0" xfId="0" applyFont="1" applyFill="1">
      <alignment vertical="center"/>
    </xf>
    <xf numFmtId="0" fontId="12" fillId="4" borderId="0" xfId="0" applyFont="1" applyFill="1" applyAlignment="1">
      <alignment horizontal="left" vertical="center"/>
    </xf>
    <xf numFmtId="0" fontId="10" fillId="4" borderId="0" xfId="0" applyFont="1" applyFill="1">
      <alignment vertical="center"/>
    </xf>
    <xf numFmtId="0" fontId="5" fillId="0" borderId="0" xfId="0" applyFont="1" applyAlignment="1">
      <alignment vertical="center" shrinkToFit="1"/>
    </xf>
    <xf numFmtId="0" fontId="6" fillId="4" borderId="2" xfId="0" applyFont="1" applyFill="1" applyBorder="1">
      <alignment vertical="center"/>
    </xf>
    <xf numFmtId="0" fontId="6" fillId="4" borderId="2" xfId="0" applyFont="1" applyFill="1" applyBorder="1" applyAlignment="1">
      <alignment horizontal="center" vertical="center"/>
    </xf>
    <xf numFmtId="0" fontId="10" fillId="4" borderId="0" xfId="0" applyFont="1" applyFill="1" applyAlignment="1">
      <alignment horizontal="right"/>
    </xf>
    <xf numFmtId="0" fontId="6" fillId="4" borderId="0" xfId="0" applyFont="1" applyFill="1" applyAlignment="1">
      <alignment vertical="center" wrapText="1"/>
    </xf>
    <xf numFmtId="0" fontId="8" fillId="4" borderId="0" xfId="0" applyFont="1" applyFill="1" applyAlignment="1">
      <alignment horizontal="left" vertical="center"/>
    </xf>
    <xf numFmtId="0" fontId="30" fillId="7" borderId="10" xfId="0" applyFont="1" applyFill="1" applyBorder="1" applyAlignment="1">
      <alignment horizontal="left" vertical="center"/>
    </xf>
    <xf numFmtId="0" fontId="6" fillId="7" borderId="6" xfId="0" applyFont="1" applyFill="1" applyBorder="1" applyAlignment="1">
      <alignment horizontal="left" vertical="center"/>
    </xf>
    <xf numFmtId="0" fontId="6" fillId="7" borderId="6" xfId="0" applyFont="1" applyFill="1" applyBorder="1">
      <alignment vertical="center"/>
    </xf>
    <xf numFmtId="0" fontId="6" fillId="7" borderId="11" xfId="0" applyFont="1" applyFill="1" applyBorder="1">
      <alignment vertical="center"/>
    </xf>
    <xf numFmtId="0" fontId="6" fillId="7" borderId="4" xfId="0" applyFont="1" applyFill="1" applyBorder="1" applyAlignment="1">
      <alignment horizontal="left" vertical="center"/>
    </xf>
    <xf numFmtId="0" fontId="6" fillId="4" borderId="6" xfId="0" applyFont="1" applyFill="1" applyBorder="1" applyAlignment="1">
      <alignment horizontal="left" vertical="center"/>
    </xf>
    <xf numFmtId="0" fontId="6" fillId="4" borderId="13" xfId="0" applyFont="1" applyFill="1" applyBorder="1">
      <alignment vertical="center"/>
    </xf>
    <xf numFmtId="0" fontId="7" fillId="4" borderId="4" xfId="0" applyFont="1" applyFill="1" applyBorder="1" applyAlignment="1">
      <alignment horizontal="left" vertical="top"/>
    </xf>
    <xf numFmtId="0" fontId="7" fillId="4" borderId="7" xfId="0" applyFont="1" applyFill="1" applyBorder="1" applyAlignment="1">
      <alignment horizontal="left" vertical="top"/>
    </xf>
    <xf numFmtId="0" fontId="6" fillId="7" borderId="27" xfId="0" applyFont="1" applyFill="1" applyBorder="1" applyAlignment="1">
      <alignment horizontal="left" vertical="center"/>
    </xf>
    <xf numFmtId="0" fontId="10" fillId="4" borderId="4" xfId="0" applyFont="1" applyFill="1" applyBorder="1">
      <alignment vertical="center"/>
    </xf>
    <xf numFmtId="0" fontId="7" fillId="4" borderId="0" xfId="0" applyFont="1" applyFill="1">
      <alignment vertical="center"/>
    </xf>
    <xf numFmtId="0" fontId="6" fillId="7" borderId="4" xfId="0" applyFont="1" applyFill="1" applyBorder="1">
      <alignment vertical="center"/>
    </xf>
    <xf numFmtId="0" fontId="7" fillId="4" borderId="0" xfId="0" applyFont="1" applyFill="1" applyAlignment="1">
      <alignment vertical="top"/>
    </xf>
    <xf numFmtId="0" fontId="7" fillId="4" borderId="8" xfId="0" applyFont="1" applyFill="1" applyBorder="1">
      <alignment vertical="center"/>
    </xf>
    <xf numFmtId="0" fontId="6" fillId="4" borderId="2" xfId="0" applyFont="1" applyFill="1" applyBorder="1" applyAlignment="1">
      <alignment horizontal="left" vertical="center"/>
    </xf>
    <xf numFmtId="0" fontId="6" fillId="4" borderId="2" xfId="0" applyFont="1" applyFill="1" applyBorder="1" applyAlignment="1">
      <alignment horizontal="left" vertical="top" wrapText="1"/>
    </xf>
    <xf numFmtId="0" fontId="6" fillId="7" borderId="17" xfId="0" applyFont="1" applyFill="1" applyBorder="1">
      <alignment vertical="center"/>
    </xf>
    <xf numFmtId="0" fontId="6" fillId="4" borderId="17" xfId="0" applyFont="1" applyFill="1" applyBorder="1" applyAlignment="1">
      <alignment vertical="center" wrapText="1"/>
    </xf>
    <xf numFmtId="0" fontId="6" fillId="4" borderId="7" xfId="0" applyFont="1" applyFill="1" applyBorder="1" applyAlignment="1">
      <alignment vertical="top"/>
    </xf>
    <xf numFmtId="0" fontId="6" fillId="4" borderId="2" xfId="0" applyFont="1" applyFill="1" applyBorder="1" applyAlignment="1">
      <alignment vertical="center" wrapText="1"/>
    </xf>
    <xf numFmtId="0" fontId="6" fillId="4" borderId="2" xfId="0" applyFont="1" applyFill="1" applyBorder="1" applyAlignment="1">
      <alignment vertical="top"/>
    </xf>
    <xf numFmtId="0" fontId="30" fillId="7" borderId="4" xfId="0" applyFont="1" applyFill="1" applyBorder="1" applyAlignment="1">
      <alignment horizontal="left" vertical="center"/>
    </xf>
    <xf numFmtId="0" fontId="6" fillId="7" borderId="0" xfId="0" applyFont="1" applyFill="1" applyAlignment="1">
      <alignment horizontal="left" vertical="center"/>
    </xf>
    <xf numFmtId="0" fontId="6" fillId="7" borderId="0" xfId="0" applyFont="1" applyFill="1">
      <alignment vertical="center"/>
    </xf>
    <xf numFmtId="0" fontId="6" fillId="7" borderId="8" xfId="0" applyFont="1" applyFill="1" applyBorder="1">
      <alignment vertical="center"/>
    </xf>
    <xf numFmtId="0" fontId="6" fillId="7" borderId="9" xfId="0" applyFont="1" applyFill="1" applyBorder="1">
      <alignment vertical="center"/>
    </xf>
    <xf numFmtId="0" fontId="6" fillId="4" borderId="27" xfId="0" applyFont="1" applyFill="1" applyBorder="1" applyAlignment="1">
      <alignment horizontal="left" vertical="center"/>
    </xf>
    <xf numFmtId="0" fontId="6" fillId="4" borderId="1" xfId="0" applyFont="1" applyFill="1" applyBorder="1" applyAlignment="1">
      <alignment horizontal="left" vertical="center"/>
    </xf>
    <xf numFmtId="0" fontId="6" fillId="4" borderId="3" xfId="0" applyFont="1" applyFill="1" applyBorder="1">
      <alignment vertical="center"/>
    </xf>
    <xf numFmtId="0" fontId="10" fillId="4" borderId="6" xfId="0" applyFont="1" applyFill="1" applyBorder="1">
      <alignment vertical="center"/>
    </xf>
    <xf numFmtId="0" fontId="6" fillId="6" borderId="1" xfId="0" applyFont="1" applyFill="1" applyBorder="1">
      <alignment vertical="center"/>
    </xf>
    <xf numFmtId="0" fontId="6" fillId="6" borderId="3" xfId="0" applyFont="1" applyFill="1" applyBorder="1" applyAlignment="1">
      <alignment horizontal="right" vertical="center"/>
    </xf>
    <xf numFmtId="0" fontId="10" fillId="4" borderId="7" xfId="0" applyFont="1" applyFill="1" applyBorder="1">
      <alignment vertical="center"/>
    </xf>
    <xf numFmtId="0" fontId="10" fillId="4" borderId="8" xfId="0" applyFont="1" applyFill="1" applyBorder="1">
      <alignment vertical="center"/>
    </xf>
    <xf numFmtId="0" fontId="6" fillId="4" borderId="8" xfId="0" applyFont="1" applyFill="1" applyBorder="1">
      <alignment vertical="center"/>
    </xf>
    <xf numFmtId="0" fontId="6" fillId="4" borderId="9" xfId="0" applyFont="1" applyFill="1" applyBorder="1">
      <alignment vertical="center"/>
    </xf>
    <xf numFmtId="0" fontId="6" fillId="4" borderId="17" xfId="0" applyFont="1" applyFill="1" applyBorder="1" applyAlignment="1">
      <alignment horizontal="left" vertical="center"/>
    </xf>
    <xf numFmtId="0" fontId="6" fillId="4" borderId="1" xfId="0" applyFont="1" applyFill="1" applyBorder="1">
      <alignment vertical="center"/>
    </xf>
    <xf numFmtId="0" fontId="6" fillId="4" borderId="28" xfId="0" applyFont="1" applyFill="1" applyBorder="1">
      <alignment vertical="center"/>
    </xf>
    <xf numFmtId="0" fontId="6" fillId="4" borderId="27" xfId="0" applyFont="1" applyFill="1" applyBorder="1">
      <alignment vertical="center"/>
    </xf>
    <xf numFmtId="0" fontId="7" fillId="4" borderId="6" xfId="0" applyFont="1" applyFill="1" applyBorder="1">
      <alignment vertical="center"/>
    </xf>
    <xf numFmtId="0" fontId="7" fillId="4" borderId="4" xfId="0" applyFont="1" applyFill="1" applyBorder="1">
      <alignment vertical="center"/>
    </xf>
    <xf numFmtId="9" fontId="6" fillId="4" borderId="6" xfId="1" applyFont="1" applyFill="1" applyBorder="1" applyAlignment="1" applyProtection="1">
      <alignment vertical="center"/>
    </xf>
    <xf numFmtId="179" fontId="6" fillId="4" borderId="2" xfId="2" applyNumberFormat="1" applyFont="1" applyFill="1" applyBorder="1" applyAlignment="1" applyProtection="1">
      <alignment vertical="center"/>
    </xf>
    <xf numFmtId="9" fontId="6" fillId="4" borderId="0" xfId="1" applyFont="1" applyFill="1" applyBorder="1" applyAlignment="1" applyProtection="1">
      <alignment vertical="center"/>
    </xf>
    <xf numFmtId="179" fontId="6" fillId="4" borderId="0" xfId="2" applyNumberFormat="1" applyFont="1" applyFill="1" applyBorder="1" applyAlignment="1" applyProtection="1">
      <alignment vertical="center"/>
    </xf>
    <xf numFmtId="9" fontId="6" fillId="4" borderId="8" xfId="1" applyFont="1" applyFill="1" applyBorder="1" applyAlignment="1" applyProtection="1">
      <alignment vertical="center"/>
    </xf>
    <xf numFmtId="0" fontId="6" fillId="4" borderId="6" xfId="0" applyFont="1" applyFill="1" applyBorder="1" applyAlignment="1">
      <alignment vertical="center" shrinkToFit="1"/>
    </xf>
    <xf numFmtId="0" fontId="6" fillId="4" borderId="4" xfId="0" applyFont="1" applyFill="1" applyBorder="1" applyAlignment="1">
      <alignment vertical="top"/>
    </xf>
    <xf numFmtId="0" fontId="6" fillId="4" borderId="6" xfId="0" applyFont="1" applyFill="1" applyBorder="1" applyAlignment="1">
      <alignment horizontal="left" vertical="top" wrapText="1"/>
    </xf>
    <xf numFmtId="0" fontId="6" fillId="4" borderId="6" xfId="0" applyFont="1" applyFill="1" applyBorder="1" applyAlignment="1">
      <alignment vertical="top"/>
    </xf>
    <xf numFmtId="0" fontId="6" fillId="4" borderId="8" xfId="0" applyFont="1" applyFill="1" applyBorder="1" applyAlignment="1">
      <alignment vertical="top"/>
    </xf>
    <xf numFmtId="0" fontId="6" fillId="7" borderId="3" xfId="0" applyFont="1" applyFill="1" applyBorder="1">
      <alignment vertical="center"/>
    </xf>
    <xf numFmtId="0" fontId="6" fillId="0" borderId="6" xfId="0" applyFont="1" applyBorder="1">
      <alignment vertical="center"/>
    </xf>
    <xf numFmtId="0" fontId="6" fillId="0" borderId="11" xfId="0" applyFont="1" applyBorder="1">
      <alignment vertical="center"/>
    </xf>
    <xf numFmtId="179" fontId="6" fillId="4" borderId="8" xfId="2" applyNumberFormat="1" applyFont="1" applyFill="1" applyBorder="1" applyAlignment="1" applyProtection="1">
      <alignment vertical="center"/>
    </xf>
    <xf numFmtId="0" fontId="11" fillId="0" borderId="0" xfId="0" applyFont="1">
      <alignment vertical="center"/>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6" fillId="4" borderId="17" xfId="0" applyFont="1" applyFill="1" applyBorder="1">
      <alignment vertical="center"/>
    </xf>
    <xf numFmtId="0" fontId="7" fillId="4" borderId="8" xfId="0" applyFont="1" applyFill="1" applyBorder="1" applyAlignment="1">
      <alignment horizontal="center" vertical="center" shrinkToFit="1"/>
    </xf>
    <xf numFmtId="0" fontId="7" fillId="4" borderId="9" xfId="0" applyFont="1" applyFill="1" applyBorder="1" applyAlignment="1">
      <alignment horizontal="center" vertical="center" shrinkToFit="1"/>
    </xf>
    <xf numFmtId="0" fontId="6" fillId="6" borderId="10" xfId="0" applyFont="1" applyFill="1" applyBorder="1" applyAlignment="1">
      <alignment horizontal="center" vertical="center"/>
    </xf>
    <xf numFmtId="0" fontId="6" fillId="4" borderId="4" xfId="0" applyFont="1" applyFill="1" applyBorder="1" applyAlignment="1">
      <alignment vertical="top" wrapText="1"/>
    </xf>
    <xf numFmtId="0" fontId="10" fillId="4" borderId="2" xfId="0" applyFont="1" applyFill="1" applyBorder="1">
      <alignment vertical="center"/>
    </xf>
    <xf numFmtId="0" fontId="7" fillId="4" borderId="2" xfId="0" applyFont="1" applyFill="1" applyBorder="1">
      <alignment vertical="center"/>
    </xf>
    <xf numFmtId="0" fontId="9" fillId="7" borderId="2" xfId="0" applyFont="1" applyFill="1" applyBorder="1">
      <alignment vertical="center"/>
    </xf>
    <xf numFmtId="0" fontId="9" fillId="7" borderId="3" xfId="0" applyFont="1" applyFill="1" applyBorder="1">
      <alignment vertical="center"/>
    </xf>
    <xf numFmtId="0" fontId="11" fillId="7" borderId="2" xfId="0" applyFont="1" applyFill="1" applyBorder="1">
      <alignment vertical="center"/>
    </xf>
    <xf numFmtId="0" fontId="9" fillId="4" borderId="2" xfId="0" applyFont="1" applyFill="1" applyBorder="1">
      <alignment vertical="center"/>
    </xf>
    <xf numFmtId="0" fontId="11" fillId="4" borderId="2" xfId="0" applyFont="1" applyFill="1" applyBorder="1">
      <alignment vertical="center"/>
    </xf>
    <xf numFmtId="0" fontId="9" fillId="4" borderId="5" xfId="0" applyFont="1" applyFill="1" applyBorder="1">
      <alignment vertical="center"/>
    </xf>
    <xf numFmtId="0" fontId="11" fillId="4" borderId="3" xfId="0" applyFont="1" applyFill="1" applyBorder="1">
      <alignment vertical="center"/>
    </xf>
    <xf numFmtId="0" fontId="11" fillId="4" borderId="6" xfId="0" applyFont="1" applyFill="1" applyBorder="1">
      <alignment vertical="center"/>
    </xf>
    <xf numFmtId="0" fontId="11" fillId="4" borderId="11" xfId="0" applyFont="1" applyFill="1" applyBorder="1">
      <alignment vertical="center"/>
    </xf>
    <xf numFmtId="0" fontId="11" fillId="4" borderId="8" xfId="0" applyFont="1" applyFill="1" applyBorder="1">
      <alignment vertical="center"/>
    </xf>
    <xf numFmtId="0" fontId="9" fillId="4" borderId="28" xfId="0" applyFont="1" applyFill="1" applyBorder="1">
      <alignment vertical="center"/>
    </xf>
    <xf numFmtId="0" fontId="9" fillId="4" borderId="11" xfId="0" applyFont="1" applyFill="1" applyBorder="1">
      <alignment vertical="center"/>
    </xf>
    <xf numFmtId="0" fontId="9" fillId="7" borderId="6" xfId="0" applyFont="1" applyFill="1" applyBorder="1">
      <alignment vertical="center"/>
    </xf>
    <xf numFmtId="0" fontId="11" fillId="7" borderId="6" xfId="0" applyFont="1" applyFill="1" applyBorder="1">
      <alignment vertical="center"/>
    </xf>
    <xf numFmtId="0" fontId="9" fillId="7" borderId="11" xfId="0" applyFont="1" applyFill="1" applyBorder="1">
      <alignment vertical="center"/>
    </xf>
    <xf numFmtId="38" fontId="9" fillId="0" borderId="0" xfId="2" applyFont="1" applyProtection="1">
      <alignment vertical="center"/>
    </xf>
    <xf numFmtId="0" fontId="9" fillId="4" borderId="6" xfId="0" applyFont="1" applyFill="1" applyBorder="1">
      <alignment vertical="center"/>
    </xf>
    <xf numFmtId="0" fontId="6" fillId="4" borderId="14" xfId="0" applyFont="1" applyFill="1" applyBorder="1">
      <alignment vertical="center"/>
    </xf>
    <xf numFmtId="0" fontId="9" fillId="4" borderId="27" xfId="0" applyFont="1" applyFill="1" applyBorder="1">
      <alignment vertical="center"/>
    </xf>
    <xf numFmtId="0" fontId="11" fillId="4" borderId="4" xfId="0" applyFont="1" applyFill="1" applyBorder="1">
      <alignment vertical="center"/>
    </xf>
    <xf numFmtId="0" fontId="9" fillId="4" borderId="17" xfId="0" applyFont="1" applyFill="1" applyBorder="1">
      <alignment vertical="center"/>
    </xf>
    <xf numFmtId="0" fontId="9" fillId="4" borderId="7" xfId="0" applyFont="1" applyFill="1" applyBorder="1">
      <alignment vertical="center"/>
    </xf>
    <xf numFmtId="0" fontId="9" fillId="4" borderId="8" xfId="0" applyFont="1" applyFill="1" applyBorder="1">
      <alignment vertical="center"/>
    </xf>
    <xf numFmtId="0" fontId="9" fillId="4" borderId="8" xfId="0" applyFont="1" applyFill="1" applyBorder="1" applyAlignment="1">
      <alignment vertical="center" wrapText="1"/>
    </xf>
    <xf numFmtId="0" fontId="9" fillId="4" borderId="9" xfId="0" applyFont="1" applyFill="1" applyBorder="1">
      <alignment vertical="center"/>
    </xf>
    <xf numFmtId="0" fontId="9" fillId="4" borderId="3" xfId="0" applyFont="1" applyFill="1" applyBorder="1">
      <alignment vertical="center"/>
    </xf>
    <xf numFmtId="0" fontId="6" fillId="4" borderId="27" xfId="0" applyFont="1" applyFill="1" applyBorder="1" applyAlignment="1">
      <alignment vertical="center" wrapText="1"/>
    </xf>
    <xf numFmtId="0" fontId="9" fillId="4" borderId="16" xfId="0" applyFont="1" applyFill="1" applyBorder="1">
      <alignment vertical="center"/>
    </xf>
    <xf numFmtId="0" fontId="9" fillId="7" borderId="4" xfId="0" applyFont="1" applyFill="1" applyBorder="1">
      <alignment vertical="center"/>
    </xf>
    <xf numFmtId="0" fontId="5" fillId="4" borderId="4" xfId="0" applyFont="1" applyFill="1" applyBorder="1" applyAlignment="1">
      <alignment vertical="center" wrapText="1"/>
    </xf>
    <xf numFmtId="0" fontId="5" fillId="4" borderId="6" xfId="0" applyFont="1" applyFill="1" applyBorder="1">
      <alignment vertical="center"/>
    </xf>
    <xf numFmtId="0" fontId="9" fillId="4" borderId="4" xfId="0" applyFont="1" applyFill="1" applyBorder="1" applyAlignment="1">
      <alignment vertical="center" wrapText="1"/>
    </xf>
    <xf numFmtId="0" fontId="5" fillId="4" borderId="27" xfId="0" applyFont="1" applyFill="1" applyBorder="1" applyAlignment="1">
      <alignment vertical="center" wrapText="1"/>
    </xf>
    <xf numFmtId="0" fontId="5" fillId="4" borderId="27" xfId="0" applyFont="1" applyFill="1" applyBorder="1">
      <alignment vertical="center"/>
    </xf>
    <xf numFmtId="0" fontId="22" fillId="4" borderId="27" xfId="0" applyFont="1" applyFill="1" applyBorder="1">
      <alignment vertical="center"/>
    </xf>
    <xf numFmtId="0" fontId="22" fillId="4" borderId="6" xfId="0" applyFont="1" applyFill="1" applyBorder="1">
      <alignment vertical="center"/>
    </xf>
    <xf numFmtId="20" fontId="11" fillId="4" borderId="6" xfId="0" applyNumberFormat="1" applyFont="1" applyFill="1" applyBorder="1">
      <alignment vertical="center"/>
    </xf>
    <xf numFmtId="0" fontId="7" fillId="4" borderId="4" xfId="0" applyFont="1" applyFill="1" applyBorder="1" applyAlignment="1">
      <alignment vertical="center" wrapText="1"/>
    </xf>
    <xf numFmtId="0" fontId="9" fillId="4" borderId="4" xfId="0" applyFont="1" applyFill="1" applyBorder="1">
      <alignment vertical="center"/>
    </xf>
    <xf numFmtId="0" fontId="7" fillId="4" borderId="7" xfId="0" applyFont="1" applyFill="1" applyBorder="1">
      <alignment vertical="center"/>
    </xf>
    <xf numFmtId="0" fontId="5" fillId="4" borderId="2" xfId="0" applyFont="1" applyFill="1" applyBorder="1">
      <alignment vertical="center"/>
    </xf>
    <xf numFmtId="0" fontId="22" fillId="4" borderId="4" xfId="0" applyFont="1" applyFill="1" applyBorder="1">
      <alignment vertical="center"/>
    </xf>
    <xf numFmtId="0" fontId="22" fillId="4" borderId="17" xfId="0" applyFont="1" applyFill="1" applyBorder="1">
      <alignment vertical="center"/>
    </xf>
    <xf numFmtId="0" fontId="6" fillId="7" borderId="27" xfId="0" applyFont="1" applyFill="1" applyBorder="1">
      <alignment vertical="center"/>
    </xf>
    <xf numFmtId="0" fontId="20" fillId="4" borderId="0" xfId="0" applyFont="1" applyFill="1">
      <alignment vertical="center"/>
    </xf>
    <xf numFmtId="0" fontId="22" fillId="4" borderId="8" xfId="0" applyFont="1" applyFill="1" applyBorder="1">
      <alignment vertical="center"/>
    </xf>
    <xf numFmtId="0" fontId="30" fillId="7" borderId="10" xfId="0" applyFont="1" applyFill="1" applyBorder="1">
      <alignment vertical="center"/>
    </xf>
    <xf numFmtId="0" fontId="7" fillId="7" borderId="6" xfId="0" applyFont="1" applyFill="1" applyBorder="1">
      <alignment vertical="center"/>
    </xf>
    <xf numFmtId="0" fontId="22" fillId="7" borderId="6" xfId="0" applyFont="1" applyFill="1" applyBorder="1">
      <alignment vertical="center"/>
    </xf>
    <xf numFmtId="0" fontId="6" fillId="6" borderId="1" xfId="0" applyFont="1" applyFill="1" applyBorder="1" applyAlignment="1">
      <alignment horizontal="left" vertical="center"/>
    </xf>
    <xf numFmtId="0" fontId="11" fillId="4" borderId="7" xfId="0" applyFont="1" applyFill="1" applyBorder="1">
      <alignment vertical="center"/>
    </xf>
    <xf numFmtId="0" fontId="20" fillId="4" borderId="8" xfId="0" applyFont="1" applyFill="1" applyBorder="1">
      <alignment vertical="center"/>
    </xf>
    <xf numFmtId="0" fontId="20" fillId="4" borderId="2" xfId="0" applyFont="1" applyFill="1" applyBorder="1">
      <alignment vertical="center"/>
    </xf>
    <xf numFmtId="0" fontId="6" fillId="4" borderId="6" xfId="0" applyFont="1" applyFill="1" applyBorder="1" applyAlignment="1">
      <alignment horizontal="left" vertical="center" shrinkToFit="1"/>
    </xf>
    <xf numFmtId="0" fontId="6" fillId="4" borderId="11" xfId="0" applyFont="1" applyFill="1" applyBorder="1" applyAlignment="1">
      <alignment horizontal="left" vertical="center" shrinkToFit="1"/>
    </xf>
    <xf numFmtId="0" fontId="10" fillId="4" borderId="4" xfId="0" applyFont="1" applyFill="1" applyBorder="1" applyAlignment="1">
      <alignment horizontal="left" vertical="top"/>
    </xf>
    <xf numFmtId="0" fontId="7" fillId="4" borderId="0" xfId="0" applyFont="1" applyFill="1" applyAlignment="1">
      <alignment vertical="top" wrapText="1"/>
    </xf>
    <xf numFmtId="0" fontId="7" fillId="4" borderId="0" xfId="0" applyFont="1" applyFill="1" applyAlignment="1">
      <alignment vertical="center" wrapText="1"/>
    </xf>
    <xf numFmtId="0" fontId="24" fillId="4" borderId="0" xfId="0" applyFont="1" applyFill="1">
      <alignment vertical="center"/>
    </xf>
    <xf numFmtId="0" fontId="7" fillId="4" borderId="5" xfId="0" applyFont="1" applyFill="1" applyBorder="1">
      <alignment vertical="center"/>
    </xf>
    <xf numFmtId="0" fontId="6" fillId="7" borderId="17" xfId="0" applyFont="1" applyFill="1" applyBorder="1" applyAlignment="1">
      <alignment horizontal="left" vertical="center"/>
    </xf>
    <xf numFmtId="0" fontId="10" fillId="4" borderId="2" xfId="0" applyFont="1" applyFill="1" applyBorder="1" applyAlignment="1">
      <alignment horizontal="left" vertical="center" wrapText="1"/>
    </xf>
    <xf numFmtId="40" fontId="6" fillId="4" borderId="6" xfId="2" applyNumberFormat="1" applyFont="1" applyFill="1" applyBorder="1" applyAlignment="1" applyProtection="1">
      <alignment vertical="center"/>
    </xf>
    <xf numFmtId="0" fontId="9" fillId="7" borderId="7" xfId="0" applyFont="1" applyFill="1" applyBorder="1">
      <alignment vertical="center"/>
    </xf>
    <xf numFmtId="0" fontId="25" fillId="4" borderId="8" xfId="0" applyFont="1" applyFill="1" applyBorder="1">
      <alignment vertical="center"/>
    </xf>
    <xf numFmtId="38" fontId="6" fillId="4" borderId="18" xfId="2" applyFont="1" applyFill="1" applyBorder="1" applyProtection="1">
      <alignment vertical="center"/>
    </xf>
    <xf numFmtId="0" fontId="9" fillId="6" borderId="12" xfId="0" applyFont="1" applyFill="1" applyBorder="1" applyAlignment="1" applyProtection="1">
      <alignment horizontal="center" vertical="center" shrinkToFit="1"/>
      <protection locked="0"/>
    </xf>
    <xf numFmtId="0" fontId="9" fillId="6" borderId="16" xfId="0" applyFont="1" applyFill="1" applyBorder="1" applyAlignment="1" applyProtection="1">
      <alignment horizontal="center" vertical="center"/>
      <protection locked="0"/>
    </xf>
    <xf numFmtId="0" fontId="9" fillId="6" borderId="27"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38" fontId="6" fillId="0" borderId="0" xfId="2" applyFont="1" applyFill="1" applyBorder="1" applyProtection="1">
      <alignment vertical="center"/>
    </xf>
    <xf numFmtId="38" fontId="6" fillId="0" borderId="12" xfId="2" applyFont="1" applyFill="1" applyBorder="1" applyProtection="1">
      <alignment vertical="center"/>
    </xf>
    <xf numFmtId="38" fontId="6" fillId="0" borderId="16" xfId="2" applyFont="1" applyBorder="1" applyAlignment="1" applyProtection="1">
      <alignment vertical="center"/>
    </xf>
    <xf numFmtId="0" fontId="6" fillId="0" borderId="29" xfId="0" applyFont="1" applyBorder="1" applyAlignment="1">
      <alignment horizontal="left" vertical="center"/>
    </xf>
    <xf numFmtId="0" fontId="6" fillId="0" borderId="49" xfId="0" applyFont="1" applyBorder="1" applyAlignment="1">
      <alignment horizontal="center" vertical="center"/>
    </xf>
    <xf numFmtId="38" fontId="6" fillId="0" borderId="50" xfId="2" applyFont="1" applyBorder="1" applyAlignment="1" applyProtection="1">
      <alignment vertical="center"/>
    </xf>
    <xf numFmtId="38" fontId="6" fillId="0" borderId="51" xfId="2" applyFont="1" applyBorder="1" applyAlignment="1" applyProtection="1">
      <alignment vertical="center"/>
    </xf>
    <xf numFmtId="38" fontId="6" fillId="0" borderId="0" xfId="2" applyFont="1" applyBorder="1" applyAlignment="1" applyProtection="1">
      <alignment vertical="center"/>
    </xf>
    <xf numFmtId="0" fontId="13" fillId="0" borderId="0" xfId="0" applyFont="1">
      <alignment vertical="center"/>
    </xf>
    <xf numFmtId="0" fontId="6" fillId="4" borderId="12" xfId="0" applyFont="1" applyFill="1" applyBorder="1" applyAlignment="1">
      <alignment horizontal="center" vertical="center"/>
    </xf>
    <xf numFmtId="0" fontId="6" fillId="4" borderId="3" xfId="0" applyFont="1" applyFill="1" applyBorder="1" applyAlignment="1">
      <alignment horizontal="right" vertical="center"/>
    </xf>
    <xf numFmtId="38" fontId="6" fillId="4" borderId="12" xfId="2" applyFont="1" applyFill="1" applyBorder="1" applyProtection="1">
      <alignment vertical="center"/>
    </xf>
    <xf numFmtId="0" fontId="10" fillId="4" borderId="0" xfId="0" applyFont="1" applyFill="1" applyAlignment="1">
      <alignment horizontal="left" vertical="center"/>
    </xf>
    <xf numFmtId="0" fontId="17" fillId="4" borderId="0" xfId="0" applyFont="1" applyFill="1">
      <alignment vertical="center"/>
    </xf>
    <xf numFmtId="0" fontId="14" fillId="6" borderId="0" xfId="0" quotePrefix="1" applyFont="1" applyFill="1" applyAlignment="1" applyProtection="1">
      <alignment horizontal="center" vertical="center"/>
      <protection locked="0"/>
    </xf>
    <xf numFmtId="0" fontId="14" fillId="6" borderId="0" xfId="0" quotePrefix="1" applyFont="1" applyFill="1" applyAlignment="1" applyProtection="1">
      <alignment horizontal="center"/>
      <protection locked="0"/>
    </xf>
    <xf numFmtId="0" fontId="14" fillId="6" borderId="0" xfId="0" quotePrefix="1" applyFont="1" applyFill="1" applyAlignment="1" applyProtection="1">
      <alignment horizontal="center" vertical="top"/>
      <protection locked="0"/>
    </xf>
    <xf numFmtId="0" fontId="15" fillId="4" borderId="0" xfId="0" applyFont="1" applyFill="1" applyAlignment="1">
      <alignment horizontal="justify" vertical="center"/>
    </xf>
    <xf numFmtId="176" fontId="9" fillId="0" borderId="0" xfId="0" applyNumberFormat="1" applyFont="1">
      <alignment vertical="center"/>
    </xf>
    <xf numFmtId="0" fontId="16" fillId="4" borderId="0" xfId="0" applyFont="1" applyFill="1">
      <alignment vertical="center"/>
    </xf>
    <xf numFmtId="0" fontId="14" fillId="4" borderId="5" xfId="0" applyFont="1" applyFill="1" applyBorder="1">
      <alignment vertical="center"/>
    </xf>
    <xf numFmtId="0" fontId="14" fillId="4" borderId="0" xfId="0" applyFont="1" applyFill="1" applyAlignment="1">
      <alignment horizontal="center" vertical="center"/>
    </xf>
    <xf numFmtId="0" fontId="14" fillId="4" borderId="0" xfId="0" applyFont="1" applyFill="1" applyAlignment="1">
      <alignment vertical="top" wrapText="1"/>
    </xf>
    <xf numFmtId="0" fontId="6" fillId="5" borderId="0" xfId="0" applyFont="1" applyFill="1" applyAlignment="1">
      <alignment vertical="center" shrinkToFit="1"/>
    </xf>
    <xf numFmtId="0" fontId="9" fillId="0" borderId="0" xfId="0" applyFont="1" applyAlignment="1">
      <alignment vertical="center" shrinkToFit="1"/>
    </xf>
    <xf numFmtId="0" fontId="6" fillId="4" borderId="0" xfId="0" applyFont="1" applyFill="1" applyAlignment="1">
      <alignment horizontal="left" vertical="top"/>
    </xf>
    <xf numFmtId="0" fontId="9" fillId="6" borderId="0" xfId="0" applyFont="1" applyFill="1" applyProtection="1">
      <alignment vertical="center"/>
      <protection locked="0"/>
    </xf>
    <xf numFmtId="0" fontId="44" fillId="0" borderId="0" xfId="0" applyFont="1" applyFill="1" applyAlignment="1">
      <alignment vertical="center" wrapText="1"/>
    </xf>
    <xf numFmtId="14" fontId="44" fillId="0" borderId="0" xfId="0" applyNumberFormat="1" applyFont="1" applyFill="1" applyAlignment="1">
      <alignment vertical="center" wrapText="1"/>
    </xf>
    <xf numFmtId="9" fontId="6" fillId="0" borderId="12" xfId="1" applyNumberFormat="1" applyFont="1" applyFill="1" applyBorder="1" applyAlignment="1" applyProtection="1">
      <alignment horizontal="center" vertical="center"/>
    </xf>
    <xf numFmtId="182" fontId="6" fillId="6" borderId="63" xfId="2" applyNumberFormat="1" applyFont="1" applyFill="1" applyBorder="1" applyProtection="1">
      <alignment vertical="center"/>
      <protection locked="0"/>
    </xf>
    <xf numFmtId="179" fontId="6" fillId="6" borderId="63" xfId="2" applyNumberFormat="1" applyFont="1" applyFill="1" applyBorder="1" applyProtection="1">
      <alignment vertical="center"/>
      <protection locked="0"/>
    </xf>
    <xf numFmtId="40" fontId="6" fillId="6" borderId="63" xfId="2" applyNumberFormat="1" applyFont="1" applyFill="1" applyBorder="1" applyProtection="1">
      <alignment vertical="center"/>
      <protection locked="0"/>
    </xf>
    <xf numFmtId="0" fontId="6" fillId="0" borderId="53" xfId="0" applyFont="1" applyBorder="1" applyAlignment="1">
      <alignment horizontal="center" vertical="center"/>
    </xf>
    <xf numFmtId="0" fontId="23" fillId="3" borderId="10"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23" fillId="3" borderId="16" xfId="0" applyFont="1" applyFill="1" applyBorder="1" applyAlignment="1">
      <alignment horizontal="center" vertical="center"/>
    </xf>
    <xf numFmtId="0" fontId="23" fillId="3" borderId="10"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46" fillId="0" borderId="0" xfId="0" applyFont="1" applyAlignment="1">
      <alignment horizontal="center" vertical="center"/>
    </xf>
    <xf numFmtId="0" fontId="23" fillId="3" borderId="11" xfId="0" applyFont="1" applyFill="1" applyBorder="1" applyAlignment="1">
      <alignment horizontal="center" vertical="center" wrapText="1"/>
    </xf>
    <xf numFmtId="0" fontId="23" fillId="8" borderId="17" xfId="0" applyFont="1" applyFill="1" applyBorder="1" applyAlignment="1">
      <alignment horizontal="center" vertical="center"/>
    </xf>
    <xf numFmtId="0" fontId="23" fillId="8" borderId="7" xfId="0" applyFont="1" applyFill="1" applyBorder="1" applyAlignment="1">
      <alignment horizontal="center" vertical="center"/>
    </xf>
    <xf numFmtId="0" fontId="23" fillId="8" borderId="8" xfId="0" applyFont="1" applyFill="1" applyBorder="1" applyAlignment="1">
      <alignment horizontal="center" vertical="center"/>
    </xf>
    <xf numFmtId="0" fontId="23" fillId="8" borderId="72" xfId="0" applyFont="1" applyFill="1" applyBorder="1" applyAlignment="1">
      <alignment horizontal="center" vertical="center"/>
    </xf>
    <xf numFmtId="0" fontId="46" fillId="8" borderId="8" xfId="0" applyFont="1" applyFill="1" applyBorder="1">
      <alignment vertical="center"/>
    </xf>
    <xf numFmtId="0" fontId="23" fillId="8" borderId="4" xfId="0" applyFont="1" applyFill="1" applyBorder="1" applyAlignment="1">
      <alignment horizontal="center" vertical="center"/>
    </xf>
    <xf numFmtId="0" fontId="23" fillId="8" borderId="27" xfId="0" applyFont="1" applyFill="1" applyBorder="1" applyAlignment="1">
      <alignment horizontal="center" vertical="center"/>
    </xf>
    <xf numFmtId="0" fontId="23" fillId="8" borderId="1" xfId="0" applyFont="1" applyFill="1" applyBorder="1" applyAlignment="1">
      <alignment horizontal="left" vertical="center"/>
    </xf>
    <xf numFmtId="0" fontId="23" fillId="3" borderId="10" xfId="0" applyFont="1" applyFill="1" applyBorder="1">
      <alignment vertical="center"/>
    </xf>
    <xf numFmtId="0" fontId="23" fillId="3" borderId="11" xfId="0" applyFont="1" applyFill="1" applyBorder="1">
      <alignment vertical="center"/>
    </xf>
    <xf numFmtId="0" fontId="46" fillId="3" borderId="7" xfId="0" applyFont="1" applyFill="1" applyBorder="1">
      <alignment vertical="center"/>
    </xf>
    <xf numFmtId="0" fontId="23" fillId="3" borderId="9" xfId="0" applyFont="1" applyFill="1" applyBorder="1" applyAlignment="1">
      <alignment horizontal="right" vertical="center"/>
    </xf>
    <xf numFmtId="0" fontId="23" fillId="3" borderId="1" xfId="0" applyFont="1" applyFill="1" applyBorder="1">
      <alignment vertical="center"/>
    </xf>
    <xf numFmtId="0" fontId="23" fillId="3" borderId="3" xfId="0" applyFont="1" applyFill="1" applyBorder="1">
      <alignment vertical="center"/>
    </xf>
    <xf numFmtId="0" fontId="23" fillId="3" borderId="4" xfId="0" applyFont="1" applyFill="1" applyBorder="1">
      <alignment vertical="center"/>
    </xf>
    <xf numFmtId="0" fontId="23" fillId="3" borderId="5" xfId="0" applyFont="1" applyFill="1" applyBorder="1">
      <alignment vertical="center"/>
    </xf>
    <xf numFmtId="0" fontId="23" fillId="3" borderId="11" xfId="0" applyFont="1" applyFill="1" applyBorder="1" applyAlignment="1">
      <alignment horizontal="right" vertical="center"/>
    </xf>
    <xf numFmtId="0" fontId="23" fillId="3" borderId="5" xfId="0" applyFont="1" applyFill="1" applyBorder="1" applyAlignment="1">
      <alignment horizontal="right" vertical="center"/>
    </xf>
    <xf numFmtId="0" fontId="23" fillId="3" borderId="7" xfId="0" applyFont="1" applyFill="1" applyBorder="1">
      <alignment vertical="center"/>
    </xf>
    <xf numFmtId="0" fontId="23" fillId="3" borderId="9" xfId="0" applyFont="1" applyFill="1" applyBorder="1">
      <alignment vertical="center"/>
    </xf>
    <xf numFmtId="0" fontId="23" fillId="3" borderId="12" xfId="0" applyFont="1" applyFill="1" applyBorder="1" applyAlignment="1">
      <alignment horizontal="center" vertical="center" wrapText="1"/>
    </xf>
    <xf numFmtId="0" fontId="23" fillId="3" borderId="12" xfId="0" applyFont="1" applyFill="1" applyBorder="1" applyAlignment="1">
      <alignment horizontal="center" vertical="center"/>
    </xf>
    <xf numFmtId="0" fontId="23" fillId="0" borderId="0" xfId="0" applyFont="1" applyAlignment="1">
      <alignment horizontal="center" vertical="center"/>
    </xf>
    <xf numFmtId="0" fontId="23" fillId="3" borderId="1" xfId="0" applyFont="1" applyFill="1" applyBorder="1" applyAlignment="1">
      <alignment horizontal="left" vertical="center"/>
    </xf>
    <xf numFmtId="0" fontId="9" fillId="6" borderId="52" xfId="0" applyFont="1" applyFill="1" applyBorder="1" applyAlignment="1" applyProtection="1">
      <alignment horizontal="center" vertical="center"/>
      <protection locked="0"/>
    </xf>
    <xf numFmtId="0" fontId="9" fillId="6" borderId="12" xfId="0" applyFont="1" applyFill="1" applyBorder="1" applyAlignment="1" applyProtection="1">
      <alignment horizontal="center" vertical="center"/>
      <protection locked="0"/>
    </xf>
    <xf numFmtId="0" fontId="6" fillId="0" borderId="52" xfId="2" applyNumberFormat="1" applyFont="1" applyBorder="1" applyAlignment="1">
      <alignment horizontal="center" vertical="center" wrapText="1"/>
    </xf>
    <xf numFmtId="0" fontId="14" fillId="4" borderId="4"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1" xfId="0" applyFont="1" applyFill="1" applyBorder="1">
      <alignment vertical="center"/>
    </xf>
    <xf numFmtId="0" fontId="14" fillId="4" borderId="2" xfId="0" applyFont="1" applyFill="1" applyBorder="1">
      <alignment vertical="center"/>
    </xf>
    <xf numFmtId="0" fontId="14" fillId="4" borderId="3" xfId="0" applyFont="1" applyFill="1" applyBorder="1">
      <alignment vertical="center"/>
    </xf>
    <xf numFmtId="0" fontId="14" fillId="4" borderId="10" xfId="0" applyFont="1" applyFill="1" applyBorder="1" applyAlignment="1">
      <alignment horizontal="left" vertical="center"/>
    </xf>
    <xf numFmtId="0" fontId="14" fillId="4" borderId="6" xfId="0" applyFont="1" applyFill="1" applyBorder="1" applyAlignment="1">
      <alignment horizontal="left" vertical="center"/>
    </xf>
    <xf numFmtId="0" fontId="14" fillId="4" borderId="11" xfId="0" applyFont="1" applyFill="1" applyBorder="1" applyAlignment="1">
      <alignment horizontal="left" vertical="center"/>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14" fillId="4" borderId="9" xfId="0" applyFont="1" applyFill="1" applyBorder="1" applyAlignment="1">
      <alignment horizontal="left" vertical="center"/>
    </xf>
    <xf numFmtId="0" fontId="14" fillId="6" borderId="10" xfId="0" applyFont="1" applyFill="1" applyBorder="1" applyAlignment="1" applyProtection="1">
      <alignment horizontal="left" vertical="center" shrinkToFit="1"/>
      <protection locked="0"/>
    </xf>
    <xf numFmtId="0" fontId="14" fillId="6" borderId="6" xfId="0" applyFont="1" applyFill="1" applyBorder="1" applyAlignment="1" applyProtection="1">
      <alignment horizontal="left" vertical="center" shrinkToFit="1"/>
      <protection locked="0"/>
    </xf>
    <xf numFmtId="0" fontId="14" fillId="6" borderId="11" xfId="0" applyFont="1" applyFill="1" applyBorder="1" applyAlignment="1" applyProtection="1">
      <alignment horizontal="left" vertical="center" shrinkToFit="1"/>
      <protection locked="0"/>
    </xf>
    <xf numFmtId="0" fontId="14" fillId="6" borderId="7" xfId="0" applyFont="1" applyFill="1" applyBorder="1" applyAlignment="1" applyProtection="1">
      <alignment horizontal="left" vertical="center" shrinkToFit="1"/>
      <protection locked="0"/>
    </xf>
    <xf numFmtId="0" fontId="14" fillId="6" borderId="8" xfId="0" applyFont="1" applyFill="1" applyBorder="1" applyAlignment="1" applyProtection="1">
      <alignment horizontal="left" vertical="center" shrinkToFit="1"/>
      <protection locked="0"/>
    </xf>
    <xf numFmtId="0" fontId="14" fillId="6" borderId="9" xfId="0" applyFont="1" applyFill="1" applyBorder="1" applyAlignment="1" applyProtection="1">
      <alignment horizontal="left" vertical="center" shrinkToFit="1"/>
      <protection locked="0"/>
    </xf>
    <xf numFmtId="0" fontId="14" fillId="6" borderId="1" xfId="0" applyFont="1" applyFill="1" applyBorder="1" applyAlignment="1" applyProtection="1">
      <alignment horizontal="left" vertical="center" shrinkToFit="1"/>
      <protection locked="0"/>
    </xf>
    <xf numFmtId="0" fontId="14" fillId="6" borderId="2" xfId="0" applyFont="1" applyFill="1" applyBorder="1" applyAlignment="1" applyProtection="1">
      <alignment horizontal="left" vertical="center" shrinkToFit="1"/>
      <protection locked="0"/>
    </xf>
    <xf numFmtId="0" fontId="14" fillId="6" borderId="3" xfId="0" applyFont="1" applyFill="1" applyBorder="1" applyAlignment="1" applyProtection="1">
      <alignment horizontal="left" vertical="center" shrinkToFit="1"/>
      <protection locked="0"/>
    </xf>
    <xf numFmtId="0" fontId="14" fillId="4" borderId="1" xfId="0" applyFont="1" applyFill="1" applyBorder="1" applyAlignment="1">
      <alignment horizontal="left" vertical="center"/>
    </xf>
    <xf numFmtId="0" fontId="14" fillId="4" borderId="2" xfId="0" applyFont="1" applyFill="1" applyBorder="1" applyAlignment="1">
      <alignment horizontal="left" vertical="center"/>
    </xf>
    <xf numFmtId="0" fontId="14" fillId="4" borderId="3" xfId="0" applyFont="1" applyFill="1" applyBorder="1" applyAlignment="1">
      <alignment horizontal="left" vertical="center"/>
    </xf>
    <xf numFmtId="0" fontId="14" fillId="4" borderId="0" xfId="0" applyFont="1" applyFill="1" applyAlignment="1">
      <alignment horizontal="left" vertical="center" wrapText="1"/>
    </xf>
    <xf numFmtId="0" fontId="14" fillId="4" borderId="7" xfId="0" applyFont="1" applyFill="1" applyBorder="1" applyAlignment="1">
      <alignment horizontal="center" vertical="center"/>
    </xf>
    <xf numFmtId="0" fontId="14" fillId="4" borderId="9"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1"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49" fontId="14" fillId="6" borderId="1" xfId="0" applyNumberFormat="1" applyFont="1" applyFill="1" applyBorder="1" applyAlignment="1" applyProtection="1">
      <alignment horizontal="center" vertical="center"/>
      <protection locked="0"/>
    </xf>
    <xf numFmtId="49" fontId="14" fillId="6" borderId="2" xfId="0" applyNumberFormat="1" applyFont="1" applyFill="1" applyBorder="1" applyAlignment="1" applyProtection="1">
      <alignment horizontal="center" vertical="center"/>
      <protection locked="0"/>
    </xf>
    <xf numFmtId="0" fontId="14" fillId="4" borderId="12" xfId="0" applyFont="1" applyFill="1" applyBorder="1">
      <alignment vertical="center"/>
    </xf>
    <xf numFmtId="0" fontId="14" fillId="4" borderId="12" xfId="0" applyFont="1" applyFill="1" applyBorder="1" applyAlignment="1">
      <alignment horizontal="center" vertical="center"/>
    </xf>
    <xf numFmtId="0" fontId="14" fillId="6" borderId="1" xfId="0" applyFont="1" applyFill="1" applyBorder="1" applyAlignment="1" applyProtection="1">
      <alignment horizontal="center" vertical="center"/>
      <protection locked="0"/>
    </xf>
    <xf numFmtId="0" fontId="14" fillId="6" borderId="2" xfId="0" applyFont="1" applyFill="1" applyBorder="1" applyAlignment="1" applyProtection="1">
      <alignment horizontal="center" vertical="center"/>
      <protection locked="0"/>
    </xf>
    <xf numFmtId="0" fontId="14" fillId="6" borderId="3" xfId="0" applyFont="1" applyFill="1" applyBorder="1" applyAlignment="1" applyProtection="1">
      <alignment horizontal="center" vertical="center"/>
      <protection locked="0"/>
    </xf>
    <xf numFmtId="0" fontId="14" fillId="4" borderId="10" xfId="0" applyFont="1" applyFill="1" applyBorder="1">
      <alignment vertical="center"/>
    </xf>
    <xf numFmtId="0" fontId="14" fillId="4" borderId="6" xfId="0" applyFont="1" applyFill="1" applyBorder="1">
      <alignment vertical="center"/>
    </xf>
    <xf numFmtId="0" fontId="14" fillId="4" borderId="11" xfId="0" applyFont="1" applyFill="1" applyBorder="1">
      <alignment vertical="center"/>
    </xf>
    <xf numFmtId="0" fontId="14" fillId="6" borderId="10" xfId="0" applyFont="1" applyFill="1" applyBorder="1" applyAlignment="1" applyProtection="1">
      <alignment horizontal="left" vertical="top"/>
      <protection locked="0"/>
    </xf>
    <xf numFmtId="0" fontId="14" fillId="6" borderId="6" xfId="0" applyFont="1" applyFill="1" applyBorder="1" applyAlignment="1" applyProtection="1">
      <alignment horizontal="left" vertical="top"/>
      <protection locked="0"/>
    </xf>
    <xf numFmtId="0" fontId="14" fillId="6" borderId="11" xfId="0" applyFont="1" applyFill="1" applyBorder="1" applyAlignment="1" applyProtection="1">
      <alignment horizontal="left" vertical="top"/>
      <protection locked="0"/>
    </xf>
    <xf numFmtId="0" fontId="14" fillId="6" borderId="4" xfId="0" applyFont="1" applyFill="1" applyBorder="1" applyAlignment="1" applyProtection="1">
      <alignment horizontal="left" vertical="top"/>
      <protection locked="0"/>
    </xf>
    <xf numFmtId="0" fontId="14" fillId="6" borderId="0" xfId="0" applyFont="1" applyFill="1" applyAlignment="1" applyProtection="1">
      <alignment horizontal="left" vertical="top"/>
      <protection locked="0"/>
    </xf>
    <xf numFmtId="0" fontId="14" fillId="6" borderId="5" xfId="0" applyFont="1" applyFill="1" applyBorder="1" applyAlignment="1" applyProtection="1">
      <alignment horizontal="left" vertical="top"/>
      <protection locked="0"/>
    </xf>
    <xf numFmtId="0" fontId="14" fillId="6" borderId="7" xfId="0" applyFont="1" applyFill="1" applyBorder="1" applyAlignment="1" applyProtection="1">
      <alignment horizontal="left" vertical="top"/>
      <protection locked="0"/>
    </xf>
    <xf numFmtId="0" fontId="14" fillId="6" borderId="8" xfId="0" applyFont="1" applyFill="1" applyBorder="1" applyAlignment="1" applyProtection="1">
      <alignment horizontal="left" vertical="top"/>
      <protection locked="0"/>
    </xf>
    <xf numFmtId="0" fontId="14" fillId="6" borderId="9" xfId="0" applyFont="1" applyFill="1" applyBorder="1" applyAlignment="1" applyProtection="1">
      <alignment horizontal="left" vertical="top"/>
      <protection locked="0"/>
    </xf>
    <xf numFmtId="0" fontId="13" fillId="4" borderId="0" xfId="0" applyFont="1" applyFill="1" applyAlignment="1">
      <alignment horizontal="left" vertical="top" wrapText="1"/>
    </xf>
    <xf numFmtId="0" fontId="29" fillId="4" borderId="0" xfId="0" applyFont="1" applyFill="1" applyAlignment="1">
      <alignment horizontal="left" vertical="top" wrapText="1"/>
    </xf>
    <xf numFmtId="0" fontId="14" fillId="4" borderId="0" xfId="0" applyFont="1" applyFill="1" applyAlignment="1">
      <alignment horizontal="left" vertical="center"/>
    </xf>
    <xf numFmtId="0" fontId="14" fillId="4" borderId="0" xfId="0" applyFont="1" applyFill="1" applyAlignment="1">
      <alignment horizontal="left" vertical="top" wrapText="1"/>
    </xf>
    <xf numFmtId="0" fontId="14" fillId="6" borderId="10" xfId="0" applyFont="1" applyFill="1" applyBorder="1" applyAlignment="1" applyProtection="1">
      <alignment horizontal="left" vertical="center" wrapText="1"/>
      <protection locked="0"/>
    </xf>
    <xf numFmtId="0" fontId="14" fillId="6" borderId="6" xfId="0" applyFont="1" applyFill="1" applyBorder="1" applyAlignment="1" applyProtection="1">
      <alignment horizontal="left" vertical="center" wrapText="1"/>
      <protection locked="0"/>
    </xf>
    <xf numFmtId="0" fontId="14" fillId="6" borderId="11" xfId="0" applyFont="1" applyFill="1" applyBorder="1" applyAlignment="1" applyProtection="1">
      <alignment horizontal="left" vertical="center" wrapText="1"/>
      <protection locked="0"/>
    </xf>
    <xf numFmtId="0" fontId="14" fillId="6" borderId="7" xfId="0" applyFont="1" applyFill="1" applyBorder="1" applyAlignment="1" applyProtection="1">
      <alignment horizontal="left" vertical="center" wrapText="1"/>
      <protection locked="0"/>
    </xf>
    <xf numFmtId="0" fontId="14" fillId="6" borderId="8" xfId="0" applyFont="1" applyFill="1" applyBorder="1" applyAlignment="1" applyProtection="1">
      <alignment horizontal="left" vertical="center" wrapText="1"/>
      <protection locked="0"/>
    </xf>
    <xf numFmtId="0" fontId="14" fillId="6" borderId="9" xfId="0" applyFont="1" applyFill="1" applyBorder="1" applyAlignment="1" applyProtection="1">
      <alignment horizontal="left" vertical="center" wrapText="1"/>
      <protection locked="0"/>
    </xf>
    <xf numFmtId="0" fontId="13" fillId="4" borderId="0" xfId="0" applyFont="1" applyFill="1" applyAlignment="1">
      <alignment horizontal="left" vertical="center"/>
    </xf>
    <xf numFmtId="0" fontId="14" fillId="4" borderId="1" xfId="0" applyFont="1" applyFill="1" applyBorder="1" applyAlignment="1">
      <alignment horizontal="left" vertical="center" shrinkToFit="1"/>
    </xf>
    <xf numFmtId="0" fontId="14" fillId="4" borderId="2" xfId="0" applyFont="1" applyFill="1" applyBorder="1" applyAlignment="1">
      <alignment horizontal="left" vertical="center" shrinkToFit="1"/>
    </xf>
    <xf numFmtId="0" fontId="14" fillId="4" borderId="3" xfId="0" applyFont="1" applyFill="1" applyBorder="1" applyAlignment="1">
      <alignment horizontal="left" vertical="center" shrinkToFit="1"/>
    </xf>
    <xf numFmtId="0" fontId="14" fillId="6" borderId="4" xfId="0" applyFont="1" applyFill="1" applyBorder="1" applyAlignment="1" applyProtection="1">
      <alignment vertical="top" wrapText="1"/>
      <protection locked="0"/>
    </xf>
    <xf numFmtId="0" fontId="14" fillId="6" borderId="0" xfId="0" applyFont="1" applyFill="1" applyAlignment="1" applyProtection="1">
      <alignment vertical="top" wrapText="1"/>
      <protection locked="0"/>
    </xf>
    <xf numFmtId="0" fontId="14" fillId="6" borderId="5" xfId="0" applyFont="1" applyFill="1" applyBorder="1" applyAlignment="1" applyProtection="1">
      <alignment vertical="top" wrapText="1"/>
      <protection locked="0"/>
    </xf>
    <xf numFmtId="0" fontId="14" fillId="6" borderId="7" xfId="0" applyFont="1" applyFill="1" applyBorder="1" applyAlignment="1" applyProtection="1">
      <alignment vertical="top" wrapText="1"/>
      <protection locked="0"/>
    </xf>
    <xf numFmtId="0" fontId="14" fillId="6" borderId="8" xfId="0" applyFont="1" applyFill="1" applyBorder="1" applyAlignment="1" applyProtection="1">
      <alignment vertical="top" wrapText="1"/>
      <protection locked="0"/>
    </xf>
    <xf numFmtId="0" fontId="14" fillId="6" borderId="9" xfId="0" applyFont="1" applyFill="1" applyBorder="1" applyAlignment="1" applyProtection="1">
      <alignment vertical="top" wrapText="1"/>
      <protection locked="0"/>
    </xf>
    <xf numFmtId="0" fontId="6" fillId="4" borderId="4" xfId="0" applyFont="1" applyFill="1" applyBorder="1" applyAlignment="1">
      <alignment horizontal="left" vertical="center"/>
    </xf>
    <xf numFmtId="0" fontId="6" fillId="4" borderId="0" xfId="0" applyFont="1" applyFill="1" applyAlignment="1">
      <alignment horizontal="left" vertical="center"/>
    </xf>
    <xf numFmtId="181" fontId="14" fillId="4" borderId="1" xfId="0" applyNumberFormat="1" applyFont="1" applyFill="1" applyBorder="1" applyAlignment="1">
      <alignment horizontal="left" vertical="center"/>
    </xf>
    <xf numFmtId="181" fontId="14" fillId="4" borderId="2" xfId="0" applyNumberFormat="1" applyFont="1" applyFill="1" applyBorder="1" applyAlignment="1">
      <alignment horizontal="left" vertical="center"/>
    </xf>
    <xf numFmtId="181" fontId="14" fillId="6" borderId="2" xfId="0" applyNumberFormat="1" applyFont="1" applyFill="1" applyBorder="1" applyAlignment="1" applyProtection="1">
      <alignment horizontal="right" vertical="center"/>
      <protection locked="0"/>
    </xf>
    <xf numFmtId="181" fontId="14" fillId="6" borderId="3" xfId="0" applyNumberFormat="1" applyFont="1" applyFill="1" applyBorder="1" applyAlignment="1" applyProtection="1">
      <alignment horizontal="right" vertical="center"/>
      <protection locked="0"/>
    </xf>
    <xf numFmtId="0" fontId="16" fillId="4" borderId="6" xfId="0" applyFont="1" applyFill="1" applyBorder="1" applyAlignment="1">
      <alignment horizontal="left" vertical="center"/>
    </xf>
    <xf numFmtId="0" fontId="16" fillId="4" borderId="11" xfId="0" applyFont="1" applyFill="1" applyBorder="1" applyAlignment="1">
      <alignment horizontal="left" vertical="center"/>
    </xf>
    <xf numFmtId="0" fontId="14" fillId="6" borderId="8" xfId="0" applyFont="1" applyFill="1" applyBorder="1" applyAlignment="1" applyProtection="1">
      <alignment horizontal="center" vertical="center" shrinkToFit="1"/>
      <protection locked="0"/>
    </xf>
    <xf numFmtId="0" fontId="14" fillId="6" borderId="9" xfId="0" applyFont="1" applyFill="1" applyBorder="1" applyAlignment="1" applyProtection="1">
      <alignment horizontal="center" vertical="center" shrinkToFit="1"/>
      <protection locked="0"/>
    </xf>
    <xf numFmtId="0" fontId="10" fillId="4" borderId="4" xfId="0" applyFont="1" applyFill="1" applyBorder="1" applyAlignment="1">
      <alignment horizontal="left" vertical="center" shrinkToFit="1"/>
    </xf>
    <xf numFmtId="0" fontId="10" fillId="4" borderId="0" xfId="0" applyFont="1" applyFill="1" applyAlignment="1">
      <alignment horizontal="left" vertical="center" shrinkToFit="1"/>
    </xf>
    <xf numFmtId="0" fontId="10" fillId="4" borderId="5" xfId="0" applyFont="1" applyFill="1" applyBorder="1" applyAlignment="1">
      <alignment horizontal="left" vertical="center" shrinkToFit="1"/>
    </xf>
    <xf numFmtId="49" fontId="14" fillId="6" borderId="0" xfId="0" applyNumberFormat="1" applyFont="1" applyFill="1" applyAlignment="1" applyProtection="1">
      <alignment horizontal="center" vertical="center"/>
      <protection locked="0"/>
    </xf>
    <xf numFmtId="49" fontId="14" fillId="6" borderId="0" xfId="0" applyNumberFormat="1" applyFont="1" applyFill="1" applyAlignment="1" applyProtection="1">
      <alignment horizontal="center" vertical="center" shrinkToFit="1"/>
      <protection locked="0"/>
    </xf>
    <xf numFmtId="0" fontId="14" fillId="6" borderId="4" xfId="0" applyFont="1" applyFill="1" applyBorder="1" applyAlignment="1" applyProtection="1">
      <alignment vertical="center" shrinkToFit="1"/>
      <protection locked="0"/>
    </xf>
    <xf numFmtId="0" fontId="14" fillId="6" borderId="0" xfId="0" applyFont="1" applyFill="1" applyAlignment="1" applyProtection="1">
      <alignment vertical="center" shrinkToFit="1"/>
      <protection locked="0"/>
    </xf>
    <xf numFmtId="0" fontId="14" fillId="6" borderId="5" xfId="0" applyFont="1" applyFill="1" applyBorder="1" applyAlignment="1" applyProtection="1">
      <alignment vertical="center" shrinkToFit="1"/>
      <protection locked="0"/>
    </xf>
    <xf numFmtId="178" fontId="14" fillId="4" borderId="0" xfId="0" applyNumberFormat="1" applyFont="1" applyFill="1" applyAlignment="1">
      <alignment horizontal="right" vertical="center"/>
    </xf>
    <xf numFmtId="49" fontId="14" fillId="6" borderId="5" xfId="0" applyNumberFormat="1" applyFont="1" applyFill="1" applyBorder="1" applyAlignment="1" applyProtection="1">
      <alignment horizontal="center" vertical="center" shrinkToFit="1"/>
      <protection locked="0"/>
    </xf>
    <xf numFmtId="0" fontId="10" fillId="4" borderId="7" xfId="0" applyFont="1" applyFill="1" applyBorder="1" applyAlignment="1">
      <alignment horizontal="left" vertical="center"/>
    </xf>
    <xf numFmtId="0" fontId="10" fillId="4" borderId="8" xfId="0" applyFont="1" applyFill="1" applyBorder="1" applyAlignment="1">
      <alignment horizontal="left" vertical="center"/>
    </xf>
    <xf numFmtId="0" fontId="14" fillId="6" borderId="4" xfId="0" applyFont="1" applyFill="1" applyBorder="1" applyAlignment="1" applyProtection="1">
      <alignment horizontal="left" vertical="center" shrinkToFit="1"/>
      <protection locked="0"/>
    </xf>
    <xf numFmtId="0" fontId="14" fillId="6" borderId="0" xfId="0" applyFont="1" applyFill="1" applyAlignment="1" applyProtection="1">
      <alignment horizontal="left" vertical="center" shrinkToFit="1"/>
      <protection locked="0"/>
    </xf>
    <xf numFmtId="0" fontId="14" fillId="6" borderId="5" xfId="0" applyFont="1" applyFill="1" applyBorder="1" applyAlignment="1" applyProtection="1">
      <alignment horizontal="left" vertical="center" shrinkToFit="1"/>
      <protection locked="0"/>
    </xf>
    <xf numFmtId="0" fontId="14" fillId="6" borderId="4" xfId="0" applyFont="1" applyFill="1" applyBorder="1" applyAlignment="1" applyProtection="1">
      <alignment horizontal="left" vertical="center"/>
      <protection locked="0"/>
    </xf>
    <xf numFmtId="0" fontId="14" fillId="6" borderId="0" xfId="0" applyFont="1" applyFill="1" applyAlignment="1" applyProtection="1">
      <alignment horizontal="left" vertical="center"/>
      <protection locked="0"/>
    </xf>
    <xf numFmtId="0" fontId="14" fillId="6" borderId="5" xfId="0" applyFont="1" applyFill="1" applyBorder="1" applyAlignment="1" applyProtection="1">
      <alignment horizontal="left" vertical="center"/>
      <protection locked="0"/>
    </xf>
    <xf numFmtId="0" fontId="10" fillId="4" borderId="4" xfId="0" applyFont="1" applyFill="1" applyBorder="1" applyAlignment="1">
      <alignment horizontal="left" vertical="center"/>
    </xf>
    <xf numFmtId="0" fontId="10" fillId="4" borderId="0" xfId="0" applyFont="1" applyFill="1" applyAlignment="1">
      <alignment horizontal="left" vertical="center"/>
    </xf>
    <xf numFmtId="0" fontId="10" fillId="4" borderId="5" xfId="0" applyFont="1" applyFill="1" applyBorder="1" applyAlignment="1">
      <alignment horizontal="left" vertical="center"/>
    </xf>
    <xf numFmtId="181" fontId="14" fillId="6" borderId="10" xfId="0" applyNumberFormat="1" applyFont="1" applyFill="1" applyBorder="1" applyAlignment="1" applyProtection="1">
      <alignment horizontal="center" vertical="center"/>
      <protection locked="0"/>
    </xf>
    <xf numFmtId="181" fontId="14" fillId="6" borderId="6" xfId="0" applyNumberFormat="1" applyFont="1" applyFill="1" applyBorder="1" applyAlignment="1" applyProtection="1">
      <alignment horizontal="center" vertical="center"/>
      <protection locked="0"/>
    </xf>
    <xf numFmtId="181" fontId="14" fillId="6" borderId="11" xfId="0" applyNumberFormat="1" applyFont="1" applyFill="1" applyBorder="1" applyAlignment="1" applyProtection="1">
      <alignment horizontal="center" vertical="center"/>
      <protection locked="0"/>
    </xf>
    <xf numFmtId="181" fontId="14" fillId="6" borderId="7" xfId="0" applyNumberFormat="1" applyFont="1" applyFill="1" applyBorder="1" applyAlignment="1" applyProtection="1">
      <alignment horizontal="center" vertical="center"/>
      <protection locked="0"/>
    </xf>
    <xf numFmtId="181" fontId="14" fillId="6" borderId="8" xfId="0" applyNumberFormat="1" applyFont="1" applyFill="1" applyBorder="1" applyAlignment="1" applyProtection="1">
      <alignment horizontal="center" vertical="center"/>
      <protection locked="0"/>
    </xf>
    <xf numFmtId="181" fontId="14" fillId="6" borderId="9" xfId="0" applyNumberFormat="1" applyFont="1" applyFill="1" applyBorder="1" applyAlignment="1" applyProtection="1">
      <alignment horizontal="center" vertical="center"/>
      <protection locked="0"/>
    </xf>
    <xf numFmtId="0" fontId="14" fillId="4" borderId="1"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6" borderId="1" xfId="0" applyFont="1" applyFill="1" applyBorder="1" applyAlignment="1" applyProtection="1">
      <alignment horizontal="center" vertical="center" shrinkToFit="1"/>
      <protection locked="0"/>
    </xf>
    <xf numFmtId="0" fontId="14" fillId="6" borderId="2" xfId="0"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shrinkToFit="1"/>
      <protection locked="0"/>
    </xf>
    <xf numFmtId="0" fontId="14" fillId="4" borderId="1" xfId="0" applyFont="1" applyFill="1" applyBorder="1" applyAlignment="1">
      <alignment horizontal="center" vertical="center" shrinkToFit="1"/>
    </xf>
    <xf numFmtId="0" fontId="14" fillId="4" borderId="2" xfId="0" applyFont="1" applyFill="1" applyBorder="1" applyAlignment="1">
      <alignment horizontal="center" vertical="center" shrinkToFit="1"/>
    </xf>
    <xf numFmtId="0" fontId="14" fillId="4" borderId="3" xfId="0" applyFont="1" applyFill="1" applyBorder="1" applyAlignment="1">
      <alignment horizontal="center" vertical="center" shrinkToFit="1"/>
    </xf>
    <xf numFmtId="181" fontId="14" fillId="6" borderId="1" xfId="0" applyNumberFormat="1" applyFont="1" applyFill="1" applyBorder="1" applyAlignment="1" applyProtection="1">
      <alignment horizontal="center" vertical="center"/>
      <protection locked="0"/>
    </xf>
    <xf numFmtId="181" fontId="14" fillId="6" borderId="2" xfId="0" applyNumberFormat="1" applyFont="1" applyFill="1" applyBorder="1" applyAlignment="1" applyProtection="1">
      <alignment horizontal="center" vertical="center"/>
      <protection locked="0"/>
    </xf>
    <xf numFmtId="181" fontId="14" fillId="6" borderId="3" xfId="0" applyNumberFormat="1" applyFont="1" applyFill="1" applyBorder="1" applyAlignment="1" applyProtection="1">
      <alignment horizontal="center" vertical="center"/>
      <protection locked="0"/>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7"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181" fontId="14" fillId="4" borderId="34" xfId="0" applyNumberFormat="1" applyFont="1" applyFill="1" applyBorder="1" applyAlignment="1">
      <alignment horizontal="center" vertical="center"/>
    </xf>
    <xf numFmtId="181" fontId="14" fillId="4" borderId="35" xfId="0" applyNumberFormat="1" applyFont="1" applyFill="1" applyBorder="1" applyAlignment="1">
      <alignment horizontal="center" vertical="center"/>
    </xf>
    <xf numFmtId="181" fontId="14" fillId="4" borderId="36" xfId="0" applyNumberFormat="1" applyFont="1" applyFill="1" applyBorder="1" applyAlignment="1">
      <alignment horizontal="center" vertical="center"/>
    </xf>
    <xf numFmtId="0" fontId="14" fillId="4" borderId="1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6" fillId="4" borderId="2" xfId="0" applyFont="1" applyFill="1" applyBorder="1" applyAlignment="1">
      <alignment horizontal="left" vertical="center" shrinkToFit="1"/>
    </xf>
    <xf numFmtId="0" fontId="6" fillId="4" borderId="2" xfId="0" applyFont="1" applyFill="1" applyBorder="1" applyAlignment="1">
      <alignment horizontal="center" vertical="center" shrinkToFit="1"/>
    </xf>
    <xf numFmtId="56" fontId="6" fillId="6" borderId="2" xfId="0" applyNumberFormat="1" applyFont="1" applyFill="1" applyBorder="1" applyAlignment="1" applyProtection="1">
      <alignment horizontal="center" vertical="center"/>
      <protection locked="0"/>
    </xf>
    <xf numFmtId="0" fontId="6" fillId="6" borderId="2" xfId="0" applyFont="1" applyFill="1" applyBorder="1" applyAlignment="1" applyProtection="1">
      <alignment horizontal="center" vertical="center"/>
      <protection locked="0"/>
    </xf>
    <xf numFmtId="0" fontId="6" fillId="4" borderId="3" xfId="0" applyFont="1" applyFill="1" applyBorder="1" applyAlignment="1">
      <alignment horizontal="center" vertical="center" shrinkToFit="1"/>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38" fontId="6" fillId="6" borderId="1" xfId="2" applyFont="1" applyFill="1" applyBorder="1" applyAlignment="1" applyProtection="1">
      <alignment vertical="center"/>
      <protection locked="0"/>
    </xf>
    <xf numFmtId="38" fontId="6" fillId="6" borderId="2" xfId="2" applyFont="1" applyFill="1" applyBorder="1" applyAlignment="1" applyProtection="1">
      <alignment vertical="center"/>
      <protection locked="0"/>
    </xf>
    <xf numFmtId="38" fontId="6" fillId="6" borderId="3" xfId="2" applyFont="1" applyFill="1" applyBorder="1" applyAlignment="1" applyProtection="1">
      <alignment vertical="center"/>
      <protection locked="0"/>
    </xf>
    <xf numFmtId="0" fontId="7" fillId="4" borderId="8" xfId="0" applyFont="1" applyFill="1" applyBorder="1" applyAlignment="1">
      <alignment horizontal="left" vertical="top" shrinkToFit="1"/>
    </xf>
    <xf numFmtId="0" fontId="7" fillId="4" borderId="9" xfId="0" applyFont="1" applyFill="1" applyBorder="1" applyAlignment="1">
      <alignment horizontal="left" vertical="top" shrinkToFit="1"/>
    </xf>
    <xf numFmtId="0" fontId="6" fillId="4" borderId="2" xfId="0" applyFont="1" applyFill="1" applyBorder="1" applyAlignment="1">
      <alignment horizontal="left" vertical="center"/>
    </xf>
    <xf numFmtId="0" fontId="6" fillId="4" borderId="3" xfId="0" applyFont="1" applyFill="1" applyBorder="1" applyAlignment="1">
      <alignment horizontal="left" vertical="center"/>
    </xf>
    <xf numFmtId="0" fontId="6" fillId="4" borderId="10" xfId="0" applyFont="1" applyFill="1" applyBorder="1" applyAlignment="1">
      <alignment horizontal="left" vertical="center"/>
    </xf>
    <xf numFmtId="0" fontId="6" fillId="4" borderId="6" xfId="0" applyFont="1" applyFill="1" applyBorder="1" applyAlignment="1">
      <alignment horizontal="left" vertical="center"/>
    </xf>
    <xf numFmtId="0" fontId="10" fillId="4" borderId="7" xfId="0" applyFont="1" applyFill="1" applyBorder="1" applyAlignment="1">
      <alignment horizontal="left" vertical="center" shrinkToFit="1"/>
    </xf>
    <xf numFmtId="0" fontId="10" fillId="4" borderId="8" xfId="0" applyFont="1" applyFill="1" applyBorder="1" applyAlignment="1">
      <alignment horizontal="left" vertical="center" shrinkToFit="1"/>
    </xf>
    <xf numFmtId="0" fontId="10" fillId="4" borderId="9" xfId="0" applyFont="1" applyFill="1" applyBorder="1" applyAlignment="1">
      <alignment horizontal="left" vertical="center" shrinkToFit="1"/>
    </xf>
    <xf numFmtId="38" fontId="6" fillId="4" borderId="7" xfId="2" applyFont="1" applyFill="1" applyBorder="1" applyAlignment="1" applyProtection="1">
      <alignment vertical="center"/>
    </xf>
    <xf numFmtId="38" fontId="6" fillId="4" borderId="8" xfId="2" applyFont="1" applyFill="1" applyBorder="1" applyAlignment="1" applyProtection="1">
      <alignment vertical="center"/>
    </xf>
    <xf numFmtId="38" fontId="6" fillId="4" borderId="9" xfId="2" applyFont="1" applyFill="1" applyBorder="1" applyAlignment="1" applyProtection="1">
      <alignment vertical="center"/>
    </xf>
    <xf numFmtId="38" fontId="6" fillId="4" borderId="1" xfId="2" applyFont="1" applyFill="1" applyBorder="1" applyAlignment="1" applyProtection="1">
      <alignment vertical="center"/>
    </xf>
    <xf numFmtId="38" fontId="6" fillId="4" borderId="2" xfId="2" applyFont="1" applyFill="1" applyBorder="1" applyAlignment="1" applyProtection="1">
      <alignment vertical="center"/>
    </xf>
    <xf numFmtId="38" fontId="6" fillId="4" borderId="3" xfId="2" applyFont="1" applyFill="1" applyBorder="1" applyAlignment="1" applyProtection="1">
      <alignment vertical="center"/>
    </xf>
    <xf numFmtId="183" fontId="6" fillId="6" borderId="1" xfId="2" applyNumberFormat="1" applyFont="1" applyFill="1" applyBorder="1" applyAlignment="1" applyProtection="1">
      <alignment vertical="top" wrapText="1"/>
      <protection locked="0"/>
    </xf>
    <xf numFmtId="183" fontId="6" fillId="6" borderId="2" xfId="2" applyNumberFormat="1" applyFont="1" applyFill="1" applyBorder="1" applyAlignment="1" applyProtection="1">
      <alignment vertical="top" wrapText="1"/>
      <protection locked="0"/>
    </xf>
    <xf numFmtId="183" fontId="6" fillId="6" borderId="3" xfId="2" applyNumberFormat="1" applyFont="1" applyFill="1" applyBorder="1" applyAlignment="1" applyProtection="1">
      <alignment vertical="top" wrapText="1"/>
      <protection locked="0"/>
    </xf>
    <xf numFmtId="0" fontId="38" fillId="4" borderId="0" xfId="0" applyFont="1" applyFill="1" applyAlignment="1">
      <alignment horizontal="left" vertical="top" wrapText="1"/>
    </xf>
    <xf numFmtId="0" fontId="7" fillId="4" borderId="0" xfId="0" applyFont="1" applyFill="1" applyAlignment="1">
      <alignment horizontal="left" vertical="top" wrapText="1"/>
    </xf>
    <xf numFmtId="0" fontId="7" fillId="4" borderId="5" xfId="0" applyFont="1" applyFill="1" applyBorder="1" applyAlignment="1">
      <alignment horizontal="left" vertical="top"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0" fillId="4" borderId="2" xfId="0" applyFont="1" applyFill="1" applyBorder="1" applyAlignment="1">
      <alignment horizontal="left" vertical="center" shrinkToFit="1"/>
    </xf>
    <xf numFmtId="0" fontId="10" fillId="4" borderId="3" xfId="0" applyFont="1" applyFill="1" applyBorder="1" applyAlignment="1">
      <alignment horizontal="left" vertical="center" shrinkToFit="1"/>
    </xf>
    <xf numFmtId="0" fontId="6" fillId="4" borderId="6"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4" borderId="0" xfId="0" applyFont="1" applyFill="1" applyAlignment="1">
      <alignment horizontal="left" vertical="top" wrapText="1"/>
    </xf>
    <xf numFmtId="0" fontId="6" fillId="4" borderId="5" xfId="0" applyFont="1" applyFill="1" applyBorder="1" applyAlignment="1">
      <alignment horizontal="left" vertical="top" wrapText="1"/>
    </xf>
    <xf numFmtId="0" fontId="6" fillId="4" borderId="6" xfId="0" applyFont="1" applyFill="1" applyBorder="1">
      <alignment vertical="center"/>
    </xf>
    <xf numFmtId="0" fontId="6" fillId="4" borderId="11" xfId="0" applyFont="1" applyFill="1" applyBorder="1">
      <alignment vertical="center"/>
    </xf>
    <xf numFmtId="0" fontId="6" fillId="4" borderId="6" xfId="0" applyFont="1" applyFill="1" applyBorder="1" applyAlignment="1">
      <alignment horizontal="left" vertical="center" shrinkToFit="1"/>
    </xf>
    <xf numFmtId="0" fontId="6" fillId="4" borderId="11" xfId="0" applyFont="1" applyFill="1" applyBorder="1" applyAlignment="1">
      <alignment horizontal="left" vertical="center" shrinkToFit="1"/>
    </xf>
    <xf numFmtId="0" fontId="6" fillId="4" borderId="3" xfId="0" applyFont="1" applyFill="1" applyBorder="1" applyAlignment="1">
      <alignment horizontal="left" vertical="center" shrinkToFit="1"/>
    </xf>
    <xf numFmtId="0" fontId="6" fillId="4" borderId="8" xfId="0" applyFont="1" applyFill="1" applyBorder="1" applyAlignment="1">
      <alignment horizontal="left" vertical="center" shrinkToFit="1"/>
    </xf>
    <xf numFmtId="0" fontId="6" fillId="4" borderId="9" xfId="0" applyFont="1" applyFill="1" applyBorder="1" applyAlignment="1">
      <alignment horizontal="left" vertical="center" shrinkToFit="1"/>
    </xf>
    <xf numFmtId="0" fontId="7" fillId="0" borderId="0" xfId="0" applyFont="1" applyAlignment="1">
      <alignment horizontal="left" vertical="top" wrapText="1"/>
    </xf>
    <xf numFmtId="0" fontId="7" fillId="0" borderId="5"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40" fontId="6" fillId="6" borderId="1" xfId="2" applyNumberFormat="1" applyFont="1" applyFill="1" applyBorder="1" applyAlignment="1" applyProtection="1">
      <alignment vertical="center"/>
      <protection locked="0"/>
    </xf>
    <xf numFmtId="40" fontId="6" fillId="6" borderId="2" xfId="2" applyNumberFormat="1" applyFont="1" applyFill="1" applyBorder="1" applyAlignment="1" applyProtection="1">
      <alignment vertical="center"/>
      <protection locked="0"/>
    </xf>
    <xf numFmtId="40" fontId="6" fillId="6" borderId="3" xfId="2" applyNumberFormat="1" applyFont="1" applyFill="1" applyBorder="1" applyAlignment="1" applyProtection="1">
      <alignment vertical="center"/>
      <protection locked="0"/>
    </xf>
    <xf numFmtId="0" fontId="6" fillId="6" borderId="2" xfId="0" applyFont="1" applyFill="1" applyBorder="1" applyAlignment="1" applyProtection="1">
      <alignment vertical="center" shrinkToFit="1"/>
      <protection locked="0"/>
    </xf>
    <xf numFmtId="38" fontId="6" fillId="4" borderId="29" xfId="2" applyFont="1" applyFill="1" applyBorder="1" applyAlignment="1" applyProtection="1">
      <alignment vertical="center"/>
    </xf>
    <xf numFmtId="38" fontId="6" fillId="4" borderId="30" xfId="2" applyFont="1" applyFill="1" applyBorder="1" applyAlignment="1" applyProtection="1">
      <alignment vertical="center"/>
    </xf>
    <xf numFmtId="38" fontId="6" fillId="4" borderId="15" xfId="2" applyFont="1" applyFill="1" applyBorder="1" applyAlignment="1" applyProtection="1">
      <alignment vertical="center"/>
    </xf>
    <xf numFmtId="38" fontId="6" fillId="4" borderId="31" xfId="2" applyFont="1" applyFill="1" applyBorder="1" applyAlignment="1" applyProtection="1">
      <alignment vertical="center"/>
    </xf>
    <xf numFmtId="38" fontId="6" fillId="4" borderId="32" xfId="2" applyFont="1" applyFill="1" applyBorder="1" applyAlignment="1" applyProtection="1">
      <alignment vertical="center"/>
    </xf>
    <xf numFmtId="38" fontId="6" fillId="4" borderId="33" xfId="2" applyFont="1" applyFill="1" applyBorder="1" applyAlignment="1" applyProtection="1">
      <alignment vertical="center"/>
    </xf>
    <xf numFmtId="38" fontId="6" fillId="0" borderId="1" xfId="2" applyFont="1" applyBorder="1" applyAlignment="1" applyProtection="1">
      <alignment vertical="center"/>
    </xf>
    <xf numFmtId="38" fontId="6" fillId="0" borderId="2" xfId="2" applyFont="1" applyBorder="1" applyAlignment="1" applyProtection="1">
      <alignment vertical="center"/>
    </xf>
    <xf numFmtId="38" fontId="6" fillId="0" borderId="3" xfId="2" applyFont="1" applyBorder="1" applyAlignment="1" applyProtection="1">
      <alignment vertical="center"/>
    </xf>
    <xf numFmtId="38" fontId="6" fillId="0" borderId="31" xfId="2" applyFont="1" applyBorder="1" applyAlignment="1" applyProtection="1">
      <alignment vertical="center"/>
    </xf>
    <xf numFmtId="38" fontId="6" fillId="0" borderId="32" xfId="2" applyFont="1" applyBorder="1" applyAlignment="1" applyProtection="1">
      <alignment vertical="center"/>
    </xf>
    <xf numFmtId="38" fontId="6" fillId="0" borderId="33" xfId="2" applyFont="1" applyBorder="1" applyAlignment="1" applyProtection="1">
      <alignment vertical="center"/>
    </xf>
    <xf numFmtId="38" fontId="6" fillId="6" borderId="29" xfId="2" applyFont="1" applyFill="1" applyBorder="1" applyAlignment="1" applyProtection="1">
      <alignment vertical="center"/>
      <protection locked="0"/>
    </xf>
    <xf numFmtId="38" fontId="6" fillId="6" borderId="30" xfId="2" applyFont="1" applyFill="1" applyBorder="1" applyAlignment="1" applyProtection="1">
      <alignment vertical="center"/>
      <protection locked="0"/>
    </xf>
    <xf numFmtId="38" fontId="6" fillId="6" borderId="15" xfId="2" applyFont="1" applyFill="1" applyBorder="1" applyAlignment="1" applyProtection="1">
      <alignment vertical="center"/>
      <protection locked="0"/>
    </xf>
    <xf numFmtId="40" fontId="6" fillId="6" borderId="1" xfId="2" applyNumberFormat="1" applyFont="1" applyFill="1" applyBorder="1" applyAlignment="1" applyProtection="1">
      <alignment vertical="center"/>
    </xf>
    <xf numFmtId="40" fontId="6" fillId="6" borderId="2" xfId="2" applyNumberFormat="1" applyFont="1" applyFill="1" applyBorder="1" applyAlignment="1" applyProtection="1">
      <alignment vertical="center"/>
    </xf>
    <xf numFmtId="40" fontId="6" fillId="6" borderId="3" xfId="2" applyNumberFormat="1" applyFont="1" applyFill="1" applyBorder="1" applyAlignment="1" applyProtection="1">
      <alignment vertical="center"/>
    </xf>
    <xf numFmtId="0" fontId="7" fillId="4" borderId="10"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6" fillId="4" borderId="11" xfId="0" applyFont="1" applyFill="1" applyBorder="1" applyAlignment="1">
      <alignment horizontal="left" vertical="center"/>
    </xf>
    <xf numFmtId="0" fontId="6" fillId="6" borderId="2" xfId="2" applyNumberFormat="1" applyFont="1" applyFill="1" applyBorder="1" applyAlignment="1" applyProtection="1">
      <alignment vertical="center" shrinkToFit="1"/>
    </xf>
    <xf numFmtId="0" fontId="7" fillId="0" borderId="10"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1" xfId="0" applyFont="1" applyBorder="1" applyAlignment="1">
      <alignment horizontal="center" vertical="center" shrinkToFit="1"/>
    </xf>
    <xf numFmtId="40" fontId="6" fillId="4" borderId="1" xfId="2" applyNumberFormat="1" applyFont="1" applyFill="1" applyBorder="1" applyAlignment="1" applyProtection="1">
      <alignment vertical="center"/>
    </xf>
    <xf numFmtId="40" fontId="6" fillId="4" borderId="2" xfId="2" applyNumberFormat="1" applyFont="1" applyFill="1" applyBorder="1" applyAlignment="1" applyProtection="1">
      <alignment vertical="center"/>
    </xf>
    <xf numFmtId="40" fontId="6" fillId="4" borderId="3" xfId="2" applyNumberFormat="1" applyFont="1" applyFill="1" applyBorder="1" applyAlignment="1" applyProtection="1">
      <alignment vertical="center"/>
    </xf>
    <xf numFmtId="0" fontId="7" fillId="4" borderId="0" xfId="0" applyFont="1" applyFill="1" applyAlignment="1">
      <alignment horizontal="left" vertical="center" wrapText="1"/>
    </xf>
    <xf numFmtId="0" fontId="7" fillId="4" borderId="5" xfId="0" applyFont="1" applyFill="1" applyBorder="1" applyAlignment="1">
      <alignment horizontal="left" vertical="center" wrapText="1"/>
    </xf>
    <xf numFmtId="0" fontId="7" fillId="4" borderId="8" xfId="0" applyFont="1" applyFill="1" applyBorder="1" applyAlignment="1">
      <alignment horizontal="left" vertical="center" wrapText="1"/>
    </xf>
    <xf numFmtId="179" fontId="6" fillId="6" borderId="1" xfId="2" applyNumberFormat="1" applyFont="1" applyFill="1" applyBorder="1" applyAlignment="1" applyProtection="1">
      <alignment vertical="center"/>
      <protection locked="0"/>
    </xf>
    <xf numFmtId="179" fontId="6" fillId="6" borderId="2" xfId="2" applyNumberFormat="1" applyFont="1" applyFill="1" applyBorder="1" applyAlignment="1" applyProtection="1">
      <alignment vertical="center"/>
      <protection locked="0"/>
    </xf>
    <xf numFmtId="179" fontId="6" fillId="6" borderId="3" xfId="2" applyNumberFormat="1" applyFont="1" applyFill="1" applyBorder="1" applyAlignment="1" applyProtection="1">
      <alignment vertical="center"/>
      <protection locked="0"/>
    </xf>
    <xf numFmtId="38" fontId="6" fillId="0" borderId="29" xfId="2" applyFont="1" applyBorder="1" applyAlignment="1" applyProtection="1">
      <alignment vertical="center"/>
    </xf>
    <xf numFmtId="38" fontId="6" fillId="0" borderId="30" xfId="2" applyFont="1" applyBorder="1" applyAlignment="1" applyProtection="1">
      <alignment vertical="center"/>
    </xf>
    <xf numFmtId="38" fontId="6" fillId="0" borderId="15" xfId="2" applyFont="1" applyBorder="1" applyAlignment="1" applyProtection="1">
      <alignment vertical="center"/>
    </xf>
    <xf numFmtId="38" fontId="6" fillId="6" borderId="1" xfId="2" applyFont="1" applyFill="1" applyBorder="1" applyAlignment="1" applyProtection="1">
      <alignment vertical="center"/>
    </xf>
    <xf numFmtId="38" fontId="6" fillId="6" borderId="2" xfId="2" applyFont="1" applyFill="1" applyBorder="1" applyAlignment="1" applyProtection="1">
      <alignment vertical="center"/>
    </xf>
    <xf numFmtId="38" fontId="6" fillId="6" borderId="3" xfId="2" applyFont="1" applyFill="1" applyBorder="1" applyAlignment="1" applyProtection="1">
      <alignment vertical="center"/>
    </xf>
    <xf numFmtId="0" fontId="6" fillId="6" borderId="2" xfId="2" applyNumberFormat="1" applyFont="1" applyFill="1" applyBorder="1" applyAlignment="1" applyProtection="1">
      <alignment vertical="center" shrinkToFit="1"/>
      <protection locked="0"/>
    </xf>
    <xf numFmtId="38" fontId="6" fillId="6" borderId="10" xfId="2" applyFont="1" applyFill="1" applyBorder="1" applyAlignment="1" applyProtection="1">
      <alignment vertical="center"/>
      <protection locked="0"/>
    </xf>
    <xf numFmtId="38" fontId="6" fillId="6" borderId="6" xfId="2" applyFont="1" applyFill="1" applyBorder="1" applyAlignment="1" applyProtection="1">
      <alignment vertical="center"/>
      <protection locked="0"/>
    </xf>
    <xf numFmtId="38" fontId="6" fillId="6" borderId="11" xfId="2" applyFont="1" applyFill="1" applyBorder="1" applyAlignment="1" applyProtection="1">
      <alignment vertical="center"/>
      <protection locked="0"/>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6" xfId="0" applyFont="1" applyFill="1" applyBorder="1" applyAlignment="1">
      <alignment horizontal="left" vertical="top"/>
    </xf>
    <xf numFmtId="0" fontId="6" fillId="4" borderId="11" xfId="0" applyFont="1" applyFill="1" applyBorder="1" applyAlignment="1">
      <alignment horizontal="left" vertical="top"/>
    </xf>
    <xf numFmtId="38" fontId="6" fillId="4" borderId="7" xfId="2" applyFont="1" applyFill="1" applyBorder="1" applyAlignment="1" applyProtection="1">
      <alignment horizontal="right" vertical="center"/>
    </xf>
    <xf numFmtId="38" fontId="6" fillId="4" borderId="8" xfId="2" applyFont="1" applyFill="1" applyBorder="1" applyAlignment="1" applyProtection="1">
      <alignment horizontal="right" vertical="center"/>
    </xf>
    <xf numFmtId="38" fontId="6" fillId="4" borderId="9" xfId="2" applyFont="1" applyFill="1" applyBorder="1" applyAlignment="1" applyProtection="1">
      <alignment horizontal="right" vertical="center"/>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179" fontId="6" fillId="0" borderId="1" xfId="2" applyNumberFormat="1" applyFont="1" applyBorder="1" applyAlignment="1" applyProtection="1">
      <alignment vertical="center"/>
    </xf>
    <xf numFmtId="179" fontId="6" fillId="0" borderId="2" xfId="2" applyNumberFormat="1" applyFont="1" applyBorder="1" applyAlignment="1" applyProtection="1">
      <alignment vertical="center"/>
    </xf>
    <xf numFmtId="179" fontId="6" fillId="0" borderId="3" xfId="2" applyNumberFormat="1" applyFont="1" applyBorder="1" applyAlignment="1" applyProtection="1">
      <alignment vertical="center"/>
    </xf>
    <xf numFmtId="0" fontId="6" fillId="6" borderId="12" xfId="0" applyFont="1" applyFill="1" applyBorder="1" applyAlignment="1" applyProtection="1">
      <alignment horizontal="center" vertical="center" shrinkToFit="1"/>
      <protection locked="0"/>
    </xf>
    <xf numFmtId="0" fontId="8" fillId="4" borderId="2" xfId="0" applyFont="1" applyFill="1" applyBorder="1" applyAlignment="1">
      <alignment horizontal="left" vertical="center" shrinkToFit="1"/>
    </xf>
    <xf numFmtId="0" fontId="8" fillId="4" borderId="3" xfId="0" applyFont="1" applyFill="1" applyBorder="1" applyAlignment="1">
      <alignment horizontal="left" vertical="center" shrinkToFit="1"/>
    </xf>
    <xf numFmtId="0" fontId="6" fillId="6" borderId="1" xfId="0" applyFont="1" applyFill="1" applyBorder="1" applyAlignment="1" applyProtection="1">
      <alignment horizontal="center" vertical="center"/>
      <protection locked="0"/>
    </xf>
    <xf numFmtId="0" fontId="6" fillId="6" borderId="3" xfId="0" applyFont="1" applyFill="1" applyBorder="1" applyAlignment="1" applyProtection="1">
      <alignment horizontal="center" vertical="center"/>
      <protection locked="0"/>
    </xf>
    <xf numFmtId="0" fontId="10" fillId="4" borderId="6" xfId="0" applyFont="1" applyFill="1" applyBorder="1" applyAlignment="1">
      <alignment horizontal="left" vertical="center"/>
    </xf>
    <xf numFmtId="0" fontId="10" fillId="4" borderId="11" xfId="0" applyFont="1" applyFill="1" applyBorder="1" applyAlignment="1">
      <alignment horizontal="left" vertical="center"/>
    </xf>
    <xf numFmtId="0" fontId="6" fillId="4" borderId="41" xfId="0" applyFont="1" applyFill="1" applyBorder="1" applyAlignment="1">
      <alignment horizontal="center" vertical="center" shrinkToFit="1"/>
    </xf>
    <xf numFmtId="0" fontId="41" fillId="4" borderId="1" xfId="0" applyFont="1" applyFill="1" applyBorder="1" applyAlignment="1">
      <alignment horizontal="left" vertical="center" shrinkToFit="1"/>
    </xf>
    <xf numFmtId="0" fontId="41" fillId="4" borderId="2" xfId="0" applyFont="1" applyFill="1" applyBorder="1" applyAlignment="1">
      <alignment horizontal="left" vertical="center" shrinkToFit="1"/>
    </xf>
    <xf numFmtId="0" fontId="6" fillId="4" borderId="12" xfId="0" applyFont="1" applyFill="1" applyBorder="1" applyAlignment="1">
      <alignment horizontal="center" vertical="top" textRotation="255"/>
    </xf>
    <xf numFmtId="0" fontId="10" fillId="4" borderId="4" xfId="0" applyFont="1" applyFill="1" applyBorder="1" applyAlignment="1">
      <alignment horizontal="left" vertical="center" wrapText="1"/>
    </xf>
    <xf numFmtId="0" fontId="10" fillId="4" borderId="0" xfId="0" applyFont="1" applyFill="1" applyAlignment="1">
      <alignment horizontal="left" vertical="center" wrapText="1"/>
    </xf>
    <xf numFmtId="0" fontId="10" fillId="4" borderId="5" xfId="0" applyFont="1" applyFill="1" applyBorder="1" applyAlignment="1">
      <alignment horizontal="left" vertical="center" wrapText="1"/>
    </xf>
    <xf numFmtId="0" fontId="6" fillId="6" borderId="1" xfId="0" applyFont="1" applyFill="1" applyBorder="1" applyAlignment="1" applyProtection="1">
      <alignment horizontal="center" vertical="center" shrinkToFit="1"/>
      <protection locked="0"/>
    </xf>
    <xf numFmtId="0" fontId="6" fillId="6" borderId="3" xfId="0" applyFont="1" applyFill="1" applyBorder="1" applyAlignment="1" applyProtection="1">
      <alignment horizontal="center" vertical="center" shrinkToFit="1"/>
      <protection locked="0"/>
    </xf>
    <xf numFmtId="0" fontId="6" fillId="4" borderId="34" xfId="0" applyFont="1" applyFill="1" applyBorder="1" applyAlignment="1">
      <alignment horizontal="center" vertical="center" shrinkToFit="1"/>
    </xf>
    <xf numFmtId="0" fontId="6" fillId="4" borderId="36" xfId="0" applyFont="1" applyFill="1" applyBorder="1" applyAlignment="1">
      <alignment horizontal="center" vertical="center" shrinkToFit="1"/>
    </xf>
    <xf numFmtId="0" fontId="8" fillId="4" borderId="1" xfId="0" applyFont="1" applyFill="1" applyBorder="1" applyAlignment="1">
      <alignment horizontal="center" vertical="center" wrapText="1" shrinkToFit="1"/>
    </xf>
    <xf numFmtId="0" fontId="8" fillId="4" borderId="2" xfId="0" applyFont="1" applyFill="1" applyBorder="1" applyAlignment="1">
      <alignment horizontal="center" vertical="center" shrinkToFit="1"/>
    </xf>
    <xf numFmtId="0" fontId="6" fillId="4" borderId="3" xfId="0" applyFont="1" applyFill="1" applyBorder="1" applyAlignment="1">
      <alignment horizontal="center" vertical="top" textRotation="255"/>
    </xf>
    <xf numFmtId="0" fontId="6" fillId="4" borderId="10" xfId="0" applyFont="1" applyFill="1" applyBorder="1" applyAlignment="1">
      <alignment horizontal="center" vertical="top" textRotation="255"/>
    </xf>
    <xf numFmtId="0" fontId="6" fillId="4" borderId="11" xfId="0" applyFont="1" applyFill="1" applyBorder="1" applyAlignment="1">
      <alignment horizontal="center" vertical="top" textRotation="255"/>
    </xf>
    <xf numFmtId="0" fontId="6" fillId="4" borderId="7" xfId="0" applyFont="1" applyFill="1" applyBorder="1" applyAlignment="1">
      <alignment horizontal="center" vertical="top" textRotation="255"/>
    </xf>
    <xf numFmtId="0" fontId="6" fillId="4" borderId="9" xfId="0" applyFont="1" applyFill="1" applyBorder="1" applyAlignment="1">
      <alignment horizontal="center" vertical="top" textRotation="255"/>
    </xf>
    <xf numFmtId="0" fontId="6" fillId="4" borderId="10" xfId="0" applyFont="1" applyFill="1" applyBorder="1" applyAlignment="1">
      <alignment horizontal="center" vertical="top" textRotation="180"/>
    </xf>
    <xf numFmtId="0" fontId="6" fillId="4" borderId="11" xfId="0" applyFont="1" applyFill="1" applyBorder="1" applyAlignment="1">
      <alignment horizontal="center" vertical="top" textRotation="180"/>
    </xf>
    <xf numFmtId="0" fontId="6" fillId="4" borderId="7" xfId="0" applyFont="1" applyFill="1" applyBorder="1" applyAlignment="1">
      <alignment horizontal="center" vertical="top" textRotation="180"/>
    </xf>
    <xf numFmtId="0" fontId="6" fillId="4" borderId="9" xfId="0" applyFont="1" applyFill="1" applyBorder="1" applyAlignment="1">
      <alignment horizontal="center" vertical="top" textRotation="180"/>
    </xf>
    <xf numFmtId="0" fontId="8" fillId="4" borderId="10" xfId="0" applyFont="1" applyFill="1" applyBorder="1" applyAlignment="1">
      <alignment horizontal="center" vertical="center" wrapText="1" shrinkToFit="1"/>
    </xf>
    <xf numFmtId="0" fontId="8" fillId="4" borderId="6" xfId="0" applyFont="1" applyFill="1" applyBorder="1" applyAlignment="1">
      <alignment horizontal="center" vertical="center" wrapText="1" shrinkToFit="1"/>
    </xf>
    <xf numFmtId="0" fontId="8" fillId="4" borderId="11" xfId="0" applyFont="1" applyFill="1" applyBorder="1" applyAlignment="1">
      <alignment horizontal="center" vertical="center" wrapText="1" shrinkToFit="1"/>
    </xf>
    <xf numFmtId="0" fontId="8" fillId="4" borderId="4" xfId="0" applyFont="1" applyFill="1" applyBorder="1" applyAlignment="1">
      <alignment horizontal="center" vertical="center" wrapText="1" shrinkToFit="1"/>
    </xf>
    <xf numFmtId="0" fontId="8" fillId="4" borderId="0" xfId="0" applyFont="1" applyFill="1" applyAlignment="1">
      <alignment horizontal="center" vertical="center" wrapText="1" shrinkToFit="1"/>
    </xf>
    <xf numFmtId="0" fontId="8" fillId="4" borderId="5" xfId="0" applyFont="1" applyFill="1" applyBorder="1" applyAlignment="1">
      <alignment horizontal="center" vertical="center" wrapText="1" shrinkToFit="1"/>
    </xf>
    <xf numFmtId="0" fontId="8" fillId="4" borderId="7" xfId="0" applyFont="1" applyFill="1" applyBorder="1" applyAlignment="1">
      <alignment horizontal="center" vertical="center" wrapText="1" shrinkToFit="1"/>
    </xf>
    <xf numFmtId="0" fontId="8" fillId="4" borderId="8" xfId="0" applyFont="1" applyFill="1" applyBorder="1" applyAlignment="1">
      <alignment horizontal="center" vertical="center" wrapText="1" shrinkToFit="1"/>
    </xf>
    <xf numFmtId="0" fontId="8" fillId="4" borderId="9" xfId="0" applyFont="1" applyFill="1" applyBorder="1" applyAlignment="1">
      <alignment horizontal="center" vertical="center" wrapText="1" shrinkToFit="1"/>
    </xf>
    <xf numFmtId="0" fontId="8" fillId="4" borderId="6"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2" xfId="0" applyFont="1" applyFill="1" applyBorder="1" applyAlignment="1">
      <alignment horizontal="left" vertical="center" wrapText="1" shrinkToFit="1"/>
    </xf>
    <xf numFmtId="0" fontId="6" fillId="4" borderId="6" xfId="0" applyFont="1" applyFill="1" applyBorder="1" applyAlignment="1">
      <alignment horizontal="left" vertical="center" wrapText="1"/>
    </xf>
    <xf numFmtId="0" fontId="6" fillId="4" borderId="0" xfId="0" applyFont="1" applyFill="1" applyAlignment="1">
      <alignment horizontal="left" vertical="center" wrapText="1"/>
    </xf>
    <xf numFmtId="179" fontId="6" fillId="4" borderId="1" xfId="2" applyNumberFormat="1" applyFont="1" applyFill="1" applyBorder="1" applyAlignment="1" applyProtection="1">
      <alignment vertical="center"/>
    </xf>
    <xf numFmtId="179" fontId="6" fillId="4" borderId="2" xfId="2" applyNumberFormat="1" applyFont="1" applyFill="1" applyBorder="1" applyAlignment="1" applyProtection="1">
      <alignment vertical="center"/>
    </xf>
    <xf numFmtId="179" fontId="6" fillId="4" borderId="3" xfId="2" applyNumberFormat="1" applyFont="1" applyFill="1" applyBorder="1" applyAlignment="1" applyProtection="1">
      <alignment vertical="center"/>
    </xf>
    <xf numFmtId="0" fontId="7" fillId="4" borderId="0" xfId="0" applyFont="1" applyFill="1" applyAlignment="1">
      <alignment horizontal="left" vertical="center"/>
    </xf>
    <xf numFmtId="0" fontId="7" fillId="4" borderId="5" xfId="0" applyFont="1" applyFill="1" applyBorder="1" applyAlignment="1">
      <alignment horizontal="lef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4" borderId="10" xfId="0" applyFont="1" applyFill="1" applyBorder="1">
      <alignment vertical="center"/>
    </xf>
    <xf numFmtId="0" fontId="6" fillId="4" borderId="19" xfId="0" applyFont="1" applyFill="1" applyBorder="1" applyAlignment="1">
      <alignment horizontal="left" vertical="center" wrapText="1"/>
    </xf>
    <xf numFmtId="0" fontId="6" fillId="4" borderId="19" xfId="0" applyFont="1" applyFill="1" applyBorder="1" applyAlignment="1">
      <alignment horizontal="left" vertical="center"/>
    </xf>
    <xf numFmtId="0" fontId="6" fillId="4" borderId="19" xfId="0" applyFont="1" applyFill="1" applyBorder="1">
      <alignment vertical="center"/>
    </xf>
    <xf numFmtId="0" fontId="6" fillId="4" borderId="4" xfId="0" applyFont="1" applyFill="1" applyBorder="1" applyAlignment="1">
      <alignment vertical="center" wrapText="1"/>
    </xf>
    <xf numFmtId="0" fontId="6" fillId="4" borderId="7" xfId="0" applyFont="1" applyFill="1" applyBorder="1">
      <alignment vertical="center"/>
    </xf>
    <xf numFmtId="0" fontId="13" fillId="4" borderId="0" xfId="0" applyFont="1" applyFill="1" applyAlignment="1">
      <alignment horizontal="left" vertical="center" wrapText="1"/>
    </xf>
    <xf numFmtId="0" fontId="6" fillId="4" borderId="21" xfId="0" applyFont="1" applyFill="1" applyBorder="1">
      <alignment vertical="center"/>
    </xf>
    <xf numFmtId="0" fontId="6" fillId="4" borderId="19" xfId="0" applyFont="1" applyFill="1" applyBorder="1" applyAlignment="1">
      <alignment vertical="center" shrinkToFit="1"/>
    </xf>
    <xf numFmtId="0" fontId="6" fillId="4" borderId="22" xfId="0" applyFont="1" applyFill="1" applyBorder="1" applyAlignment="1">
      <alignment horizontal="left" vertical="center" wrapText="1"/>
    </xf>
    <xf numFmtId="0" fontId="6" fillId="4" borderId="23" xfId="0" applyFont="1" applyFill="1" applyBorder="1" applyAlignment="1">
      <alignment horizontal="left" vertical="center" wrapText="1"/>
    </xf>
    <xf numFmtId="0" fontId="6" fillId="4" borderId="21" xfId="0" applyFont="1" applyFill="1" applyBorder="1" applyAlignment="1">
      <alignment horizontal="left" vertical="center"/>
    </xf>
    <xf numFmtId="0" fontId="6" fillId="4" borderId="22" xfId="0" applyFont="1" applyFill="1" applyBorder="1" applyAlignment="1">
      <alignment horizontal="left" vertical="center"/>
    </xf>
    <xf numFmtId="0" fontId="6" fillId="4" borderId="23" xfId="0" applyFont="1" applyFill="1" applyBorder="1" applyAlignment="1">
      <alignment horizontal="left" vertical="center"/>
    </xf>
    <xf numFmtId="0" fontId="6" fillId="4" borderId="25" xfId="0" applyFont="1" applyFill="1" applyBorder="1">
      <alignment vertical="center"/>
    </xf>
    <xf numFmtId="0" fontId="6" fillId="4" borderId="19" xfId="0" applyFont="1" applyFill="1" applyBorder="1" applyAlignment="1">
      <alignment vertical="center" wrapText="1"/>
    </xf>
    <xf numFmtId="0" fontId="6" fillId="4" borderId="25" xfId="0" applyFont="1" applyFill="1" applyBorder="1" applyAlignment="1">
      <alignment vertical="center" wrapText="1"/>
    </xf>
    <xf numFmtId="0" fontId="6" fillId="6" borderId="16"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179" fontId="6" fillId="0" borderId="10" xfId="2" applyNumberFormat="1" applyFont="1" applyBorder="1" applyAlignment="1">
      <alignment horizontal="center" vertical="center"/>
    </xf>
    <xf numFmtId="179" fontId="6" fillId="0" borderId="4" xfId="2" applyNumberFormat="1" applyFont="1" applyBorder="1" applyAlignment="1">
      <alignment horizontal="center" vertical="center"/>
    </xf>
    <xf numFmtId="179" fontId="6" fillId="0" borderId="10" xfId="2" applyNumberFormat="1" applyFont="1" applyBorder="1" applyAlignment="1">
      <alignment horizontal="right" vertical="center"/>
    </xf>
    <xf numFmtId="179" fontId="6" fillId="0" borderId="7" xfId="2" applyNumberFormat="1" applyFont="1" applyBorder="1" applyAlignment="1">
      <alignment horizontal="right" vertical="center"/>
    </xf>
    <xf numFmtId="0" fontId="6" fillId="0" borderId="11" xfId="2" applyNumberFormat="1" applyFont="1" applyBorder="1" applyAlignment="1">
      <alignment horizontal="center" vertical="center"/>
    </xf>
    <xf numFmtId="0" fontId="6" fillId="0" borderId="5" xfId="2" applyNumberFormat="1" applyFont="1" applyBorder="1" applyAlignment="1">
      <alignment horizontal="center" vertical="center"/>
    </xf>
    <xf numFmtId="179" fontId="6" fillId="0" borderId="16" xfId="2" applyNumberFormat="1" applyFont="1" applyBorder="1" applyAlignment="1">
      <alignment horizontal="center" vertical="center" wrapText="1"/>
    </xf>
    <xf numFmtId="179" fontId="6" fillId="0" borderId="27" xfId="2" applyNumberFormat="1" applyFont="1" applyBorder="1" applyAlignment="1">
      <alignment horizontal="center" vertical="center" wrapText="1"/>
    </xf>
    <xf numFmtId="0" fontId="6" fillId="6" borderId="17" xfId="0" applyFont="1" applyFill="1" applyBorder="1" applyAlignment="1" applyProtection="1">
      <alignment horizontal="center" vertical="center"/>
      <protection locked="0"/>
    </xf>
    <xf numFmtId="179" fontId="6" fillId="0" borderId="7" xfId="2" applyNumberFormat="1" applyFont="1" applyBorder="1" applyAlignment="1">
      <alignment horizontal="center" vertical="center"/>
    </xf>
    <xf numFmtId="179" fontId="6" fillId="0" borderId="62" xfId="2" applyNumberFormat="1" applyFont="1" applyBorder="1" applyAlignment="1">
      <alignment horizontal="right" vertical="center"/>
    </xf>
    <xf numFmtId="0" fontId="6" fillId="0" borderId="60" xfId="2" applyNumberFormat="1" applyFont="1" applyBorder="1" applyAlignment="1">
      <alignment horizontal="center" vertical="center"/>
    </xf>
    <xf numFmtId="0" fontId="6" fillId="0" borderId="9" xfId="2" applyNumberFormat="1" applyFont="1" applyBorder="1" applyAlignment="1">
      <alignment horizontal="center" vertical="center"/>
    </xf>
    <xf numFmtId="179" fontId="6" fillId="0" borderId="61" xfId="2" applyNumberFormat="1" applyFont="1" applyBorder="1" applyAlignment="1">
      <alignment horizontal="center" vertical="center" wrapText="1"/>
    </xf>
    <xf numFmtId="179" fontId="6" fillId="0" borderId="17" xfId="2" applyNumberFormat="1" applyFont="1" applyBorder="1" applyAlignment="1">
      <alignment horizontal="center" vertical="center" wrapText="1"/>
    </xf>
    <xf numFmtId="0" fontId="9" fillId="6" borderId="61" xfId="0" applyFont="1" applyFill="1" applyBorder="1" applyAlignment="1" applyProtection="1">
      <alignment horizontal="center" vertical="center"/>
      <protection locked="0"/>
    </xf>
    <xf numFmtId="0" fontId="9" fillId="6" borderId="27"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6" fillId="6" borderId="53" xfId="0" applyFont="1" applyFill="1" applyBorder="1" applyAlignment="1" applyProtection="1">
      <alignment horizontal="center" vertical="center"/>
      <protection locked="0"/>
    </xf>
    <xf numFmtId="179" fontId="6" fillId="0" borderId="56" xfId="2" applyNumberFormat="1" applyFont="1" applyBorder="1" applyAlignment="1">
      <alignment horizontal="center" vertical="center"/>
    </xf>
    <xf numFmtId="179" fontId="6" fillId="0" borderId="56" xfId="2" applyNumberFormat="1" applyFont="1" applyBorder="1" applyAlignment="1">
      <alignment horizontal="right" vertical="center"/>
    </xf>
    <xf numFmtId="0" fontId="6" fillId="0" borderId="57" xfId="2" applyNumberFormat="1" applyFont="1" applyBorder="1" applyAlignment="1">
      <alignment horizontal="center" vertical="center"/>
    </xf>
    <xf numFmtId="179" fontId="6" fillId="0" borderId="53" xfId="2" applyNumberFormat="1" applyFont="1" applyBorder="1" applyAlignment="1">
      <alignment horizontal="center" vertical="center" wrapText="1"/>
    </xf>
    <xf numFmtId="0" fontId="23" fillId="3" borderId="1"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3" fillId="3" borderId="11" xfId="0" applyFont="1" applyFill="1" applyBorder="1" applyAlignment="1">
      <alignment horizontal="center" vertical="center" wrapText="1"/>
    </xf>
    <xf numFmtId="179" fontId="6" fillId="0" borderId="10" xfId="2" applyNumberFormat="1" applyFont="1" applyBorder="1" applyAlignment="1">
      <alignment horizontal="center" vertical="center" wrapText="1"/>
    </xf>
    <xf numFmtId="179" fontId="6" fillId="0" borderId="7" xfId="2" applyNumberFormat="1" applyFont="1" applyBorder="1" applyAlignment="1">
      <alignment horizontal="center" vertical="center" wrapText="1"/>
    </xf>
    <xf numFmtId="38" fontId="6" fillId="0" borderId="16" xfId="2" applyFont="1" applyBorder="1" applyAlignment="1" applyProtection="1">
      <alignment horizontal="right" vertical="center"/>
    </xf>
    <xf numFmtId="38" fontId="6" fillId="0" borderId="17" xfId="2" applyFont="1" applyBorder="1" applyAlignment="1" applyProtection="1">
      <alignment horizontal="right" vertical="center"/>
    </xf>
    <xf numFmtId="38" fontId="6" fillId="0" borderId="53" xfId="2" applyFont="1" applyBorder="1" applyAlignment="1" applyProtection="1">
      <alignment horizontal="right" vertical="center"/>
    </xf>
    <xf numFmtId="38" fontId="6" fillId="0" borderId="61" xfId="2" applyFont="1" applyBorder="1" applyAlignment="1" applyProtection="1">
      <alignment horizontal="right" vertical="center"/>
    </xf>
    <xf numFmtId="0" fontId="9" fillId="6" borderId="53" xfId="0" applyFont="1" applyFill="1" applyBorder="1" applyAlignment="1" applyProtection="1">
      <alignment horizontal="center" vertical="center"/>
      <protection locked="0"/>
    </xf>
    <xf numFmtId="0" fontId="6" fillId="6" borderId="1" xfId="0" applyFont="1" applyFill="1" applyBorder="1" applyAlignment="1" applyProtection="1">
      <alignment horizontal="right" vertical="center"/>
      <protection locked="0"/>
    </xf>
    <xf numFmtId="0" fontId="6" fillId="6" borderId="2" xfId="0" applyFont="1" applyFill="1" applyBorder="1" applyAlignment="1" applyProtection="1">
      <alignment horizontal="right" vertical="center"/>
      <protection locked="0"/>
    </xf>
    <xf numFmtId="0" fontId="6" fillId="4" borderId="1" xfId="0" applyFont="1" applyFill="1" applyBorder="1" applyAlignment="1">
      <alignment horizontal="center" vertical="center"/>
    </xf>
    <xf numFmtId="0" fontId="6" fillId="4" borderId="1" xfId="0" applyFont="1" applyFill="1" applyBorder="1" applyAlignment="1">
      <alignment horizontal="left" vertical="center"/>
    </xf>
    <xf numFmtId="181" fontId="6" fillId="4" borderId="1" xfId="0" applyNumberFormat="1" applyFont="1" applyFill="1" applyBorder="1" applyAlignment="1">
      <alignment horizontal="center" vertical="center"/>
    </xf>
    <xf numFmtId="181" fontId="6" fillId="4" borderId="2" xfId="0" applyNumberFormat="1" applyFont="1" applyFill="1" applyBorder="1" applyAlignment="1">
      <alignment horizontal="center" vertical="center"/>
    </xf>
    <xf numFmtId="181" fontId="6" fillId="4" borderId="3" xfId="0" applyNumberFormat="1" applyFont="1" applyFill="1" applyBorder="1" applyAlignment="1">
      <alignment horizontal="center"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9" xfId="0" applyFont="1" applyFill="1" applyBorder="1" applyAlignment="1">
      <alignment horizontal="left" vertical="center"/>
    </xf>
    <xf numFmtId="0" fontId="6" fillId="6" borderId="10"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11"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0" xfId="0" applyFont="1" applyFill="1" applyAlignment="1" applyProtection="1">
      <alignment horizontal="center" vertical="center" wrapText="1"/>
      <protection locked="0"/>
    </xf>
    <xf numFmtId="0" fontId="6" fillId="6" borderId="5"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6" borderId="8" xfId="0" applyFont="1" applyFill="1" applyBorder="1" applyAlignment="1" applyProtection="1">
      <alignment horizontal="center" vertical="center" wrapText="1"/>
      <protection locked="0"/>
    </xf>
    <xf numFmtId="0" fontId="6" fillId="6" borderId="9" xfId="0" applyFont="1" applyFill="1" applyBorder="1" applyAlignment="1" applyProtection="1">
      <alignment horizontal="center" vertical="center" wrapText="1"/>
      <protection locked="0"/>
    </xf>
    <xf numFmtId="0" fontId="6" fillId="4" borderId="4" xfId="0" applyFont="1" applyFill="1" applyBorder="1" applyAlignment="1">
      <alignment horizontal="center" vertical="center" wrapText="1"/>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xf>
    <xf numFmtId="0" fontId="14" fillId="4" borderId="0" xfId="0" applyFont="1" applyFill="1" applyAlignment="1">
      <alignment horizontal="left" vertical="top"/>
    </xf>
    <xf numFmtId="0" fontId="14" fillId="6" borderId="0" xfId="0" applyFont="1" applyFill="1" applyAlignment="1" applyProtection="1">
      <alignment horizontal="right" vertical="center"/>
      <protection locked="0"/>
    </xf>
    <xf numFmtId="0" fontId="6" fillId="4" borderId="10"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11" xfId="0" applyFont="1" applyFill="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1"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4" borderId="5"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5"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15" fillId="6" borderId="0" xfId="0" applyFont="1" applyFill="1" applyAlignment="1" applyProtection="1">
      <alignment horizontal="left" vertical="center"/>
      <protection locked="0"/>
    </xf>
    <xf numFmtId="0" fontId="10" fillId="6" borderId="4" xfId="0" applyFont="1" applyFill="1" applyBorder="1" applyAlignment="1" applyProtection="1">
      <alignment horizontal="left" vertical="center"/>
      <protection locked="0"/>
    </xf>
    <xf numFmtId="0" fontId="10" fillId="6" borderId="0" xfId="0" applyFont="1" applyFill="1" applyAlignment="1" applyProtection="1">
      <alignment horizontal="left" vertical="center"/>
      <protection locked="0"/>
    </xf>
    <xf numFmtId="0" fontId="10" fillId="6" borderId="5" xfId="0" applyFont="1" applyFill="1" applyBorder="1" applyAlignment="1" applyProtection="1">
      <alignment horizontal="left" vertical="center"/>
      <protection locked="0"/>
    </xf>
    <xf numFmtId="49" fontId="6" fillId="6" borderId="0" xfId="0" applyNumberFormat="1" applyFont="1" applyFill="1" applyAlignment="1" applyProtection="1">
      <alignment horizontal="center" vertical="center"/>
      <protection locked="0"/>
    </xf>
    <xf numFmtId="49" fontId="6" fillId="6" borderId="0" xfId="0" applyNumberFormat="1" applyFont="1" applyFill="1" applyAlignment="1" applyProtection="1">
      <alignment horizontal="center" vertical="center" shrinkToFit="1"/>
      <protection locked="0"/>
    </xf>
    <xf numFmtId="49" fontId="6" fillId="6" borderId="5" xfId="0" applyNumberFormat="1" applyFont="1" applyFill="1" applyBorder="1" applyAlignment="1" applyProtection="1">
      <alignment horizontal="center" vertical="center" shrinkToFit="1"/>
      <protection locked="0"/>
    </xf>
    <xf numFmtId="0" fontId="31" fillId="4" borderId="0" xfId="0" applyFont="1" applyFill="1" applyAlignment="1">
      <alignment horizontal="left" vertical="center" wrapText="1"/>
    </xf>
    <xf numFmtId="0" fontId="14" fillId="0" borderId="1"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177" fontId="14" fillId="6" borderId="1" xfId="0" applyNumberFormat="1" applyFont="1" applyFill="1" applyBorder="1" applyAlignment="1" applyProtection="1">
      <alignment horizontal="center" vertical="center"/>
      <protection locked="0"/>
    </xf>
    <xf numFmtId="177" fontId="14" fillId="6" borderId="2" xfId="0" applyNumberFormat="1" applyFont="1" applyFill="1" applyBorder="1" applyAlignment="1" applyProtection="1">
      <alignment horizontal="center" vertical="center"/>
      <protection locked="0"/>
    </xf>
    <xf numFmtId="177" fontId="14" fillId="6" borderId="3" xfId="0" applyNumberFormat="1" applyFont="1" applyFill="1" applyBorder="1" applyAlignment="1" applyProtection="1">
      <alignment horizontal="center" vertical="center"/>
      <protection locked="0"/>
    </xf>
    <xf numFmtId="0" fontId="14" fillId="0" borderId="1" xfId="0" applyFont="1" applyBorder="1">
      <alignment vertical="center"/>
    </xf>
    <xf numFmtId="0" fontId="14" fillId="0" borderId="2" xfId="0" applyFont="1" applyBorder="1">
      <alignment vertical="center"/>
    </xf>
    <xf numFmtId="0" fontId="14" fillId="0" borderId="3" xfId="0" applyFont="1" applyBorder="1">
      <alignment vertical="center"/>
    </xf>
    <xf numFmtId="0" fontId="14" fillId="0" borderId="10" xfId="0" applyFont="1" applyBorder="1">
      <alignment vertical="center"/>
    </xf>
    <xf numFmtId="0" fontId="14" fillId="0" borderId="6" xfId="0" applyFont="1" applyBorder="1">
      <alignment vertical="center"/>
    </xf>
    <xf numFmtId="0" fontId="14" fillId="0" borderId="11" xfId="0" applyFont="1" applyBorder="1">
      <alignment vertical="center"/>
    </xf>
  </cellXfs>
  <cellStyles count="4">
    <cellStyle name="パーセント" xfId="1" builtinId="5"/>
    <cellStyle name="桁区切り" xfId="2" builtinId="6"/>
    <cellStyle name="標準" xfId="0" builtinId="0"/>
    <cellStyle name="標準 3" xfId="3" xr:uid="{9FF8B692-2AF8-427F-923B-6DFD32F898AF}"/>
  </cellStyles>
  <dxfs count="4">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s>
  <tableStyles count="0" defaultTableStyle="TableStyleMedium2" defaultPivotStyle="PivotStyleLight16"/>
  <colors>
    <mruColors>
      <color rgb="FFFFFFCC"/>
      <color rgb="FF008080"/>
      <color rgb="FFFF0000"/>
      <color rgb="FFFFFF00"/>
      <color rgb="FF0000FF"/>
      <color rgb="FFFF00FF"/>
      <color rgb="FF00FF00"/>
      <color rgb="FF66FFFF"/>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29765</xdr:colOff>
      <xdr:row>21</xdr:row>
      <xdr:rowOff>5952</xdr:rowOff>
    </xdr:from>
    <xdr:to>
      <xdr:col>37</xdr:col>
      <xdr:colOff>142875</xdr:colOff>
      <xdr:row>23</xdr:row>
      <xdr:rowOff>190499</xdr:rowOff>
    </xdr:to>
    <xdr:sp macro="" textlink="">
      <xdr:nvSpPr>
        <xdr:cNvPr id="2" name="大かっこ 1">
          <a:extLst>
            <a:ext uri="{FF2B5EF4-FFF2-40B4-BE49-F238E27FC236}">
              <a16:creationId xmlns:a16="http://schemas.microsoft.com/office/drawing/2014/main" id="{6F424020-6BC0-0C85-D9E0-555391539438}"/>
            </a:ext>
          </a:extLst>
        </xdr:cNvPr>
        <xdr:cNvSpPr/>
      </xdr:nvSpPr>
      <xdr:spPr>
        <a:xfrm>
          <a:off x="544115" y="4044552"/>
          <a:ext cx="5942410"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20</xdr:row>
      <xdr:rowOff>164521</xdr:rowOff>
    </xdr:from>
    <xdr:to>
      <xdr:col>5</xdr:col>
      <xdr:colOff>0</xdr:colOff>
      <xdr:row>28</xdr:row>
      <xdr:rowOff>680</xdr:rowOff>
    </xdr:to>
    <xdr:sp macro="" textlink="">
      <xdr:nvSpPr>
        <xdr:cNvPr id="2" name="テキスト ボックス 1">
          <a:extLst>
            <a:ext uri="{FF2B5EF4-FFF2-40B4-BE49-F238E27FC236}">
              <a16:creationId xmlns:a16="http://schemas.microsoft.com/office/drawing/2014/main" id="{16BD26E6-8897-C214-0E4D-63AC91C1B171}"/>
            </a:ext>
          </a:extLst>
        </xdr:cNvPr>
        <xdr:cNvSpPr txBox="1"/>
      </xdr:nvSpPr>
      <xdr:spPr>
        <a:xfrm>
          <a:off x="269875" y="4990521"/>
          <a:ext cx="3841750" cy="1709409"/>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（補助金額の</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a:latin typeface="ＭＳ 明朝" panose="02020609040205080304" pitchFamily="17" charset="-128"/>
              <a:ea typeface="ＭＳ 明朝" panose="02020609040205080304" pitchFamily="17" charset="-128"/>
            </a:rPr>
            <a:t> </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3058E-B3F7-42B1-BD78-A73A8C475968}">
  <dimension ref="A1:EC2"/>
  <sheetViews>
    <sheetView workbookViewId="0"/>
  </sheetViews>
  <sheetFormatPr defaultRowHeight="13.5"/>
  <cols>
    <col min="1" max="2" width="12.5" bestFit="1" customWidth="1"/>
    <col min="3" max="3" width="13.75" bestFit="1" customWidth="1"/>
    <col min="4" max="5" width="21.375" bestFit="1" customWidth="1"/>
    <col min="6" max="6" width="12.5" bestFit="1" customWidth="1"/>
    <col min="7" max="7" width="13.375" bestFit="1" customWidth="1"/>
    <col min="8" max="8" width="21.5" bestFit="1" customWidth="1"/>
    <col min="9" max="9" width="19" bestFit="1" customWidth="1"/>
    <col min="10" max="11" width="5.25" bestFit="1" customWidth="1"/>
    <col min="12" max="13" width="13.625" bestFit="1" customWidth="1"/>
    <col min="14" max="21" width="14.75" bestFit="1" customWidth="1"/>
    <col min="22" max="27" width="13.375" bestFit="1" customWidth="1"/>
    <col min="28" max="28" width="8.25" bestFit="1" customWidth="1"/>
    <col min="30" max="30" width="15.125" bestFit="1" customWidth="1"/>
    <col min="31" max="31" width="9.25" bestFit="1" customWidth="1"/>
    <col min="32" max="32" width="12.25" bestFit="1" customWidth="1"/>
    <col min="34" max="34" width="13.5" bestFit="1" customWidth="1"/>
    <col min="35" max="35" width="12.25" bestFit="1" customWidth="1"/>
    <col min="36" max="36" width="14" bestFit="1" customWidth="1"/>
    <col min="37" max="37" width="13.75" bestFit="1" customWidth="1"/>
    <col min="38" max="38" width="14.875" bestFit="1" customWidth="1"/>
    <col min="39" max="39" width="13.375" bestFit="1" customWidth="1"/>
    <col min="40" max="40" width="14" bestFit="1" customWidth="1"/>
    <col min="41" max="42" width="14.875" bestFit="1" customWidth="1"/>
    <col min="43" max="43" width="13.5" bestFit="1" customWidth="1"/>
    <col min="44" max="44" width="7.125" bestFit="1" customWidth="1"/>
    <col min="45" max="47" width="11" bestFit="1" customWidth="1"/>
    <col min="48" max="54" width="12.125" bestFit="1" customWidth="1"/>
    <col min="55" max="55" width="10.625" bestFit="1" customWidth="1"/>
    <col min="56" max="56" width="11.75" bestFit="1" customWidth="1"/>
    <col min="57" max="57" width="16" bestFit="1" customWidth="1"/>
    <col min="58" max="58" width="13.5" bestFit="1" customWidth="1"/>
    <col min="59" max="59" width="16" bestFit="1" customWidth="1"/>
    <col min="60" max="60" width="13.5" bestFit="1" customWidth="1"/>
    <col min="61" max="61" width="10.625" bestFit="1" customWidth="1"/>
    <col min="62" max="62" width="5.25" bestFit="1" customWidth="1"/>
    <col min="63" max="64" width="10.625" bestFit="1" customWidth="1"/>
    <col min="65" max="65" width="5.75" bestFit="1" customWidth="1"/>
    <col min="66" max="71" width="11.75" bestFit="1" customWidth="1"/>
    <col min="72" max="75" width="8.375" bestFit="1" customWidth="1"/>
    <col min="76" max="76" width="5.25" bestFit="1" customWidth="1"/>
    <col min="77" max="81" width="8.375" bestFit="1" customWidth="1"/>
    <col min="82" max="83" width="5.25" bestFit="1" customWidth="1"/>
    <col min="84" max="84" width="6" bestFit="1" customWidth="1"/>
    <col min="85" max="85" width="9.25" bestFit="1" customWidth="1"/>
    <col min="86" max="86" width="8.25" bestFit="1" customWidth="1"/>
    <col min="87" max="87" width="5.25" bestFit="1" customWidth="1"/>
    <col min="88" max="89" width="11" bestFit="1" customWidth="1"/>
    <col min="90" max="90" width="12.125" bestFit="1" customWidth="1"/>
    <col min="91" max="91" width="5.25" bestFit="1" customWidth="1"/>
    <col min="92" max="96" width="12.125" bestFit="1" customWidth="1"/>
    <col min="97" max="98" width="5.25" bestFit="1" customWidth="1"/>
    <col min="99" max="99" width="3.375" bestFit="1" customWidth="1"/>
    <col min="100" max="100" width="9.25" bestFit="1" customWidth="1"/>
    <col min="101" max="101" width="8.25" bestFit="1" customWidth="1"/>
    <col min="102" max="102" width="9.5" bestFit="1" customWidth="1"/>
    <col min="103" max="103" width="9.875" bestFit="1" customWidth="1"/>
    <col min="104" max="104" width="9.75" bestFit="1" customWidth="1"/>
    <col min="105" max="105" width="9.875" bestFit="1" customWidth="1"/>
    <col min="106" max="106" width="9.625" bestFit="1" customWidth="1"/>
    <col min="107" max="107" width="9.5" bestFit="1" customWidth="1"/>
    <col min="108" max="108" width="9.875" bestFit="1" customWidth="1"/>
    <col min="109" max="109" width="9.75" bestFit="1" customWidth="1"/>
    <col min="110" max="110" width="9.875" bestFit="1" customWidth="1"/>
    <col min="111" max="111" width="9.625" bestFit="1" customWidth="1"/>
    <col min="112" max="113" width="5.25" bestFit="1" customWidth="1"/>
    <col min="114" max="114" width="3.375" bestFit="1" customWidth="1"/>
    <col min="115" max="115" width="9.25" bestFit="1" customWidth="1"/>
    <col min="116" max="116" width="8.25" bestFit="1" customWidth="1"/>
    <col min="117" max="117" width="11" bestFit="1" customWidth="1"/>
    <col min="119" max="119" width="11.125" customWidth="1"/>
    <col min="120" max="120" width="13.375" bestFit="1" customWidth="1"/>
    <col min="122" max="122" width="5.25" bestFit="1" customWidth="1"/>
    <col min="123" max="123" width="12.875" bestFit="1" customWidth="1"/>
    <col min="124" max="124" width="13.5" bestFit="1" customWidth="1"/>
    <col min="125" max="125" width="17.125" bestFit="1" customWidth="1"/>
    <col min="126" max="129" width="12.875" bestFit="1" customWidth="1"/>
    <col min="130" max="130" width="15.5" bestFit="1" customWidth="1"/>
    <col min="131" max="131" width="17.125" bestFit="1" customWidth="1"/>
    <col min="132" max="132" width="10.25" bestFit="1" customWidth="1"/>
    <col min="133" max="133" width="21.375" bestFit="1" customWidth="1"/>
  </cols>
  <sheetData>
    <row r="1" spans="1:133" s="485" customFormat="1" ht="13.15" customHeight="1">
      <c r="A1" s="485" t="s">
        <v>553</v>
      </c>
      <c r="B1" s="485" t="s">
        <v>554</v>
      </c>
      <c r="C1" s="485" t="s">
        <v>555</v>
      </c>
      <c r="D1" s="485" t="s">
        <v>556</v>
      </c>
      <c r="E1" s="485" t="s">
        <v>557</v>
      </c>
      <c r="F1" s="485" t="s">
        <v>558</v>
      </c>
      <c r="G1" s="485" t="s">
        <v>559</v>
      </c>
      <c r="H1" s="485" t="s">
        <v>560</v>
      </c>
      <c r="I1" s="485" t="s">
        <v>561</v>
      </c>
      <c r="J1" s="485" t="s">
        <v>562</v>
      </c>
      <c r="K1" s="485" t="s">
        <v>563</v>
      </c>
      <c r="L1" s="485" t="s">
        <v>564</v>
      </c>
      <c r="M1" s="485" t="s">
        <v>565</v>
      </c>
      <c r="N1" s="485" t="s">
        <v>566</v>
      </c>
      <c r="O1" s="485" t="s">
        <v>567</v>
      </c>
      <c r="P1" s="485" t="s">
        <v>568</v>
      </c>
      <c r="Q1" s="485" t="s">
        <v>569</v>
      </c>
      <c r="R1" s="485" t="s">
        <v>570</v>
      </c>
      <c r="S1" s="485" t="s">
        <v>571</v>
      </c>
      <c r="T1" s="485" t="s">
        <v>572</v>
      </c>
      <c r="U1" s="485" t="s">
        <v>573</v>
      </c>
      <c r="V1" s="485" t="s">
        <v>574</v>
      </c>
      <c r="W1" s="485" t="s">
        <v>575</v>
      </c>
      <c r="X1" s="485" t="s">
        <v>576</v>
      </c>
      <c r="Y1" s="485" t="s">
        <v>577</v>
      </c>
      <c r="Z1" s="485" t="s">
        <v>578</v>
      </c>
      <c r="AA1" s="485" t="s">
        <v>579</v>
      </c>
      <c r="AB1" s="485" t="s">
        <v>580</v>
      </c>
      <c r="AC1" s="485" t="s">
        <v>581</v>
      </c>
      <c r="AD1" s="485" t="s">
        <v>582</v>
      </c>
      <c r="AE1" s="485" t="s">
        <v>583</v>
      </c>
      <c r="AF1" s="485" t="s">
        <v>584</v>
      </c>
      <c r="AG1" s="485" t="s">
        <v>585</v>
      </c>
      <c r="AH1" s="485" t="s">
        <v>586</v>
      </c>
      <c r="AI1" s="485" t="s">
        <v>587</v>
      </c>
      <c r="AJ1" s="485" t="s">
        <v>588</v>
      </c>
      <c r="AK1" s="485" t="s">
        <v>589</v>
      </c>
      <c r="AL1" s="485" t="s">
        <v>590</v>
      </c>
      <c r="AM1" s="485" t="s">
        <v>591</v>
      </c>
      <c r="AN1" s="485" t="s">
        <v>592</v>
      </c>
      <c r="AO1" s="485" t="s">
        <v>593</v>
      </c>
      <c r="AP1" s="485" t="s">
        <v>594</v>
      </c>
      <c r="AQ1" s="485" t="s">
        <v>595</v>
      </c>
      <c r="AR1" s="485" t="s">
        <v>596</v>
      </c>
      <c r="AS1" s="485" t="s">
        <v>597</v>
      </c>
      <c r="AT1" s="485" t="s">
        <v>598</v>
      </c>
      <c r="AU1" s="485" t="s">
        <v>599</v>
      </c>
      <c r="AV1" s="485" t="s">
        <v>600</v>
      </c>
      <c r="AW1" s="485" t="s">
        <v>601</v>
      </c>
      <c r="AX1" s="485" t="s">
        <v>602</v>
      </c>
      <c r="AY1" s="485" t="s">
        <v>603</v>
      </c>
      <c r="AZ1" s="485" t="s">
        <v>604</v>
      </c>
      <c r="BA1" s="485" t="s">
        <v>605</v>
      </c>
      <c r="BB1" s="485" t="s">
        <v>606</v>
      </c>
      <c r="BC1" s="485" t="s">
        <v>607</v>
      </c>
      <c r="BD1" s="485" t="s">
        <v>608</v>
      </c>
      <c r="BE1" s="485" t="s">
        <v>609</v>
      </c>
      <c r="BF1" s="485" t="s">
        <v>610</v>
      </c>
      <c r="BG1" s="485" t="s">
        <v>611</v>
      </c>
      <c r="BH1" s="485" t="s">
        <v>612</v>
      </c>
      <c r="BI1" s="485" t="s">
        <v>613</v>
      </c>
      <c r="BJ1" s="485" t="s">
        <v>614</v>
      </c>
      <c r="BK1" s="485" t="s">
        <v>615</v>
      </c>
      <c r="BL1" s="485" t="s">
        <v>616</v>
      </c>
      <c r="BM1" s="485" t="s">
        <v>617</v>
      </c>
      <c r="BN1" s="485" t="s">
        <v>618</v>
      </c>
      <c r="BO1" s="485" t="s">
        <v>619</v>
      </c>
      <c r="BP1" s="485" t="s">
        <v>620</v>
      </c>
      <c r="BQ1" s="485" t="s">
        <v>621</v>
      </c>
      <c r="BR1" s="485" t="s">
        <v>622</v>
      </c>
      <c r="BS1" s="485" t="s">
        <v>623</v>
      </c>
      <c r="BT1" s="485" t="s">
        <v>624</v>
      </c>
      <c r="BU1" s="485" t="s">
        <v>625</v>
      </c>
      <c r="BV1" s="485" t="s">
        <v>626</v>
      </c>
      <c r="BW1" s="485" t="s">
        <v>627</v>
      </c>
      <c r="BX1" s="485" t="s">
        <v>628</v>
      </c>
      <c r="BY1" s="485" t="s">
        <v>629</v>
      </c>
      <c r="BZ1" s="485" t="s">
        <v>630</v>
      </c>
      <c r="CA1" s="485" t="s">
        <v>631</v>
      </c>
      <c r="CB1" s="485" t="s">
        <v>632</v>
      </c>
      <c r="CC1" s="485" t="s">
        <v>633</v>
      </c>
      <c r="CD1" s="485" t="s">
        <v>634</v>
      </c>
      <c r="CE1" s="485" t="s">
        <v>635</v>
      </c>
      <c r="CF1" s="485" t="s">
        <v>636</v>
      </c>
      <c r="CG1" s="485" t="s">
        <v>637</v>
      </c>
      <c r="CH1" s="485" t="s">
        <v>638</v>
      </c>
      <c r="CI1" s="485" t="s">
        <v>639</v>
      </c>
      <c r="CJ1" s="485" t="s">
        <v>640</v>
      </c>
      <c r="CK1" s="485" t="s">
        <v>641</v>
      </c>
      <c r="CL1" s="485" t="s">
        <v>642</v>
      </c>
      <c r="CM1" s="485" t="s">
        <v>643</v>
      </c>
      <c r="CN1" s="485" t="s">
        <v>644</v>
      </c>
      <c r="CO1" s="485" t="s">
        <v>645</v>
      </c>
      <c r="CP1" s="485" t="s">
        <v>646</v>
      </c>
      <c r="CQ1" s="485" t="s">
        <v>647</v>
      </c>
      <c r="CR1" s="485" t="s">
        <v>648</v>
      </c>
      <c r="CS1" s="485" t="s">
        <v>649</v>
      </c>
      <c r="CT1" s="485" t="s">
        <v>650</v>
      </c>
      <c r="CU1" s="485" t="s">
        <v>651</v>
      </c>
      <c r="CV1" s="485" t="s">
        <v>652</v>
      </c>
      <c r="CW1" s="485" t="s">
        <v>653</v>
      </c>
      <c r="CX1" s="485" t="s">
        <v>654</v>
      </c>
      <c r="CY1" s="485" t="s">
        <v>655</v>
      </c>
      <c r="CZ1" s="485" t="s">
        <v>656</v>
      </c>
      <c r="DA1" s="485" t="s">
        <v>657</v>
      </c>
      <c r="DB1" s="485" t="s">
        <v>658</v>
      </c>
      <c r="DC1" s="485" t="s">
        <v>659</v>
      </c>
      <c r="DD1" s="485" t="s">
        <v>660</v>
      </c>
      <c r="DE1" s="485" t="s">
        <v>661</v>
      </c>
      <c r="DF1" s="485" t="s">
        <v>662</v>
      </c>
      <c r="DG1" s="485" t="s">
        <v>663</v>
      </c>
      <c r="DH1" s="485" t="s">
        <v>664</v>
      </c>
      <c r="DI1" s="485" t="s">
        <v>665</v>
      </c>
      <c r="DJ1" s="485" t="s">
        <v>666</v>
      </c>
      <c r="DK1" s="485" t="s">
        <v>667</v>
      </c>
      <c r="DL1" s="485" t="s">
        <v>668</v>
      </c>
      <c r="DM1" s="485" t="s">
        <v>669</v>
      </c>
      <c r="DN1" s="485" t="s">
        <v>670</v>
      </c>
      <c r="DO1" s="485" t="s">
        <v>671</v>
      </c>
      <c r="DP1" s="485" t="s">
        <v>672</v>
      </c>
      <c r="DQ1" s="485" t="s">
        <v>673</v>
      </c>
      <c r="DR1" s="485" t="s">
        <v>674</v>
      </c>
      <c r="DS1" s="485" t="s">
        <v>675</v>
      </c>
      <c r="DT1" s="485" t="s">
        <v>676</v>
      </c>
      <c r="DU1" s="485" t="s">
        <v>677</v>
      </c>
      <c r="DV1" s="485" t="s">
        <v>678</v>
      </c>
      <c r="DW1" s="485" t="s">
        <v>679</v>
      </c>
      <c r="DX1" s="485" t="s">
        <v>680</v>
      </c>
      <c r="DY1" s="485" t="s">
        <v>681</v>
      </c>
      <c r="DZ1" s="485" t="s">
        <v>682</v>
      </c>
      <c r="EA1" s="485" t="s">
        <v>683</v>
      </c>
      <c r="EB1" s="485" t="s">
        <v>684</v>
      </c>
      <c r="EC1" s="485" t="s">
        <v>685</v>
      </c>
    </row>
    <row r="2" spans="1:133" s="485" customFormat="1" ht="13.15" customHeight="1">
      <c r="A2" s="485" t="str">
        <f>IF(第1号様式!U8="","",第1号様式!U8)</f>
        <v/>
      </c>
      <c r="B2" s="485" t="str">
        <f>IF(第1号様式!U9="","",第1号様式!U9)</f>
        <v/>
      </c>
      <c r="C2" s="485">
        <f>IF(第1号様式!AB9="",第1号様式!U11,第1号様式!AB9)</f>
        <v>0</v>
      </c>
      <c r="D2" s="485" t="str">
        <f>IF(第1号様式!AA12="","",_xlfn.TEXTJOIN("-",TRUE,第1号様式!AA12,第1号様式!AE12,第1号様式!AI12))</f>
        <v/>
      </c>
      <c r="E2" s="485" t="str">
        <f>IF(第1号様式!AA13="","",_xlfn.TEXTJOIN("@",TRUE,第1号様式!AA13,第1号様式!AG13))</f>
        <v/>
      </c>
      <c r="F2" s="485" t="str">
        <f>IF(第1号様式!B7="","",第1号様式!B7)</f>
        <v/>
      </c>
      <c r="G2" s="485" t="str">
        <f>IF(第1号様式!J60="","",第1号様式!J60)</f>
        <v>京都府京都市</v>
      </c>
      <c r="H2" s="485">
        <f>IF(第1号様式!P62="",0,第1号様式!P62)</f>
        <v>0</v>
      </c>
      <c r="I2" s="485">
        <f>IF(第1号様式!P63="",0,第1号様式!P63)</f>
        <v>0</v>
      </c>
      <c r="J2" s="485" t="str">
        <f>IF(別紙1!D182="■",1,"")</f>
        <v/>
      </c>
      <c r="K2" s="485" t="str">
        <f>IF(OR(別紙1!D184="■",別紙1!D187="■"),1,"")</f>
        <v/>
      </c>
      <c r="L2" s="485" t="str">
        <f>IF(第1号様式!N98="","",第1号様式!N98)</f>
        <v/>
      </c>
      <c r="M2" s="485" t="str">
        <f>IF(第1号様式!N99="","",第1号様式!N99)</f>
        <v/>
      </c>
      <c r="N2" s="485" t="str">
        <f>IF(第1号様式!N100="","",第1号様式!N100)</f>
        <v/>
      </c>
      <c r="O2" s="485" t="str">
        <f>IF(第1号様式!N102="","",第1号様式!N102)</f>
        <v/>
      </c>
      <c r="P2" s="485" t="str">
        <f>IF(第1号様式!N103="","",第1号様式!N103)</f>
        <v/>
      </c>
      <c r="Q2" s="485" t="str">
        <f>IF(第1号様式!N114="","",第1号様式!N114)</f>
        <v/>
      </c>
      <c r="R2" s="485" t="str">
        <f>IF(第1号様式!N115="","",第1号様式!N115)</f>
        <v/>
      </c>
      <c r="S2" s="485" t="str">
        <f>IF(第1号様式!N116="","",第1号様式!N116)</f>
        <v/>
      </c>
      <c r="T2" s="485" t="str">
        <f>IF(第1号様式!N118="","",第1号様式!N118)</f>
        <v/>
      </c>
      <c r="U2" s="485" t="str">
        <f>IF(第1号様式!N119="","",第1号様式!N119)</f>
        <v/>
      </c>
      <c r="V2" s="485" t="str">
        <f>IF(第1号様式!J82="","",第1号様式!J82)</f>
        <v/>
      </c>
      <c r="W2" s="485" t="str">
        <f>IF(第1号様式!J83="","",第1号様式!J83)</f>
        <v/>
      </c>
      <c r="X2" s="485" t="str">
        <f>IF(第1号様式!J84="","",第1号様式!J84)</f>
        <v/>
      </c>
      <c r="Y2" s="485" t="str">
        <f>IF(第1号様式!J85="","",_xlfn.TEXTJOIN("-",TRUE,第1号様式!J85,第1号様式!O85,第1号様式!T85))</f>
        <v/>
      </c>
      <c r="Z2" s="485" t="str">
        <f>IF(第1号様式!J86="","",_xlfn.TEXTJOIN("@",TRUE,第1号様式!J86,第1号様式!X86))</f>
        <v/>
      </c>
      <c r="AA2" s="485" t="str">
        <f>IF(第1号様式!J87="","",第1号様式!J87)</f>
        <v/>
      </c>
      <c r="AB2" s="485" t="str">
        <f>IF(別紙3!E9="","",IF(別紙3!E7="その他",別紙3!E8,別紙3!E7))</f>
        <v/>
      </c>
      <c r="AC2" s="485">
        <f>IF(別紙3!E9="",0,別紙3!E9)</f>
        <v>0</v>
      </c>
      <c r="AD2" s="485">
        <f>IF(別紙3!E10="",0,別紙3!E10)</f>
        <v>0</v>
      </c>
      <c r="AE2" s="485">
        <f>IF(別紙3!E11="",0,別紙3!E11)</f>
        <v>0</v>
      </c>
      <c r="AF2" s="486" t="str">
        <f>IF(第1号様式!Z5="","",第1号様式!Z5)</f>
        <v>令和　年　月　日</v>
      </c>
      <c r="AG2" s="485" t="str">
        <f>IF(第2号様式!D31&lt;&gt;"",1,"")</f>
        <v/>
      </c>
      <c r="AK2" s="486" t="str">
        <f>IF(第1号様式!Q28="","",第1号様式!Q28)</f>
        <v>令和　年　月　日</v>
      </c>
      <c r="AL2" s="486" t="str">
        <f>IF(第1号様式!AB28="","",第1号様式!AB28)</f>
        <v>令和　年　月　日</v>
      </c>
      <c r="AS2" s="485">
        <f>IF(別紙1!AC22="",0,別紙1!AC22)</f>
        <v>0</v>
      </c>
      <c r="AT2" s="485">
        <f>IF(別紙1!AC46="",0,別紙1!AC46)</f>
        <v>0</v>
      </c>
      <c r="AU2" s="485">
        <f>IF(別紙1!AC82="",0,別紙1!AC82)</f>
        <v>0</v>
      </c>
      <c r="AV2" s="485">
        <f>IF(別紙1!AC119="",0,別紙1!AC119)</f>
        <v>0</v>
      </c>
      <c r="AW2" s="485">
        <f>IF(別紙1!AC173="",0,別紙1!AC173)</f>
        <v>0</v>
      </c>
      <c r="AX2" s="485">
        <f>IF(別紙1!AC197="",0,別紙1!AC197)</f>
        <v>0</v>
      </c>
      <c r="AY2" s="485">
        <f>IF(別紙1!AC213="",0,別紙1!AC213)</f>
        <v>0</v>
      </c>
      <c r="AZ2" s="485">
        <f>IF(別紙1!AC231="",0,別紙1!AC231)</f>
        <v>0</v>
      </c>
      <c r="BA2" s="485">
        <f>IF(別紙1!AC252="",0,別紙1!AC252)</f>
        <v>0</v>
      </c>
      <c r="BB2" s="485">
        <f>IF(別紙1!AC264="",0,別紙1!AC264)</f>
        <v>0</v>
      </c>
      <c r="BC2" s="485">
        <f>IF(別紙1!AC48="",0,別紙1!AC48)</f>
        <v>0</v>
      </c>
      <c r="BD2" s="485">
        <f>IF(別紙1!AC53="",0,別紙1!AC53)</f>
        <v>0</v>
      </c>
      <c r="BE2" s="485">
        <f>IF(別紙1!AC54="",0,別紙1!AC54)</f>
        <v>0</v>
      </c>
      <c r="BF2" s="485">
        <f>IF(別紙1!AC56="",0,別紙1!AC56)</f>
        <v>0</v>
      </c>
      <c r="BG2" s="485">
        <f>IF(別紙1!AC55="",0,別紙1!AC55)</f>
        <v>0</v>
      </c>
      <c r="BH2" s="485">
        <f>IF(別紙1!AC58="",0,別紙1!AC58)</f>
        <v>0</v>
      </c>
      <c r="BI2" s="485">
        <f>IF(別紙1!AC87="",0,別紙1!AC87)</f>
        <v>0</v>
      </c>
      <c r="BJ2" s="485">
        <f>SUM(BK2:BS2)</f>
        <v>0</v>
      </c>
      <c r="BK2" s="485" t="str">
        <f>IF(別紙1!AC64="","",別紙1!AC64)</f>
        <v/>
      </c>
      <c r="BL2" s="485" t="str">
        <f>IF(別紙1!AC89="","",別紙1!AC89)</f>
        <v/>
      </c>
      <c r="BM2" s="485" t="str">
        <f>IF(別紙1!AC150="","",別紙1!AC150)</f>
        <v/>
      </c>
      <c r="BN2" s="485" t="str">
        <f>IF(別紙1!AC177="","",別紙1!AC177)</f>
        <v/>
      </c>
      <c r="BO2" s="485" t="str">
        <f>IF(別紙1!AC202="","",別紙1!AC202)</f>
        <v/>
      </c>
      <c r="BP2" s="485" t="str">
        <f>IF(別紙1!AC215="","",別紙1!AC215)</f>
        <v/>
      </c>
      <c r="BQ2" s="485" t="str">
        <f>IF(別紙1!AC233="","",別紙1!AC233)</f>
        <v/>
      </c>
      <c r="BR2" s="485" t="str">
        <f>IF(別紙1!AC254="","",別紙1!AC254)</f>
        <v/>
      </c>
      <c r="BS2" s="485" t="str">
        <f>IF(別紙1!AC266="","",別紙1!AC266)</f>
        <v/>
      </c>
      <c r="BT2" s="485">
        <f>SUM(BU2:BX2)</f>
        <v>0</v>
      </c>
      <c r="BU2" s="485">
        <f>ROUNDDOWN(CJ2*2/3,-3)</f>
        <v>0</v>
      </c>
      <c r="BV2" s="485">
        <f>ROUNDDOWN(CK2*2/3,-3)</f>
        <v>0</v>
      </c>
      <c r="BW2" s="485">
        <v>0</v>
      </c>
      <c r="BX2" s="485">
        <f>SUM(CD2:CH2)</f>
        <v>0</v>
      </c>
      <c r="BY2" s="485">
        <f t="shared" ref="BY2:CH2" si="0">ROUNDDOWN(CN2*2/3,-3)</f>
        <v>0</v>
      </c>
      <c r="BZ2" s="485">
        <f t="shared" si="0"/>
        <v>0</v>
      </c>
      <c r="CA2" s="485">
        <f t="shared" si="0"/>
        <v>0</v>
      </c>
      <c r="CB2" s="485">
        <f t="shared" si="0"/>
        <v>0</v>
      </c>
      <c r="CC2" s="485">
        <f t="shared" si="0"/>
        <v>0</v>
      </c>
      <c r="CD2" s="485">
        <f t="shared" si="0"/>
        <v>0</v>
      </c>
      <c r="CE2" s="485">
        <f t="shared" si="0"/>
        <v>0</v>
      </c>
      <c r="CF2" s="485">
        <f t="shared" si="0"/>
        <v>0</v>
      </c>
      <c r="CG2" s="485">
        <f t="shared" si="0"/>
        <v>0</v>
      </c>
      <c r="CH2" s="485">
        <f t="shared" si="0"/>
        <v>0</v>
      </c>
      <c r="CI2" s="485">
        <f>SUM(CJ2:CR2)</f>
        <v>0</v>
      </c>
      <c r="CJ2" s="485">
        <f>IF(別紙1!AC41="",0,別紙1!AC41)</f>
        <v>0</v>
      </c>
      <c r="CK2" s="485">
        <f>IF(別紙1!AC77="",0,別紙1!AC77)</f>
        <v>0</v>
      </c>
      <c r="CL2" s="485">
        <f>IF(別紙1!AC119="",0,別紙1!AC119)</f>
        <v>0</v>
      </c>
      <c r="CM2" s="485">
        <f>SUM(CS2:CW2)</f>
        <v>0</v>
      </c>
      <c r="CN2" s="485">
        <f>IF(別紙1!AC192="",0,別紙1!AC192)</f>
        <v>0</v>
      </c>
      <c r="CO2" s="485">
        <f>IF(別紙1!AC208="",0,別紙1!AC208)</f>
        <v>0</v>
      </c>
      <c r="CP2" s="485">
        <f>IF(別紙1!AC226="",0,別紙1!AC226)</f>
        <v>0</v>
      </c>
      <c r="CQ2" s="485">
        <f>IF(別紙1!AC247="",0,別紙1!AC247)</f>
        <v>0</v>
      </c>
      <c r="CR2" s="485">
        <f>IF(別紙1!AC259="",0,別紙1!AC259)</f>
        <v>0</v>
      </c>
      <c r="CS2" s="485">
        <f>MIN(CX2,DC2)</f>
        <v>0</v>
      </c>
      <c r="CT2" s="485">
        <f>MIN(CY2,DD2)</f>
        <v>0</v>
      </c>
      <c r="CU2" s="485">
        <f>MIN(CZ2,DE2)</f>
        <v>0</v>
      </c>
      <c r="CV2" s="485">
        <f>MIN(DA2,DF2)</f>
        <v>0</v>
      </c>
      <c r="CW2" s="485">
        <f>MIN(DB2,DG2)</f>
        <v>0</v>
      </c>
      <c r="CX2" s="485">
        <f>IF(別紙3!L23="",0,別紙3!L23)</f>
        <v>0</v>
      </c>
      <c r="CY2" s="485">
        <f>IF(別紙3!M23="",0,別紙3!M23)</f>
        <v>0</v>
      </c>
      <c r="CZ2" s="485">
        <f>IF(別紙3!N23="",0,別紙3!N23)</f>
        <v>0</v>
      </c>
      <c r="DA2" s="485">
        <f>IF(別紙3!O23="",0,別紙3!O23)</f>
        <v>0</v>
      </c>
      <c r="DB2" s="485">
        <f>IF(別紙3!P23="",0,別紙3!P23)</f>
        <v>0</v>
      </c>
      <c r="DC2" s="485">
        <f>IF(別紙3!L22="",0,別紙3!L22)</f>
        <v>0</v>
      </c>
      <c r="DD2" s="485">
        <f>IF(別紙3!M22="",0,別紙3!M22)</f>
        <v>0</v>
      </c>
      <c r="DE2" s="485">
        <f>IF(別紙3!N22="",0,別紙3!N22)</f>
        <v>0</v>
      </c>
      <c r="DF2" s="485">
        <f>IF(別紙3!O22="",0,別紙3!O22)</f>
        <v>0</v>
      </c>
      <c r="DG2" s="485">
        <f>IF(別紙3!P22="",0,別紙3!P22)</f>
        <v>0</v>
      </c>
      <c r="DH2" s="485" t="e">
        <f>CD2/DC2</f>
        <v>#DIV/0!</v>
      </c>
      <c r="DI2" s="485" t="e">
        <f>CE2/DD2</f>
        <v>#DIV/0!</v>
      </c>
      <c r="DJ2" s="485" t="e">
        <f>CF2/DE2</f>
        <v>#DIV/0!</v>
      </c>
      <c r="DK2" s="485" t="e">
        <f>CG2/DF2</f>
        <v>#DIV/0!</v>
      </c>
      <c r="DL2" s="485" t="e">
        <f>CH2/DG2</f>
        <v>#DIV/0!</v>
      </c>
      <c r="DM2" s="485" t="str">
        <f>IF(別紙1!AC28="","",別紙1!AC28)</f>
        <v/>
      </c>
      <c r="DN2" s="485" t="str">
        <f>IF(AND(別紙1!J5="■",別紙1!X5="□"),"済",IF(AND(別紙1!J5="□",別紙1!X5="■"),"未",""))</f>
        <v/>
      </c>
      <c r="DO2" s="486" t="str">
        <f>IF(AND(別紙1!J5="■",別紙1!X5="□",別紙1!O5&lt;&gt;"令和　年　月"),別紙1!O5,IF(AND(別紙1!J5="□",別紙1!X5="■",別紙1!AC5&lt;&gt;"令和　年　月"),別紙1!AC5,""))</f>
        <v/>
      </c>
      <c r="DS2" s="485">
        <f>SUM(DT2:EA2)</f>
        <v>0</v>
      </c>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DCE18-2F3E-4D10-80D7-6C64A303AC22}">
  <sheetPr>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34</v>
      </c>
      <c r="C11" s="829" t="s">
        <v>83</v>
      </c>
      <c r="D11" s="829"/>
      <c r="E11" s="829"/>
      <c r="F11" s="829"/>
      <c r="G11" s="829"/>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453">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wV3e+B+FK/GocN1JCECgg5h/HyvG+2WK+2el0IrL0qa0Yk/QJ97c3BOCX+Zh+0jUHDKC41XX4LESwWXfl5yMeg==" saltValue="+JbuA6UPbfmP2f1zubscgA=="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1"/>
  <dataValidations count="1">
    <dataValidation type="whole" allowBlank="1" showInputMessage="1" showErrorMessage="1" error="数値を入力してください。" sqref="G14:G25" xr:uid="{596EFB16-3BEA-4B34-B4A7-90885FFAC5B3}">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25EA9-0822-4C0E-A0CA-2DE6B0AB6044}">
  <sheetPr>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34</v>
      </c>
      <c r="C11" s="829" t="s">
        <v>534</v>
      </c>
      <c r="D11" s="829"/>
      <c r="E11" s="829"/>
      <c r="F11" s="829"/>
      <c r="G11" s="829"/>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26">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n/Mkj7r7qL+pyO02RQ1D1po4LGK16MWxPFEI5Ny07CjxZ9URqRwo+/1BRZ1Lo1Ev+NlP1gLWsAfRS5fyxOTC7w==" saltValue="Yo4w+4KmY2lbYSKGBfM1Rg=="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1"/>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3136E-3621-4F31-86D5-43BBBF742650}">
  <sheetPr>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34</v>
      </c>
      <c r="C11" s="829" t="s">
        <v>123</v>
      </c>
      <c r="D11" s="829"/>
      <c r="E11" s="829"/>
      <c r="F11" s="829"/>
      <c r="G11" s="829"/>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453">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oAPdjxLyC91zAw8fiNFLRJYKn8kbod12TUrxHYmwrFeNts41kv3lOVTT6vNMhMWyp2x7t3ukGMu9EcBQDYntxg==" saltValue="luhQvgHl1J5j/Cvz7f6Jpw=="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1"/>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701B4-0D54-458F-A064-E56C215E8D8B}">
  <sheetPr>
    <tabColor rgb="FFFFFFCC"/>
  </sheetPr>
  <dimension ref="B2:H31"/>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22" t="s">
        <v>330</v>
      </c>
      <c r="C11" s="23"/>
      <c r="D11" s="23"/>
      <c r="E11" s="23"/>
      <c r="F11" s="23"/>
      <c r="G11" s="23"/>
      <c r="H11" s="23"/>
    </row>
    <row r="12" spans="2:8">
      <c r="B12" s="820" t="s">
        <v>37</v>
      </c>
      <c r="C12" s="821"/>
      <c r="D12" s="822"/>
      <c r="E12" s="35" t="s">
        <v>38</v>
      </c>
      <c r="F12" s="35" t="s">
        <v>39</v>
      </c>
      <c r="G12" s="36" t="s">
        <v>56</v>
      </c>
      <c r="H12" s="9"/>
    </row>
    <row r="13" spans="2:8">
      <c r="B13" s="672" t="s">
        <v>186</v>
      </c>
      <c r="C13" s="697"/>
      <c r="D13" s="697"/>
      <c r="E13" s="697"/>
      <c r="F13" s="697"/>
      <c r="G13" s="234"/>
      <c r="H13" s="9"/>
    </row>
    <row r="14" spans="2:8" ht="16.5" customHeight="1">
      <c r="B14" s="25"/>
      <c r="C14" s="826" t="s">
        <v>53</v>
      </c>
      <c r="D14" s="826"/>
      <c r="E14" s="835" t="s">
        <v>53</v>
      </c>
      <c r="F14" s="836"/>
      <c r="G14" s="30"/>
      <c r="H14" s="9" t="s">
        <v>3</v>
      </c>
    </row>
    <row r="15" spans="2:8" ht="16.5" customHeight="1">
      <c r="B15" s="25"/>
      <c r="C15" s="826" t="s">
        <v>57</v>
      </c>
      <c r="D15" s="826"/>
      <c r="E15" s="835" t="s">
        <v>57</v>
      </c>
      <c r="F15" s="836"/>
      <c r="G15" s="30"/>
      <c r="H15" s="9" t="s">
        <v>3</v>
      </c>
    </row>
    <row r="16" spans="2:8" ht="16.5" customHeight="1">
      <c r="B16" s="25"/>
      <c r="C16" s="826" t="s">
        <v>58</v>
      </c>
      <c r="D16" s="826"/>
      <c r="E16" s="838" t="s">
        <v>57</v>
      </c>
      <c r="F16" s="272" t="s">
        <v>59</v>
      </c>
      <c r="G16" s="30"/>
      <c r="H16" s="9" t="s">
        <v>3</v>
      </c>
    </row>
    <row r="17" spans="2:8" ht="16.5" customHeight="1">
      <c r="B17" s="25"/>
      <c r="C17" s="826"/>
      <c r="D17" s="826"/>
      <c r="E17" s="838"/>
      <c r="F17" s="272" t="s">
        <v>60</v>
      </c>
      <c r="G17" s="30"/>
      <c r="H17" s="9" t="s">
        <v>3</v>
      </c>
    </row>
    <row r="18" spans="2:8" ht="16.5" customHeight="1">
      <c r="B18" s="25"/>
      <c r="C18" s="826"/>
      <c r="D18" s="826"/>
      <c r="E18" s="838"/>
      <c r="F18" s="272" t="s">
        <v>61</v>
      </c>
      <c r="G18" s="30"/>
      <c r="H18" s="9" t="s">
        <v>3</v>
      </c>
    </row>
    <row r="19" spans="2:8" ht="16.5" customHeight="1">
      <c r="B19" s="25"/>
      <c r="C19" s="826"/>
      <c r="D19" s="826"/>
      <c r="E19" s="838"/>
      <c r="F19" s="272" t="s">
        <v>62</v>
      </c>
      <c r="G19" s="30"/>
      <c r="H19" s="9" t="s">
        <v>3</v>
      </c>
    </row>
    <row r="20" spans="2:8" ht="16.5" customHeight="1">
      <c r="B20" s="25"/>
      <c r="C20" s="826"/>
      <c r="D20" s="826"/>
      <c r="E20" s="838"/>
      <c r="F20" s="272" t="s">
        <v>63</v>
      </c>
      <c r="G20" s="30"/>
      <c r="H20" s="9" t="s">
        <v>3</v>
      </c>
    </row>
    <row r="21" spans="2:8" ht="16.5" customHeight="1">
      <c r="B21" s="25"/>
      <c r="C21" s="826"/>
      <c r="D21" s="826"/>
      <c r="E21" s="838"/>
      <c r="F21" s="272" t="s">
        <v>64</v>
      </c>
      <c r="G21" s="30"/>
      <c r="H21" s="9" t="s">
        <v>3</v>
      </c>
    </row>
    <row r="22" spans="2:8" ht="16.5" customHeight="1">
      <c r="B22" s="25"/>
      <c r="C22" s="826"/>
      <c r="D22" s="826"/>
      <c r="E22" s="838"/>
      <c r="F22" s="272" t="s">
        <v>65</v>
      </c>
      <c r="G22" s="30"/>
      <c r="H22" s="9" t="s">
        <v>3</v>
      </c>
    </row>
    <row r="23" spans="2:8" ht="16.5" customHeight="1">
      <c r="B23" s="25"/>
      <c r="C23" s="826"/>
      <c r="D23" s="826"/>
      <c r="E23" s="838"/>
      <c r="F23" s="272" t="s">
        <v>66</v>
      </c>
      <c r="G23" s="30"/>
      <c r="H23" s="9" t="s">
        <v>3</v>
      </c>
    </row>
    <row r="24" spans="2:8" ht="16.5" customHeight="1">
      <c r="B24" s="25"/>
      <c r="C24" s="826"/>
      <c r="D24" s="826"/>
      <c r="E24" s="838"/>
      <c r="F24" s="272" t="s">
        <v>67</v>
      </c>
      <c r="G24" s="30"/>
      <c r="H24" s="9" t="s">
        <v>3</v>
      </c>
    </row>
    <row r="25" spans="2:8" ht="16.5" customHeight="1">
      <c r="B25" s="25"/>
      <c r="C25" s="826"/>
      <c r="D25" s="826"/>
      <c r="E25" s="838"/>
      <c r="F25" s="272" t="s">
        <v>68</v>
      </c>
      <c r="G25" s="30"/>
      <c r="H25" s="9" t="s">
        <v>3</v>
      </c>
    </row>
    <row r="26" spans="2:8" ht="16.5" customHeight="1">
      <c r="B26" s="25"/>
      <c r="C26" s="826"/>
      <c r="D26" s="826"/>
      <c r="E26" s="838"/>
      <c r="F26" s="272" t="s">
        <v>69</v>
      </c>
      <c r="G26" s="30"/>
      <c r="H26" s="9" t="s">
        <v>3</v>
      </c>
    </row>
    <row r="27" spans="2:8" ht="16.5" customHeight="1">
      <c r="B27" s="25"/>
      <c r="C27" s="837"/>
      <c r="D27" s="837"/>
      <c r="E27" s="839"/>
      <c r="F27" s="273" t="s">
        <v>70</v>
      </c>
      <c r="G27" s="235"/>
      <c r="H27" s="9" t="s">
        <v>3</v>
      </c>
    </row>
    <row r="28" spans="2:8" ht="16.5" customHeight="1">
      <c r="B28" s="6"/>
      <c r="C28" s="834" t="s">
        <v>44</v>
      </c>
      <c r="D28" s="834"/>
      <c r="E28" s="834"/>
      <c r="F28" s="834"/>
      <c r="G28" s="26">
        <f>SUM(G14:G27)</f>
        <v>0</v>
      </c>
      <c r="H28" s="9" t="s">
        <v>3</v>
      </c>
    </row>
    <row r="29" spans="2:8" ht="16.5" customHeight="1">
      <c r="C29" s="24"/>
      <c r="D29" s="24"/>
      <c r="E29" s="24"/>
      <c r="F29" s="24"/>
      <c r="G29" s="23"/>
    </row>
    <row r="30" spans="2:8">
      <c r="C30" s="32"/>
      <c r="D30" s="236"/>
      <c r="E30" s="236"/>
      <c r="F30" s="236"/>
    </row>
    <row r="31" spans="2:8">
      <c r="C31" s="32"/>
      <c r="D31" s="236"/>
      <c r="E31" s="236"/>
      <c r="F31" s="236"/>
    </row>
  </sheetData>
  <sheetProtection algorithmName="SHA-512" hashValue="TVnjnkKOKjArN+ipOkRnwW960XDqnyftNqTX3K9ozATCkPk7X+2wEsH7eLjWvJDB9GD+SNsOHSt7IoL76vxZjA==" saltValue="t8z3HFP6m1wGNijA2aB0IQ==" spinCount="100000" sheet="1" objects="1" scenarios="1" selectLockedCells="1"/>
  <mergeCells count="12">
    <mergeCell ref="C5:G6"/>
    <mergeCell ref="C7:G7"/>
    <mergeCell ref="C8:G9"/>
    <mergeCell ref="C16:D27"/>
    <mergeCell ref="E16:E27"/>
    <mergeCell ref="C28:F28"/>
    <mergeCell ref="B12:D12"/>
    <mergeCell ref="B13:F13"/>
    <mergeCell ref="C14:D14"/>
    <mergeCell ref="E14:F14"/>
    <mergeCell ref="C15:D15"/>
    <mergeCell ref="E15:F15"/>
  </mergeCells>
  <phoneticPr fontId="1"/>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4CA8F-7272-4FF6-9B34-B700F0B7A630}">
  <sheetPr>
    <tabColor rgb="FFFFFFCC"/>
    <pageSetUpPr fitToPage="1"/>
  </sheetPr>
  <dimension ref="A2:V271"/>
  <sheetViews>
    <sheetView topLeftCell="B1" zoomScale="90" zoomScaleNormal="90" workbookViewId="0">
      <selection activeCell="E7" sqref="E7"/>
    </sheetView>
  </sheetViews>
  <sheetFormatPr defaultColWidth="6.5" defaultRowHeight="13.5"/>
  <cols>
    <col min="1" max="1" width="8.875" style="5" hidden="1" customWidth="1"/>
    <col min="2" max="2" width="3.625" style="5" customWidth="1"/>
    <col min="3" max="3" width="25.5" style="5" customWidth="1"/>
    <col min="4" max="4" width="12.625" style="5" customWidth="1"/>
    <col min="5" max="5" width="12.375" style="5" customWidth="1"/>
    <col min="6" max="6" width="20.625" style="5" customWidth="1"/>
    <col min="7" max="7" width="30.625" style="5" customWidth="1"/>
    <col min="8" max="9" width="10.625" style="5" customWidth="1"/>
    <col min="10" max="10" width="35.625" style="5" customWidth="1"/>
    <col min="11" max="11" width="7.875" style="5" customWidth="1"/>
    <col min="12" max="12" width="10.625" style="5" customWidth="1"/>
    <col min="13" max="13" width="9.75" style="5" customWidth="1"/>
    <col min="14" max="14" width="9.875" style="5" customWidth="1"/>
    <col min="15" max="15" width="11.25" style="5" customWidth="1"/>
    <col min="16" max="16" width="12.125" style="5" customWidth="1"/>
    <col min="17" max="17" width="10.625" style="5" customWidth="1"/>
    <col min="18" max="18" width="10" style="5" customWidth="1"/>
    <col min="19" max="19" width="6" style="5" customWidth="1"/>
    <col min="20" max="20" width="6" style="237" customWidth="1"/>
    <col min="21" max="21" width="15.625" style="5" customWidth="1"/>
    <col min="22" max="22" width="16.125" style="5" customWidth="1"/>
    <col min="23" max="16384" width="6.5" style="5"/>
  </cols>
  <sheetData>
    <row r="2" spans="3:20" ht="14.25">
      <c r="C2" s="37" t="s">
        <v>290</v>
      </c>
      <c r="D2" s="7"/>
      <c r="E2" s="7"/>
    </row>
    <row r="3" spans="3:20" ht="14.25">
      <c r="C3" s="7"/>
      <c r="D3" s="7"/>
      <c r="E3" s="7"/>
    </row>
    <row r="4" spans="3:20" ht="14.25">
      <c r="C4" s="38" t="s">
        <v>291</v>
      </c>
      <c r="D4" s="1"/>
      <c r="E4" s="1"/>
      <c r="F4" s="7"/>
      <c r="G4" s="7"/>
      <c r="H4" s="7"/>
      <c r="I4" s="7"/>
      <c r="J4" s="7"/>
      <c r="K4" s="7"/>
      <c r="L4" s="7"/>
      <c r="M4" s="7"/>
    </row>
    <row r="6" spans="3:20">
      <c r="C6" s="38" t="s">
        <v>276</v>
      </c>
      <c r="G6" s="38" t="s">
        <v>286</v>
      </c>
      <c r="H6" s="38"/>
      <c r="I6" s="38"/>
      <c r="J6" s="38"/>
      <c r="M6" s="2"/>
    </row>
    <row r="7" spans="3:20" ht="21" customHeight="1">
      <c r="C7" s="508" t="s">
        <v>255</v>
      </c>
      <c r="D7" s="509"/>
      <c r="E7" s="55"/>
      <c r="G7" s="56"/>
      <c r="H7" s="251"/>
      <c r="I7" s="250"/>
      <c r="J7" s="254"/>
      <c r="K7" s="264"/>
      <c r="L7" s="507" t="s">
        <v>56</v>
      </c>
      <c r="M7" s="57"/>
      <c r="N7" s="57"/>
      <c r="O7" s="57"/>
      <c r="P7" s="58"/>
    </row>
    <row r="8" spans="3:20" ht="21" customHeight="1">
      <c r="C8" s="510"/>
      <c r="D8" s="511" t="s">
        <v>382</v>
      </c>
      <c r="E8" s="454"/>
      <c r="G8" s="500" t="s">
        <v>186</v>
      </c>
      <c r="H8" s="501" t="s">
        <v>38</v>
      </c>
      <c r="I8" s="502"/>
      <c r="J8" s="503" t="s">
        <v>39</v>
      </c>
      <c r="K8" s="504"/>
      <c r="L8" s="505" t="s">
        <v>237</v>
      </c>
      <c r="M8" s="505" t="s">
        <v>238</v>
      </c>
      <c r="N8" s="505" t="s">
        <v>125</v>
      </c>
      <c r="O8" s="505" t="s">
        <v>383</v>
      </c>
      <c r="P8" s="506" t="s">
        <v>284</v>
      </c>
    </row>
    <row r="9" spans="3:20" ht="21" customHeight="1">
      <c r="C9" s="512" t="s">
        <v>384</v>
      </c>
      <c r="D9" s="513"/>
      <c r="E9" s="59"/>
      <c r="G9" s="60" t="s">
        <v>40</v>
      </c>
      <c r="H9" s="256" t="s">
        <v>41</v>
      </c>
      <c r="I9" s="3"/>
      <c r="J9" s="255" t="s">
        <v>42</v>
      </c>
      <c r="K9" s="261"/>
      <c r="L9" s="61"/>
      <c r="M9" s="62"/>
      <c r="N9" s="62"/>
      <c r="O9" s="62"/>
      <c r="P9" s="62"/>
    </row>
    <row r="10" spans="3:20" ht="21" customHeight="1">
      <c r="C10" s="514" t="s">
        <v>385</v>
      </c>
      <c r="D10" s="515"/>
      <c r="E10" s="64"/>
      <c r="G10" s="65"/>
      <c r="H10" s="256"/>
      <c r="I10" s="3"/>
      <c r="J10" s="252" t="s">
        <v>43</v>
      </c>
      <c r="K10" s="262"/>
      <c r="L10" s="67"/>
      <c r="M10" s="30"/>
      <c r="N10" s="30"/>
      <c r="O10" s="30"/>
      <c r="P10" s="30"/>
    </row>
    <row r="11" spans="3:20" ht="21" customHeight="1">
      <c r="C11" s="508" t="s">
        <v>266</v>
      </c>
      <c r="D11" s="509"/>
      <c r="E11" s="487" t="str">
        <f>IF(AND(E9&lt;&gt;"",E10&lt;&gt;""),TRUNC(E10/E9*100,0)/100,"")</f>
        <v/>
      </c>
      <c r="G11" s="65"/>
      <c r="H11" s="257"/>
      <c r="I11" s="247"/>
      <c r="J11" s="252" t="s">
        <v>45</v>
      </c>
      <c r="K11" s="262"/>
      <c r="L11" s="67"/>
      <c r="M11" s="30"/>
      <c r="N11" s="30"/>
      <c r="O11" s="30"/>
      <c r="P11" s="30"/>
    </row>
    <row r="12" spans="3:20" ht="21" customHeight="1">
      <c r="C12" s="508" t="s">
        <v>430</v>
      </c>
      <c r="D12" s="516" t="s">
        <v>431</v>
      </c>
      <c r="E12" s="455"/>
      <c r="G12" s="65"/>
      <c r="H12" s="258" t="s">
        <v>71</v>
      </c>
      <c r="I12" s="248"/>
      <c r="J12" s="253" t="s">
        <v>46</v>
      </c>
      <c r="K12" s="262"/>
      <c r="L12" s="67"/>
      <c r="M12" s="30"/>
      <c r="N12" s="30"/>
      <c r="O12" s="30"/>
      <c r="P12" s="30"/>
      <c r="T12" s="5"/>
    </row>
    <row r="13" spans="3:20" ht="21" customHeight="1">
      <c r="C13" s="514"/>
      <c r="D13" s="517" t="s">
        <v>432</v>
      </c>
      <c r="E13" s="456"/>
      <c r="G13" s="65"/>
      <c r="H13" s="256"/>
      <c r="I13" s="3"/>
      <c r="J13" s="253" t="s">
        <v>47</v>
      </c>
      <c r="K13" s="262"/>
      <c r="L13" s="67"/>
      <c r="M13" s="30"/>
      <c r="N13" s="30"/>
      <c r="O13" s="30"/>
      <c r="P13" s="30"/>
      <c r="T13" s="5"/>
    </row>
    <row r="14" spans="3:20" ht="21" customHeight="1">
      <c r="C14" s="514"/>
      <c r="D14" s="517" t="s">
        <v>433</v>
      </c>
      <c r="E14" s="456"/>
      <c r="G14" s="65"/>
      <c r="H14" s="257"/>
      <c r="I14" s="247"/>
      <c r="J14" s="253" t="s">
        <v>48</v>
      </c>
      <c r="K14" s="262"/>
      <c r="L14" s="67"/>
      <c r="M14" s="30"/>
      <c r="N14" s="30"/>
      <c r="O14" s="30"/>
      <c r="P14" s="30"/>
      <c r="T14" s="5"/>
    </row>
    <row r="15" spans="3:20" ht="21" customHeight="1">
      <c r="C15" s="518"/>
      <c r="D15" s="511" t="s">
        <v>434</v>
      </c>
      <c r="E15" s="457"/>
      <c r="G15" s="65"/>
      <c r="H15" s="257" t="s">
        <v>49</v>
      </c>
      <c r="I15" s="247"/>
      <c r="J15" s="69"/>
      <c r="K15" s="262"/>
      <c r="L15" s="67"/>
      <c r="M15" s="30"/>
      <c r="N15" s="30"/>
      <c r="O15" s="30"/>
      <c r="P15" s="30"/>
      <c r="T15" s="5"/>
    </row>
    <row r="16" spans="3:20" ht="21" customHeight="1">
      <c r="C16" s="514" t="s">
        <v>275</v>
      </c>
      <c r="D16" s="517" t="s">
        <v>386</v>
      </c>
      <c r="E16" s="202" t="str">
        <f>IFERROR(VLOOKUP(M120,M123:N130,2,FALSE),"")</f>
        <v/>
      </c>
      <c r="G16" s="65"/>
      <c r="H16" s="259" t="s">
        <v>50</v>
      </c>
      <c r="I16" s="66"/>
      <c r="J16" s="69"/>
      <c r="K16" s="262"/>
      <c r="L16" s="67"/>
      <c r="M16" s="30"/>
      <c r="N16" s="30"/>
      <c r="O16" s="30"/>
      <c r="P16" s="30"/>
      <c r="T16" s="5"/>
    </row>
    <row r="17" spans="3:22" ht="21" customHeight="1">
      <c r="C17" s="518"/>
      <c r="D17" s="511" t="s">
        <v>387</v>
      </c>
      <c r="E17" s="70" t="str">
        <f>IF(E16="","",VLOOKUP(E16,$D$123:$L$130,9,FALSE))</f>
        <v/>
      </c>
      <c r="G17" s="65"/>
      <c r="H17" s="259" t="s">
        <v>51</v>
      </c>
      <c r="I17" s="66"/>
      <c r="J17" s="69"/>
      <c r="K17" s="262"/>
      <c r="L17" s="67"/>
      <c r="M17" s="30"/>
      <c r="N17" s="30"/>
      <c r="O17" s="30"/>
      <c r="P17" s="30"/>
      <c r="T17" s="5"/>
    </row>
    <row r="18" spans="3:22" ht="21" customHeight="1">
      <c r="C18" s="518" t="s">
        <v>277</v>
      </c>
      <c r="D18" s="519"/>
      <c r="E18" s="71" t="str">
        <f>IF(AND(E11&lt;&gt;"",E17&lt;&gt;""),IF(E11&gt;=E17,"適合","不適合"),"")</f>
        <v/>
      </c>
      <c r="G18" s="72" t="s">
        <v>52</v>
      </c>
      <c r="H18" s="259" t="s">
        <v>53</v>
      </c>
      <c r="I18" s="66"/>
      <c r="J18" s="69"/>
      <c r="K18" s="262"/>
      <c r="L18" s="67"/>
      <c r="M18" s="30"/>
      <c r="N18" s="30"/>
      <c r="O18" s="30"/>
      <c r="P18" s="30"/>
      <c r="T18" s="5"/>
    </row>
    <row r="19" spans="3:22" ht="21" customHeight="1">
      <c r="G19" s="72" t="s">
        <v>54</v>
      </c>
      <c r="H19" s="259" t="s">
        <v>54</v>
      </c>
      <c r="I19" s="66"/>
      <c r="J19" s="69"/>
      <c r="K19" s="262"/>
      <c r="L19" s="67"/>
      <c r="M19" s="30"/>
      <c r="N19" s="30"/>
      <c r="O19" s="30"/>
      <c r="P19" s="30"/>
      <c r="T19" s="5"/>
    </row>
    <row r="20" spans="3:22" ht="21" customHeight="1">
      <c r="G20" s="73" t="s">
        <v>55</v>
      </c>
      <c r="H20" s="260" t="s">
        <v>55</v>
      </c>
      <c r="I20" s="249"/>
      <c r="J20" s="74"/>
      <c r="K20" s="263"/>
      <c r="L20" s="75"/>
      <c r="M20" s="76"/>
      <c r="N20" s="76"/>
      <c r="O20" s="76"/>
      <c r="P20" s="76"/>
      <c r="T20" s="5"/>
    </row>
    <row r="21" spans="3:22">
      <c r="C21" s="2"/>
      <c r="G21" s="3"/>
      <c r="H21" s="3"/>
      <c r="I21" s="3"/>
      <c r="J21" s="3"/>
      <c r="K21" s="3"/>
      <c r="L21" s="458"/>
      <c r="M21" s="458"/>
      <c r="N21" s="458"/>
      <c r="O21" s="458"/>
      <c r="P21" s="458"/>
      <c r="T21" s="5"/>
    </row>
    <row r="22" spans="3:22" ht="21" customHeight="1">
      <c r="C22" s="2"/>
      <c r="G22" s="77" t="s">
        <v>524</v>
      </c>
      <c r="H22" s="78"/>
      <c r="I22" s="78"/>
      <c r="J22" s="78"/>
      <c r="K22" s="79" t="s">
        <v>388</v>
      </c>
      <c r="L22" s="459">
        <f>ROUNDDOWN(SUM(L9:L20),-3)</f>
        <v>0</v>
      </c>
      <c r="M22" s="459">
        <f>ROUNDDOWN(SUM(M9:M20),-3)</f>
        <v>0</v>
      </c>
      <c r="N22" s="459">
        <f>ROUNDDOWN(SUM(N9:N20),-3)</f>
        <v>0</v>
      </c>
      <c r="O22" s="459">
        <f>ROUNDDOWN(SUM(O9:O20),-3)</f>
        <v>0</v>
      </c>
      <c r="P22" s="459">
        <f>ROUNDDOWN(SUM(P9:P20),-3)</f>
        <v>0</v>
      </c>
      <c r="T22" s="5"/>
    </row>
    <row r="23" spans="3:22" ht="21" customHeight="1" thickBot="1">
      <c r="C23" s="2"/>
      <c r="G23" s="77" t="s">
        <v>525</v>
      </c>
      <c r="H23" s="78"/>
      <c r="I23" s="78"/>
      <c r="J23" s="78"/>
      <c r="K23" s="79" t="s">
        <v>388</v>
      </c>
      <c r="L23" s="460">
        <f>SUMIF($A:$A,L8,$V:$V)</f>
        <v>0</v>
      </c>
      <c r="M23" s="460">
        <f>SUMIF($A:$A,M8,$V:$V)</f>
        <v>0</v>
      </c>
      <c r="N23" s="460">
        <f>SUMIF($A:$A,N8,$V:$V)</f>
        <v>0</v>
      </c>
      <c r="O23" s="460">
        <f>SUMIF($A:$A,O8,$V:$V)</f>
        <v>0</v>
      </c>
      <c r="P23" s="103">
        <f>IF($P$22&lt;&gt;0,75000,0)</f>
        <v>0</v>
      </c>
      <c r="T23" s="5"/>
    </row>
    <row r="24" spans="3:22" ht="21" customHeight="1" thickBot="1">
      <c r="G24" s="461" t="s">
        <v>526</v>
      </c>
      <c r="H24" s="81"/>
      <c r="I24" s="81"/>
      <c r="J24" s="81"/>
      <c r="K24" s="462" t="s">
        <v>388</v>
      </c>
      <c r="L24" s="463">
        <f>MIN(L22:L23)</f>
        <v>0</v>
      </c>
      <c r="M24" s="463">
        <f>MIN(M22:M23)</f>
        <v>0</v>
      </c>
      <c r="N24" s="463">
        <f>MIN(N22:N23)</f>
        <v>0</v>
      </c>
      <c r="O24" s="463">
        <f>MIN(O22:O23)</f>
        <v>0</v>
      </c>
      <c r="P24" s="464">
        <f>MIN(P22:P23)</f>
        <v>0</v>
      </c>
      <c r="R24" s="83" t="s">
        <v>439</v>
      </c>
      <c r="T24" s="266" t="s">
        <v>424</v>
      </c>
      <c r="U24" s="84">
        <f>SUM(L24:P24)</f>
        <v>0</v>
      </c>
    </row>
    <row r="25" spans="3:22">
      <c r="G25" s="465"/>
      <c r="H25" s="465"/>
      <c r="I25" s="465"/>
      <c r="J25" s="465"/>
      <c r="K25" s="465"/>
      <c r="L25" s="465"/>
      <c r="M25" s="465"/>
      <c r="N25" s="465"/>
      <c r="O25" s="465"/>
      <c r="P25" s="465"/>
      <c r="R25" s="83"/>
      <c r="T25" s="267"/>
      <c r="U25" s="86"/>
    </row>
    <row r="26" spans="3:22" ht="21" customHeight="1">
      <c r="G26" s="87" t="s">
        <v>527</v>
      </c>
      <c r="H26" s="88"/>
      <c r="I26" s="88"/>
      <c r="J26" s="88"/>
      <c r="K26" s="89" t="s">
        <v>388</v>
      </c>
      <c r="L26" s="153"/>
      <c r="M26" s="153"/>
      <c r="N26" s="153"/>
      <c r="O26" s="153"/>
      <c r="P26" s="153"/>
      <c r="R26" s="83" t="s">
        <v>439</v>
      </c>
      <c r="T26" s="265" t="s">
        <v>425</v>
      </c>
      <c r="U26" s="90">
        <f>SUM(L26:P26)</f>
        <v>0</v>
      </c>
    </row>
    <row r="27" spans="3:22" ht="14.25" thickBot="1">
      <c r="H27" s="91"/>
      <c r="I27" s="91"/>
      <c r="J27" s="91"/>
      <c r="K27" s="91"/>
      <c r="L27" s="85"/>
      <c r="M27" s="85"/>
      <c r="N27" s="85"/>
      <c r="O27" s="85"/>
      <c r="P27" s="85"/>
      <c r="R27" s="83"/>
      <c r="T27" s="267"/>
      <c r="U27" s="86"/>
    </row>
    <row r="28" spans="3:22" ht="21" customHeight="1" thickBot="1">
      <c r="G28" s="92" t="s">
        <v>528</v>
      </c>
      <c r="H28" s="81"/>
      <c r="I28" s="81"/>
      <c r="J28" s="81"/>
      <c r="K28" s="81"/>
      <c r="L28" s="82">
        <f>L24-L26</f>
        <v>0</v>
      </c>
      <c r="M28" s="82">
        <f t="shared" ref="M28:O28" si="0">M24-M26</f>
        <v>0</v>
      </c>
      <c r="N28" s="82">
        <f t="shared" si="0"/>
        <v>0</v>
      </c>
      <c r="O28" s="82">
        <f t="shared" si="0"/>
        <v>0</v>
      </c>
      <c r="P28" s="82">
        <f>P24-P26</f>
        <v>0</v>
      </c>
      <c r="R28" s="83" t="s">
        <v>439</v>
      </c>
      <c r="T28" s="266" t="s">
        <v>426</v>
      </c>
      <c r="U28" s="84">
        <f>IF(U24-U26&gt;1800000,"上限超過",U24-U26)</f>
        <v>0</v>
      </c>
    </row>
    <row r="29" spans="3:22">
      <c r="L29" s="91"/>
      <c r="M29" s="91"/>
      <c r="N29" s="85"/>
      <c r="O29" s="85"/>
      <c r="P29" s="85"/>
      <c r="Q29" s="85"/>
      <c r="R29" s="85"/>
      <c r="S29" s="83"/>
      <c r="T29" s="242" t="str">
        <f>IF(U28="上限超過","超過金額","")</f>
        <v/>
      </c>
      <c r="U29" s="93" t="str">
        <f>IF(U28="上限超過",U24-U26-1800000,"")</f>
        <v/>
      </c>
    </row>
    <row r="30" spans="3:22">
      <c r="T30" s="5"/>
    </row>
    <row r="31" spans="3:22">
      <c r="C31" s="38" t="s">
        <v>285</v>
      </c>
      <c r="F31" s="5" t="s">
        <v>438</v>
      </c>
    </row>
    <row r="32" spans="3:22" ht="60" customHeight="1">
      <c r="C32" s="494" t="s">
        <v>257</v>
      </c>
      <c r="D32" s="493" t="s">
        <v>704</v>
      </c>
      <c r="E32" s="494" t="s">
        <v>258</v>
      </c>
      <c r="F32" s="494" t="s">
        <v>259</v>
      </c>
      <c r="G32" s="494" t="s">
        <v>260</v>
      </c>
      <c r="H32" s="498"/>
      <c r="I32" s="498"/>
      <c r="J32" s="495" t="s">
        <v>520</v>
      </c>
      <c r="K32" s="492" t="s">
        <v>706</v>
      </c>
      <c r="L32" s="493" t="s">
        <v>389</v>
      </c>
      <c r="M32" s="493" t="s">
        <v>471</v>
      </c>
      <c r="N32" s="493" t="s">
        <v>390</v>
      </c>
      <c r="O32" s="493" t="s">
        <v>697</v>
      </c>
      <c r="P32" s="493" t="s">
        <v>699</v>
      </c>
      <c r="Q32" s="494" t="s">
        <v>261</v>
      </c>
      <c r="R32" s="493" t="s">
        <v>392</v>
      </c>
      <c r="S32" s="866" t="s">
        <v>698</v>
      </c>
      <c r="T32" s="867"/>
      <c r="U32" s="499" t="s">
        <v>391</v>
      </c>
      <c r="V32" s="493" t="s">
        <v>393</v>
      </c>
    </row>
    <row r="33" spans="1:22" ht="21" customHeight="1">
      <c r="A33" s="63" t="s">
        <v>237</v>
      </c>
      <c r="B33" s="2"/>
      <c r="C33" s="94" t="s">
        <v>126</v>
      </c>
      <c r="D33" s="840"/>
      <c r="E33" s="95" t="s">
        <v>239</v>
      </c>
      <c r="F33" s="96"/>
      <c r="G33" s="96"/>
      <c r="J33" s="97"/>
      <c r="K33" s="859"/>
      <c r="L33" s="98"/>
      <c r="M33" s="99"/>
      <c r="N33" s="100"/>
      <c r="O33" s="101" t="str">
        <f>IF(AND(L33&lt;&gt;"",M33&lt;&gt;""),ROUNDDOWN(((M33/L33)/1000),1),"")</f>
        <v/>
      </c>
      <c r="P33" s="842" t="str">
        <f>IF(O33="","",SUM(O33:O34))</f>
        <v/>
      </c>
      <c r="Q33" s="95" t="str">
        <f>IF(K33="○","",IFERROR(VLOOKUP(L33-10^-9,$C$148:$F$151,4,TRUE),""))</f>
        <v/>
      </c>
      <c r="R33" s="102" t="str" cm="1">
        <f t="array" ref="R33">IFERROR(_xlfn.XLOOKUP(Q33,$F$148:$F$151,_xlfn.XLOOKUP(A33,$G$147:$L$147,$G$148:$L$151)),"")</f>
        <v/>
      </c>
      <c r="S33" s="844">
        <f>IFERROR(VLOOKUP(C33,$C$136:$E$142,3,FALSE),"")</f>
        <v>5.7</v>
      </c>
      <c r="T33" s="846" t="s">
        <v>254</v>
      </c>
      <c r="U33" s="870" t="str" cm="1">
        <f t="array" ref="U33">_xlfn.IFS(P33="","",P33&lt;S33,"不適合",P33&gt;=S33,"適合")</f>
        <v/>
      </c>
      <c r="V33" s="872" t="str">
        <f>IF(U33="不適合","",IFERROR(MAX(R33*N33,N(R34)*N(N34)),""))</f>
        <v/>
      </c>
    </row>
    <row r="34" spans="1:22" ht="21" customHeight="1">
      <c r="A34" s="63" t="s">
        <v>237</v>
      </c>
      <c r="B34" s="2"/>
      <c r="C34" s="94" t="s">
        <v>126</v>
      </c>
      <c r="D34" s="850"/>
      <c r="E34" s="104" t="s">
        <v>240</v>
      </c>
      <c r="F34" s="105"/>
      <c r="G34" s="105"/>
      <c r="J34" s="106"/>
      <c r="K34" s="860"/>
      <c r="L34" s="488"/>
      <c r="M34" s="489"/>
      <c r="N34" s="490"/>
      <c r="O34" s="110" t="str">
        <f>IF(AND(L34&lt;&gt;"",M34&lt;&gt;""),ROUNDDOWN(((M34/L34)/1000),1),"")</f>
        <v/>
      </c>
      <c r="P34" s="851"/>
      <c r="Q34" s="130" t="str">
        <f>IF(K33="○","",IFERROR(VLOOKUP(L34-10^-9,$C$148:$F$151,4,TRUE),""))</f>
        <v/>
      </c>
      <c r="R34" s="111" t="str" cm="1">
        <f t="array" ref="R34">IFERROR(_xlfn.XLOOKUP(Q34,$F$148:$F$151,_xlfn.XLOOKUP(A34,$G$147:$L$147,$G$148:$L$151)),"")</f>
        <v/>
      </c>
      <c r="S34" s="845"/>
      <c r="T34" s="854"/>
      <c r="U34" s="871"/>
      <c r="V34" s="873"/>
    </row>
    <row r="35" spans="1:22" ht="21" customHeight="1">
      <c r="A35" s="63" t="s">
        <v>237</v>
      </c>
      <c r="B35" s="2"/>
      <c r="C35" s="94" t="s">
        <v>126</v>
      </c>
      <c r="D35" s="840"/>
      <c r="E35" s="95" t="s">
        <v>239</v>
      </c>
      <c r="F35" s="96"/>
      <c r="G35" s="96"/>
      <c r="J35" s="97"/>
      <c r="K35" s="859"/>
      <c r="L35" s="98"/>
      <c r="M35" s="99"/>
      <c r="N35" s="100"/>
      <c r="O35" s="101" t="str">
        <f t="shared" ref="O35:O74" si="1">IF(AND(L35&lt;&gt;"",M35&lt;&gt;""),ROUNDDOWN(((M35/L35)/1000),1),"")</f>
        <v/>
      </c>
      <c r="P35" s="842" t="str">
        <f>IF(O35="","",SUM(O35:O36))</f>
        <v/>
      </c>
      <c r="Q35" s="95" t="str">
        <f t="shared" ref="Q35:Q73" si="2">IF(K35="○","",IFERROR(VLOOKUP(L35-10^-9,$C$148:$F$151,4,TRUE),""))</f>
        <v/>
      </c>
      <c r="R35" s="102" t="str" cm="1">
        <f t="array" ref="R35">IFERROR(_xlfn.XLOOKUP(Q35,$F$148:$F$151,_xlfn.XLOOKUP(A35,$G$147:$L$147,$G$148:$L$151)),"")</f>
        <v/>
      </c>
      <c r="S35" s="844">
        <f>IFERROR(VLOOKUP(C35,$C$136:$E$142,3,FALSE),"")</f>
        <v>5.7</v>
      </c>
      <c r="T35" s="846" t="s">
        <v>254</v>
      </c>
      <c r="U35" s="848" t="str" cm="1">
        <f t="array" ref="U35">_xlfn.IFS(P35="","",P35&lt;S35,"不適合",P35&gt;=S35,"適合")</f>
        <v/>
      </c>
      <c r="V35" s="872" t="str">
        <f>IF(U35="不適合","",IFERROR(MAX(R35*N35,N(R36)*N(N36)),""))</f>
        <v/>
      </c>
    </row>
    <row r="36" spans="1:22" ht="21" customHeight="1">
      <c r="A36" s="63" t="s">
        <v>237</v>
      </c>
      <c r="B36" s="2"/>
      <c r="C36" s="94" t="s">
        <v>126</v>
      </c>
      <c r="D36" s="850"/>
      <c r="E36" s="104" t="s">
        <v>240</v>
      </c>
      <c r="F36" s="105"/>
      <c r="G36" s="105"/>
      <c r="J36" s="106"/>
      <c r="K36" s="860"/>
      <c r="L36" s="107"/>
      <c r="M36" s="108"/>
      <c r="N36" s="109"/>
      <c r="O36" s="110" t="str">
        <f t="shared" si="1"/>
        <v/>
      </c>
      <c r="P36" s="851"/>
      <c r="Q36" s="130" t="str">
        <f>IF(K35="○","",IFERROR(VLOOKUP(L36-10^-9,$C$148:$F$151,4,TRUE),""))</f>
        <v/>
      </c>
      <c r="R36" s="111" t="str" cm="1">
        <f t="array" ref="R36">IFERROR(_xlfn.XLOOKUP(Q36,$F$148:$F$151,_xlfn.XLOOKUP(A36,$G$147:$L$147,$G$148:$L$151)),"")</f>
        <v/>
      </c>
      <c r="S36" s="845"/>
      <c r="T36" s="854"/>
      <c r="U36" s="856"/>
      <c r="V36" s="873"/>
    </row>
    <row r="37" spans="1:22" ht="21" customHeight="1">
      <c r="A37" s="63" t="s">
        <v>237</v>
      </c>
      <c r="B37" s="2"/>
      <c r="C37" s="94" t="s">
        <v>126</v>
      </c>
      <c r="D37" s="840"/>
      <c r="E37" s="95" t="s">
        <v>239</v>
      </c>
      <c r="F37" s="96"/>
      <c r="G37" s="96"/>
      <c r="J37" s="97"/>
      <c r="K37" s="859"/>
      <c r="L37" s="98"/>
      <c r="M37" s="99"/>
      <c r="N37" s="100"/>
      <c r="O37" s="101" t="str">
        <f t="shared" si="1"/>
        <v/>
      </c>
      <c r="P37" s="842" t="str">
        <f>IF(O37="","",SUM(O37:O38))</f>
        <v/>
      </c>
      <c r="Q37" s="95" t="str">
        <f t="shared" si="2"/>
        <v/>
      </c>
      <c r="R37" s="102" t="str" cm="1">
        <f t="array" ref="R37">IFERROR(_xlfn.XLOOKUP(Q37,$F$148:$F$151,_xlfn.XLOOKUP(A37,$G$147:$L$147,$G$148:$L$151)),"")</f>
        <v/>
      </c>
      <c r="S37" s="844">
        <f>IFERROR(VLOOKUP(C37,$C$136:$E$142,3,FALSE),"")</f>
        <v>5.7</v>
      </c>
      <c r="T37" s="846" t="s">
        <v>254</v>
      </c>
      <c r="U37" s="848" t="str" cm="1">
        <f t="array" ref="U37">_xlfn.IFS(P37="","",P37&lt;S37,"不適合",P37&gt;=S37,"適合")</f>
        <v/>
      </c>
      <c r="V37" s="872" t="str">
        <f>IF(U37="不適合","",IFERROR(MAX(R37*N37,N(R38)*N(N38)),""))</f>
        <v/>
      </c>
    </row>
    <row r="38" spans="1:22" ht="21" customHeight="1" thickBot="1">
      <c r="A38" s="63" t="s">
        <v>237</v>
      </c>
      <c r="B38" s="2"/>
      <c r="C38" s="112" t="s">
        <v>126</v>
      </c>
      <c r="D38" s="861"/>
      <c r="E38" s="113" t="s">
        <v>240</v>
      </c>
      <c r="F38" s="114"/>
      <c r="G38" s="114"/>
      <c r="J38" s="115"/>
      <c r="K38" s="876"/>
      <c r="L38" s="116"/>
      <c r="M38" s="117"/>
      <c r="N38" s="118"/>
      <c r="O38" s="119" t="str">
        <f t="shared" si="1"/>
        <v/>
      </c>
      <c r="P38" s="862"/>
      <c r="Q38" s="491" t="str">
        <f>IF(K37="○","",IFERROR(VLOOKUP(L38-10^-9,$C$148:$F$151,4,TRUE),""))</f>
        <v/>
      </c>
      <c r="R38" s="120" t="str" cm="1">
        <f t="array" ref="R38">IFERROR(_xlfn.XLOOKUP(Q38,$F$148:$F$151,_xlfn.XLOOKUP(A38,$G$147:$L$147,$G$148:$L$151)),"")</f>
        <v/>
      </c>
      <c r="S38" s="863"/>
      <c r="T38" s="864"/>
      <c r="U38" s="865"/>
      <c r="V38" s="874"/>
    </row>
    <row r="39" spans="1:22" ht="21" customHeight="1" thickTop="1">
      <c r="A39" s="63" t="s">
        <v>237</v>
      </c>
      <c r="B39" s="2"/>
      <c r="C39" s="121" t="s">
        <v>237</v>
      </c>
      <c r="D39" s="841"/>
      <c r="E39" s="122" t="s">
        <v>239</v>
      </c>
      <c r="F39" s="96"/>
      <c r="G39" s="96"/>
      <c r="J39" s="97"/>
      <c r="K39" s="857"/>
      <c r="L39" s="98"/>
      <c r="M39" s="99"/>
      <c r="N39" s="100"/>
      <c r="O39" s="124" t="str">
        <f t="shared" si="1"/>
        <v/>
      </c>
      <c r="P39" s="843" t="str">
        <f>IF(O39="","",SUM(O39:O40))</f>
        <v/>
      </c>
      <c r="Q39" s="122" t="str">
        <f t="shared" si="2"/>
        <v/>
      </c>
      <c r="R39" s="125" t="str" cm="1">
        <f t="array" ref="R39">IFERROR(_xlfn.XLOOKUP(Q39,$F$148:$F$151,_xlfn.XLOOKUP(A39,$G$147:$L$147,$G$148:$L$151)),"")</f>
        <v/>
      </c>
      <c r="S39" s="852">
        <f>IFERROR(VLOOKUP(C39,$C$136:$E$142,3,FALSE),"")</f>
        <v>4.4000000000000004</v>
      </c>
      <c r="T39" s="853" t="s">
        <v>254</v>
      </c>
      <c r="U39" s="855" t="str" cm="1">
        <f t="array" ref="U39">_xlfn.IFS(P39="","",P39&lt;S39,"不適合",P39&gt;=S39,"適合")</f>
        <v/>
      </c>
      <c r="V39" s="875" t="str">
        <f>IF(U39="不適合","",IFERROR(MAX(R39*N39,N(R40)*N(N40)),""))</f>
        <v/>
      </c>
    </row>
    <row r="40" spans="1:22" ht="21" customHeight="1">
      <c r="A40" s="63" t="s">
        <v>237</v>
      </c>
      <c r="B40" s="2"/>
      <c r="C40" s="94" t="s">
        <v>237</v>
      </c>
      <c r="D40" s="850"/>
      <c r="E40" s="104" t="s">
        <v>240</v>
      </c>
      <c r="F40" s="105"/>
      <c r="G40" s="105"/>
      <c r="J40" s="106"/>
      <c r="K40" s="860"/>
      <c r="L40" s="107"/>
      <c r="M40" s="108"/>
      <c r="N40" s="109"/>
      <c r="O40" s="110" t="str">
        <f t="shared" si="1"/>
        <v/>
      </c>
      <c r="P40" s="851"/>
      <c r="Q40" s="130" t="str">
        <f>IF(K39="○","",IFERROR(VLOOKUP(L40-10^-9,$C$148:$F$151,4,TRUE),""))</f>
        <v/>
      </c>
      <c r="R40" s="111" t="str" cm="1">
        <f t="array" ref="R40">IFERROR(_xlfn.XLOOKUP(Q40,$F$148:$F$151,_xlfn.XLOOKUP(A40,$G$147:$L$147,$G$148:$L$151)),"")</f>
        <v/>
      </c>
      <c r="S40" s="845"/>
      <c r="T40" s="854"/>
      <c r="U40" s="856"/>
      <c r="V40" s="873"/>
    </row>
    <row r="41" spans="1:22" ht="21" customHeight="1">
      <c r="A41" s="63" t="s">
        <v>237</v>
      </c>
      <c r="B41" s="2"/>
      <c r="C41" s="94" t="s">
        <v>237</v>
      </c>
      <c r="D41" s="840"/>
      <c r="E41" s="95" t="s">
        <v>239</v>
      </c>
      <c r="F41" s="96"/>
      <c r="G41" s="96"/>
      <c r="J41" s="97"/>
      <c r="K41" s="859"/>
      <c r="L41" s="98"/>
      <c r="M41" s="99"/>
      <c r="N41" s="100"/>
      <c r="O41" s="101" t="str">
        <f t="shared" si="1"/>
        <v/>
      </c>
      <c r="P41" s="842" t="str">
        <f>IF(O41="","",SUM(O41:O42))</f>
        <v/>
      </c>
      <c r="Q41" s="95" t="str">
        <f t="shared" si="2"/>
        <v/>
      </c>
      <c r="R41" s="102" t="str" cm="1">
        <f t="array" ref="R41">IFERROR(_xlfn.XLOOKUP(Q41,$F$148:$F$151,_xlfn.XLOOKUP(A41,$G$147:$L$147,$G$148:$L$151)),"")</f>
        <v/>
      </c>
      <c r="S41" s="844">
        <f>IFERROR(VLOOKUP(C41,$C$136:$E$142,3,FALSE),"")</f>
        <v>4.4000000000000004</v>
      </c>
      <c r="T41" s="846" t="s">
        <v>254</v>
      </c>
      <c r="U41" s="848" t="str" cm="1">
        <f t="array" ref="U41">_xlfn.IFS(P41="","",P41&lt;S41,"不適合",P41&gt;=S41,"適合")</f>
        <v/>
      </c>
      <c r="V41" s="872" t="str">
        <f>IF(U41="不適合","",IFERROR(MAX(R41*N41,N(R42)*N(N42)),""))</f>
        <v/>
      </c>
    </row>
    <row r="42" spans="1:22" ht="21" customHeight="1">
      <c r="A42" s="63" t="s">
        <v>237</v>
      </c>
      <c r="B42" s="2"/>
      <c r="C42" s="94" t="s">
        <v>237</v>
      </c>
      <c r="D42" s="850"/>
      <c r="E42" s="104" t="s">
        <v>240</v>
      </c>
      <c r="F42" s="105"/>
      <c r="G42" s="105"/>
      <c r="J42" s="106"/>
      <c r="K42" s="860"/>
      <c r="L42" s="107"/>
      <c r="M42" s="108"/>
      <c r="N42" s="109"/>
      <c r="O42" s="110" t="str">
        <f t="shared" si="1"/>
        <v/>
      </c>
      <c r="P42" s="851"/>
      <c r="Q42" s="130" t="str">
        <f>IF(K41="○","",IFERROR(VLOOKUP(L42-10^-9,$C$148:$F$151,4,TRUE),""))</f>
        <v/>
      </c>
      <c r="R42" s="111" t="str" cm="1">
        <f t="array" ref="R42">IFERROR(_xlfn.XLOOKUP(Q42,$F$148:$F$151,_xlfn.XLOOKUP(A42,$G$147:$L$147,$G$148:$L$151)),"")</f>
        <v/>
      </c>
      <c r="S42" s="845"/>
      <c r="T42" s="854"/>
      <c r="U42" s="856"/>
      <c r="V42" s="873"/>
    </row>
    <row r="43" spans="1:22" ht="21" customHeight="1">
      <c r="A43" s="63" t="s">
        <v>237</v>
      </c>
      <c r="B43" s="2"/>
      <c r="C43" s="94" t="s">
        <v>237</v>
      </c>
      <c r="D43" s="840"/>
      <c r="E43" s="95" t="s">
        <v>239</v>
      </c>
      <c r="F43" s="96"/>
      <c r="G43" s="96"/>
      <c r="J43" s="97"/>
      <c r="K43" s="859"/>
      <c r="L43" s="98"/>
      <c r="M43" s="99"/>
      <c r="N43" s="100"/>
      <c r="O43" s="101" t="str">
        <f t="shared" si="1"/>
        <v/>
      </c>
      <c r="P43" s="842" t="str">
        <f>IF(O43="","",SUM(O43:O44))</f>
        <v/>
      </c>
      <c r="Q43" s="95" t="str">
        <f t="shared" si="2"/>
        <v/>
      </c>
      <c r="R43" s="102" t="str" cm="1">
        <f t="array" ref="R43">IFERROR(_xlfn.XLOOKUP(Q43,$F$148:$F$151,_xlfn.XLOOKUP(A43,$G$147:$L$147,$G$148:$L$151)),"")</f>
        <v/>
      </c>
      <c r="S43" s="844">
        <f>IFERROR(VLOOKUP(C43,$C$136:$E$142,3,FALSE),"")</f>
        <v>4.4000000000000004</v>
      </c>
      <c r="T43" s="846" t="s">
        <v>254</v>
      </c>
      <c r="U43" s="848" t="str" cm="1">
        <f t="array" ref="U43">_xlfn.IFS(P43="","",P43&lt;S43,"不適合",P43&gt;=S43,"適合")</f>
        <v/>
      </c>
      <c r="V43" s="872" t="str">
        <f>IF(U43="不適合","",IFERROR(MAX(R43*N43,N(R44)*N(N44)),""))</f>
        <v/>
      </c>
    </row>
    <row r="44" spans="1:22" ht="21" customHeight="1" thickBot="1">
      <c r="A44" s="63" t="s">
        <v>237</v>
      </c>
      <c r="B44" s="2"/>
      <c r="C44" s="112" t="s">
        <v>237</v>
      </c>
      <c r="D44" s="861"/>
      <c r="E44" s="113" t="s">
        <v>240</v>
      </c>
      <c r="F44" s="114"/>
      <c r="G44" s="114"/>
      <c r="J44" s="115"/>
      <c r="K44" s="876"/>
      <c r="L44" s="116"/>
      <c r="M44" s="117"/>
      <c r="N44" s="118"/>
      <c r="O44" s="119" t="str">
        <f t="shared" si="1"/>
        <v/>
      </c>
      <c r="P44" s="862"/>
      <c r="Q44" s="491" t="str">
        <f>IF(K43="○","",IFERROR(VLOOKUP(L44-10^-9,$C$148:$F$151,4,TRUE),""))</f>
        <v/>
      </c>
      <c r="R44" s="120" t="str" cm="1">
        <f t="array" ref="R44">IFERROR(_xlfn.XLOOKUP(Q44,$F$148:$F$151,_xlfn.XLOOKUP(A44,$G$147:$L$147,$G$148:$L$151)),"")</f>
        <v/>
      </c>
      <c r="S44" s="863"/>
      <c r="T44" s="864"/>
      <c r="U44" s="865"/>
      <c r="V44" s="874"/>
    </row>
    <row r="45" spans="1:22" ht="21" customHeight="1" thickTop="1">
      <c r="A45" s="63" t="s">
        <v>238</v>
      </c>
      <c r="B45" s="2"/>
      <c r="C45" s="94" t="s">
        <v>238</v>
      </c>
      <c r="D45" s="841"/>
      <c r="E45" s="122" t="s">
        <v>239</v>
      </c>
      <c r="F45" s="123"/>
      <c r="G45" s="96"/>
      <c r="J45" s="97"/>
      <c r="K45" s="857"/>
      <c r="L45" s="98"/>
      <c r="M45" s="99"/>
      <c r="N45" s="100"/>
      <c r="O45" s="124" t="str">
        <f t="shared" si="1"/>
        <v/>
      </c>
      <c r="P45" s="843" t="str">
        <f>IF(O45="","",SUM(O45:O46))</f>
        <v/>
      </c>
      <c r="Q45" s="122" t="str">
        <f t="shared" si="2"/>
        <v/>
      </c>
      <c r="R45" s="125" t="str" cm="1">
        <f t="array" ref="R45">IFERROR(_xlfn.XLOOKUP(Q45,$F$148:$F$151,_xlfn.XLOOKUP(A45,$G$147:$L$147,$G$148:$L$151)),"")</f>
        <v/>
      </c>
      <c r="S45" s="852">
        <f>IFERROR(VLOOKUP(C45,$C$136:$E$142,3,FALSE),"")</f>
        <v>2.7</v>
      </c>
      <c r="T45" s="853" t="s">
        <v>254</v>
      </c>
      <c r="U45" s="855" t="str" cm="1">
        <f t="array" ref="U45">_xlfn.IFS(P45="","",P45&lt;S45,"不適合",P45&gt;=S45,"適合")</f>
        <v/>
      </c>
      <c r="V45" s="875" t="str">
        <f>IF(U45="不適合","",IFERROR(MAX(R45*N45,N(R46)*N(N46)),""))</f>
        <v/>
      </c>
    </row>
    <row r="46" spans="1:22" ht="21" customHeight="1">
      <c r="A46" s="63" t="s">
        <v>238</v>
      </c>
      <c r="B46" s="2"/>
      <c r="C46" s="94" t="s">
        <v>238</v>
      </c>
      <c r="D46" s="850"/>
      <c r="E46" s="104" t="s">
        <v>240</v>
      </c>
      <c r="F46" s="105"/>
      <c r="G46" s="105"/>
      <c r="J46" s="106"/>
      <c r="K46" s="860"/>
      <c r="L46" s="107"/>
      <c r="M46" s="108"/>
      <c r="N46" s="109"/>
      <c r="O46" s="110" t="str">
        <f t="shared" si="1"/>
        <v/>
      </c>
      <c r="P46" s="851"/>
      <c r="Q46" s="130" t="str">
        <f>IF(K45="○","",IFERROR(VLOOKUP(L46-10^-9,$C$148:$F$151,4,TRUE),""))</f>
        <v/>
      </c>
      <c r="R46" s="111" t="str" cm="1">
        <f t="array" ref="R46">IFERROR(_xlfn.XLOOKUP(Q46,$F$148:$F$151,_xlfn.XLOOKUP(A46,$G$147:$L$147,$G$148:$L$151)),"")</f>
        <v/>
      </c>
      <c r="S46" s="845"/>
      <c r="T46" s="854"/>
      <c r="U46" s="856"/>
      <c r="V46" s="873"/>
    </row>
    <row r="47" spans="1:22" ht="21" customHeight="1">
      <c r="A47" s="63" t="s">
        <v>238</v>
      </c>
      <c r="B47" s="2"/>
      <c r="C47" s="94" t="s">
        <v>238</v>
      </c>
      <c r="D47" s="840"/>
      <c r="E47" s="95" t="s">
        <v>239</v>
      </c>
      <c r="F47" s="96"/>
      <c r="G47" s="96"/>
      <c r="J47" s="97"/>
      <c r="K47" s="859"/>
      <c r="L47" s="98"/>
      <c r="M47" s="99"/>
      <c r="N47" s="100"/>
      <c r="O47" s="101" t="str">
        <f t="shared" si="1"/>
        <v/>
      </c>
      <c r="P47" s="842" t="str">
        <f>IF(O47="","",SUM(O47:O48))</f>
        <v/>
      </c>
      <c r="Q47" s="95" t="str">
        <f>IF(K47="○","",IFERROR(VLOOKUP(L47-10^-9,$C$148:$F$151,4,TRUE),""))</f>
        <v/>
      </c>
      <c r="R47" s="102" t="str" cm="1">
        <f t="array" ref="R47">IFERROR(_xlfn.XLOOKUP(Q47,$F$148:$F$151,_xlfn.XLOOKUP(A47,$G$147:$L$147,$G$148:$L$151)),"")</f>
        <v/>
      </c>
      <c r="S47" s="844">
        <f>IFERROR(VLOOKUP(C47,$C$136:$E$142,3,FALSE),"")</f>
        <v>2.7</v>
      </c>
      <c r="T47" s="846" t="s">
        <v>254</v>
      </c>
      <c r="U47" s="848" t="str" cm="1">
        <f t="array" ref="U47">_xlfn.IFS(P47="","",P47&lt;S47,"不適合",P47&gt;=S47,"適合")</f>
        <v/>
      </c>
      <c r="V47" s="872" t="str">
        <f>IF(U47="不適合","",IFERROR(MAX(R47*N47,N(R48)*N(N48)),""))</f>
        <v/>
      </c>
    </row>
    <row r="48" spans="1:22" ht="21" customHeight="1">
      <c r="A48" s="63" t="s">
        <v>238</v>
      </c>
      <c r="B48" s="2"/>
      <c r="C48" s="94" t="s">
        <v>238</v>
      </c>
      <c r="D48" s="850"/>
      <c r="E48" s="104" t="s">
        <v>240</v>
      </c>
      <c r="F48" s="105"/>
      <c r="G48" s="105"/>
      <c r="J48" s="106"/>
      <c r="K48" s="860"/>
      <c r="L48" s="107"/>
      <c r="M48" s="108"/>
      <c r="N48" s="109"/>
      <c r="O48" s="110" t="str">
        <f t="shared" si="1"/>
        <v/>
      </c>
      <c r="P48" s="851"/>
      <c r="Q48" s="130" t="str">
        <f>IF(K47="○","",IFERROR(VLOOKUP(L48-10^-9,$C$148:$F$151,4,TRUE),""))</f>
        <v/>
      </c>
      <c r="R48" s="111" t="str" cm="1">
        <f t="array" ref="R48">IFERROR(_xlfn.XLOOKUP(Q48,$F$148:$F$151,_xlfn.XLOOKUP(A48,$G$147:$L$147,$G$148:$L$151)),"")</f>
        <v/>
      </c>
      <c r="S48" s="845"/>
      <c r="T48" s="854"/>
      <c r="U48" s="856"/>
      <c r="V48" s="873"/>
    </row>
    <row r="49" spans="1:22" ht="21" customHeight="1">
      <c r="A49" s="63" t="s">
        <v>238</v>
      </c>
      <c r="B49" s="2"/>
      <c r="C49" s="94" t="s">
        <v>238</v>
      </c>
      <c r="D49" s="840"/>
      <c r="E49" s="95" t="s">
        <v>239</v>
      </c>
      <c r="F49" s="96"/>
      <c r="G49" s="96"/>
      <c r="J49" s="97"/>
      <c r="K49" s="859"/>
      <c r="L49" s="98"/>
      <c r="M49" s="99"/>
      <c r="N49" s="100"/>
      <c r="O49" s="101" t="str">
        <f t="shared" si="1"/>
        <v/>
      </c>
      <c r="P49" s="842" t="str">
        <f>IF(O49="","",SUM(O49:O50))</f>
        <v/>
      </c>
      <c r="Q49" s="95" t="str">
        <f>IF(K49="○","",IFERROR(VLOOKUP(L49-10^-9,$C$148:$F$151,4,TRUE),""))</f>
        <v/>
      </c>
      <c r="R49" s="102" t="str" cm="1">
        <f t="array" ref="R49">IFERROR(_xlfn.XLOOKUP(Q49,$F$148:$F$151,_xlfn.XLOOKUP(A49,$G$147:$L$147,$G$148:$L$151)),"")</f>
        <v/>
      </c>
      <c r="S49" s="844">
        <f>IFERROR(VLOOKUP(C49,$C$136:$E$142,3,FALSE),"")</f>
        <v>2.7</v>
      </c>
      <c r="T49" s="846" t="s">
        <v>254</v>
      </c>
      <c r="U49" s="848" t="str" cm="1">
        <f t="array" ref="U49">_xlfn.IFS(P49="","",P49&lt;S49,"不適合",P49&gt;=S49,"適合")</f>
        <v/>
      </c>
      <c r="V49" s="872" t="str">
        <f>IF(U49="不適合","",IFERROR(MAX(R49*N49,N(R50)*N(N50)),""))</f>
        <v/>
      </c>
    </row>
    <row r="50" spans="1:22" ht="21" customHeight="1" thickBot="1">
      <c r="A50" s="63" t="s">
        <v>238</v>
      </c>
      <c r="B50" s="2"/>
      <c r="C50" s="94" t="s">
        <v>238</v>
      </c>
      <c r="D50" s="861"/>
      <c r="E50" s="113" t="s">
        <v>240</v>
      </c>
      <c r="F50" s="114"/>
      <c r="G50" s="114"/>
      <c r="J50" s="115"/>
      <c r="K50" s="876"/>
      <c r="L50" s="116"/>
      <c r="M50" s="117"/>
      <c r="N50" s="118"/>
      <c r="O50" s="119" t="str">
        <f t="shared" si="1"/>
        <v/>
      </c>
      <c r="P50" s="862"/>
      <c r="Q50" s="491" t="str">
        <f>IF(K49="○","",IFERROR(VLOOKUP(L50-10^-9,$C$148:$F$151,4,TRUE),""))</f>
        <v/>
      </c>
      <c r="R50" s="120" t="str" cm="1">
        <f t="array" ref="R50">IFERROR(_xlfn.XLOOKUP(Q50,$F$148:$F$151,_xlfn.XLOOKUP(A50,$G$147:$L$147,$G$148:$L$151)),"")</f>
        <v/>
      </c>
      <c r="S50" s="863"/>
      <c r="T50" s="864"/>
      <c r="U50" s="865"/>
      <c r="V50" s="874"/>
    </row>
    <row r="51" spans="1:22" ht="21" customHeight="1" thickTop="1">
      <c r="A51" s="126" t="s">
        <v>125</v>
      </c>
      <c r="B51" s="127"/>
      <c r="C51" s="128" t="s">
        <v>394</v>
      </c>
      <c r="D51" s="841"/>
      <c r="E51" s="122" t="s">
        <v>239</v>
      </c>
      <c r="F51" s="123"/>
      <c r="G51" s="96"/>
      <c r="J51" s="97"/>
      <c r="K51" s="857"/>
      <c r="L51" s="98"/>
      <c r="M51" s="99"/>
      <c r="N51" s="100"/>
      <c r="O51" s="124" t="str">
        <f t="shared" si="1"/>
        <v/>
      </c>
      <c r="P51" s="843" t="str">
        <f>IF(O51="","",SUM(O51:O52))</f>
        <v/>
      </c>
      <c r="Q51" s="122" t="str">
        <f t="shared" si="2"/>
        <v/>
      </c>
      <c r="R51" s="125" t="str" cm="1">
        <f t="array" ref="R51">IFERROR(_xlfn.XLOOKUP(Q51,$F$148:$F$151,_xlfn.XLOOKUP(A51,$G$147:$L$147,$G$148:$L$151)),"")</f>
        <v/>
      </c>
      <c r="S51" s="852">
        <f>IFERROR(VLOOKUP(C51,$C$136:$E$142,3,FALSE),"")</f>
        <v>3.4</v>
      </c>
      <c r="T51" s="853" t="s">
        <v>254</v>
      </c>
      <c r="U51" s="855" t="str" cm="1">
        <f t="array" ref="U51">_xlfn.IFS(P51="","",P51&lt;S51,"不適合",P51&gt;=S51,"適合")</f>
        <v/>
      </c>
      <c r="V51" s="875" t="str">
        <f>IF(U51="不適合","",IFERROR(MAX(R51*N51,N(R52)*N(N52)),""))</f>
        <v/>
      </c>
    </row>
    <row r="52" spans="1:22" ht="21" customHeight="1">
      <c r="A52" s="126" t="s">
        <v>125</v>
      </c>
      <c r="B52" s="127"/>
      <c r="C52" s="94" t="s">
        <v>394</v>
      </c>
      <c r="D52" s="850"/>
      <c r="E52" s="104" t="s">
        <v>240</v>
      </c>
      <c r="F52" s="105"/>
      <c r="G52" s="105"/>
      <c r="J52" s="106"/>
      <c r="K52" s="858"/>
      <c r="L52" s="107"/>
      <c r="M52" s="108"/>
      <c r="N52" s="109"/>
      <c r="O52" s="110" t="str">
        <f t="shared" si="1"/>
        <v/>
      </c>
      <c r="P52" s="851"/>
      <c r="Q52" s="130" t="str">
        <f>IF(K51="○","",IFERROR(VLOOKUP(L52-10^-9,$C$148:$F$151,4,TRUE),""))</f>
        <v/>
      </c>
      <c r="R52" s="111" t="str" cm="1">
        <f t="array" ref="R52">IFERROR(_xlfn.XLOOKUP(Q52,$F$148:$F$151,_xlfn.XLOOKUP(A52,$G$147:$L$147,$G$148:$L$151)),"")</f>
        <v/>
      </c>
      <c r="S52" s="845"/>
      <c r="T52" s="854"/>
      <c r="U52" s="856"/>
      <c r="V52" s="873"/>
    </row>
    <row r="53" spans="1:22" ht="21" customHeight="1">
      <c r="A53" s="126" t="s">
        <v>125</v>
      </c>
      <c r="B53" s="127"/>
      <c r="C53" s="94" t="s">
        <v>394</v>
      </c>
      <c r="D53" s="840"/>
      <c r="E53" s="95" t="s">
        <v>239</v>
      </c>
      <c r="F53" s="96"/>
      <c r="G53" s="96"/>
      <c r="J53" s="97"/>
      <c r="K53" s="859"/>
      <c r="L53" s="98"/>
      <c r="M53" s="99"/>
      <c r="N53" s="100"/>
      <c r="O53" s="101" t="str">
        <f t="shared" si="1"/>
        <v/>
      </c>
      <c r="P53" s="842" t="str">
        <f>IF(O53="","",SUM(O53:O54))</f>
        <v/>
      </c>
      <c r="Q53" s="95" t="str">
        <f t="shared" si="2"/>
        <v/>
      </c>
      <c r="R53" s="102" t="str" cm="1">
        <f t="array" ref="R53">IFERROR(_xlfn.XLOOKUP(Q53,$F$148:$F$151,_xlfn.XLOOKUP(A53,$G$147:$L$147,$G$148:$L$151)),"")</f>
        <v/>
      </c>
      <c r="S53" s="844">
        <f>IFERROR(VLOOKUP(C53,$C$136:$E$142,3,FALSE),"")</f>
        <v>3.4</v>
      </c>
      <c r="T53" s="846" t="s">
        <v>254</v>
      </c>
      <c r="U53" s="848" t="str" cm="1">
        <f t="array" ref="U53">_xlfn.IFS(P53="","",P53&lt;S53,"不適合",P53&gt;=S53,"適合")</f>
        <v/>
      </c>
      <c r="V53" s="872" t="str">
        <f>IF(U53="不適合","",IFERROR(MAX(R53*N53,N(R54)*N(N54)),""))</f>
        <v/>
      </c>
    </row>
    <row r="54" spans="1:22" ht="21" customHeight="1">
      <c r="A54" s="126" t="s">
        <v>125</v>
      </c>
      <c r="B54" s="127"/>
      <c r="C54" s="94" t="s">
        <v>394</v>
      </c>
      <c r="D54" s="850"/>
      <c r="E54" s="104" t="s">
        <v>240</v>
      </c>
      <c r="F54" s="105"/>
      <c r="G54" s="105"/>
      <c r="J54" s="106"/>
      <c r="K54" s="860"/>
      <c r="L54" s="107"/>
      <c r="M54" s="108"/>
      <c r="N54" s="109"/>
      <c r="O54" s="110" t="str">
        <f t="shared" si="1"/>
        <v/>
      </c>
      <c r="P54" s="851"/>
      <c r="Q54" s="130" t="str">
        <f>IF(K53="○","",IFERROR(VLOOKUP(L54-10^-9,$C$148:$F$151,4,TRUE),""))</f>
        <v/>
      </c>
      <c r="R54" s="111" t="str" cm="1">
        <f t="array" ref="R54">IFERROR(_xlfn.XLOOKUP(Q54,$F$148:$F$151,_xlfn.XLOOKUP(A54,$G$147:$L$147,$G$148:$L$151)),"")</f>
        <v/>
      </c>
      <c r="S54" s="845"/>
      <c r="T54" s="854"/>
      <c r="U54" s="856"/>
      <c r="V54" s="873"/>
    </row>
    <row r="55" spans="1:22" ht="21" customHeight="1">
      <c r="A55" s="126" t="s">
        <v>125</v>
      </c>
      <c r="B55" s="127"/>
      <c r="C55" s="94" t="s">
        <v>394</v>
      </c>
      <c r="D55" s="840"/>
      <c r="E55" s="95" t="s">
        <v>239</v>
      </c>
      <c r="F55" s="96"/>
      <c r="G55" s="96"/>
      <c r="J55" s="97"/>
      <c r="K55" s="858"/>
      <c r="L55" s="98"/>
      <c r="M55" s="99"/>
      <c r="N55" s="100"/>
      <c r="O55" s="101" t="str">
        <f t="shared" si="1"/>
        <v/>
      </c>
      <c r="P55" s="842" t="str">
        <f>IF(O55="","",SUM(O55:O56))</f>
        <v/>
      </c>
      <c r="Q55" s="95" t="str">
        <f t="shared" si="2"/>
        <v/>
      </c>
      <c r="R55" s="102" t="str" cm="1">
        <f t="array" ref="R55">IFERROR(_xlfn.XLOOKUP(Q55,$F$148:$F$151,_xlfn.XLOOKUP(A55,$G$147:$L$147,$G$148:$L$151)),"")</f>
        <v/>
      </c>
      <c r="S55" s="844">
        <f>IFERROR(VLOOKUP(C55,$C$136:$E$142,3,FALSE),"")</f>
        <v>3.4</v>
      </c>
      <c r="T55" s="846" t="s">
        <v>254</v>
      </c>
      <c r="U55" s="848" t="str" cm="1">
        <f t="array" ref="U55">_xlfn.IFS(P55="","",P55&lt;S55,"不適合",P55&gt;=S55,"適合")</f>
        <v/>
      </c>
      <c r="V55" s="872" t="str">
        <f>IF(U55="不適合","",IFERROR(MAX(R55*N55,N(R56)*N(N56)),""))</f>
        <v/>
      </c>
    </row>
    <row r="56" spans="1:22" ht="21" customHeight="1" thickBot="1">
      <c r="A56" s="126" t="s">
        <v>125</v>
      </c>
      <c r="B56" s="127"/>
      <c r="C56" s="112" t="s">
        <v>394</v>
      </c>
      <c r="D56" s="861"/>
      <c r="E56" s="113" t="s">
        <v>240</v>
      </c>
      <c r="F56" s="114"/>
      <c r="G56" s="114"/>
      <c r="J56" s="115"/>
      <c r="K56" s="860"/>
      <c r="L56" s="116"/>
      <c r="M56" s="117"/>
      <c r="N56" s="118"/>
      <c r="O56" s="119" t="str">
        <f t="shared" si="1"/>
        <v/>
      </c>
      <c r="P56" s="862"/>
      <c r="Q56" s="491" t="str">
        <f>IF(K55="○","",IFERROR(VLOOKUP(L56-10^-9,$C$148:$F$151,4,TRUE),""))</f>
        <v/>
      </c>
      <c r="R56" s="120" t="str" cm="1">
        <f t="array" ref="R56">IFERROR(_xlfn.XLOOKUP(Q56,$F$148:$F$151,_xlfn.XLOOKUP(A56,$G$147:$L$147,$G$148:$L$151)),"")</f>
        <v/>
      </c>
      <c r="S56" s="863"/>
      <c r="T56" s="864"/>
      <c r="U56" s="865"/>
      <c r="V56" s="874"/>
    </row>
    <row r="57" spans="1:22" ht="21" customHeight="1" thickTop="1">
      <c r="A57" s="126" t="s">
        <v>125</v>
      </c>
      <c r="B57" s="127"/>
      <c r="C57" s="128" t="s">
        <v>395</v>
      </c>
      <c r="D57" s="841"/>
      <c r="E57" s="122" t="s">
        <v>239</v>
      </c>
      <c r="F57" s="123"/>
      <c r="G57" s="96"/>
      <c r="J57" s="97"/>
      <c r="K57" s="857"/>
      <c r="L57" s="98"/>
      <c r="M57" s="99"/>
      <c r="N57" s="100"/>
      <c r="O57" s="124" t="str">
        <f t="shared" si="1"/>
        <v/>
      </c>
      <c r="P57" s="843" t="str">
        <f>IF(O57="","",SUM(O57:O58))</f>
        <v/>
      </c>
      <c r="Q57" s="122" t="str">
        <f t="shared" si="2"/>
        <v/>
      </c>
      <c r="R57" s="125" t="str" cm="1">
        <f t="array" ref="R57">IFERROR(_xlfn.XLOOKUP(Q57,$F$148:$F$151,_xlfn.XLOOKUP(A57,$G$147:$L$147,$G$148:$L$151)),"")</f>
        <v/>
      </c>
      <c r="S57" s="852">
        <f>IFERROR(VLOOKUP(C57,$C$136:$E$142,3,FALSE),"")</f>
        <v>2.2000000000000002</v>
      </c>
      <c r="T57" s="853" t="s">
        <v>254</v>
      </c>
      <c r="U57" s="855" t="str" cm="1">
        <f t="array" ref="U57">_xlfn.IFS(P57="","",P57&lt;S57,"不適合",P57&gt;=S57,"適合")</f>
        <v/>
      </c>
      <c r="V57" s="875" t="str">
        <f>IF(U57="不適合","",IFERROR(MAX(R57*N57,N(R58)*N(N58)),""))</f>
        <v/>
      </c>
    </row>
    <row r="58" spans="1:22" ht="21" customHeight="1">
      <c r="A58" s="126" t="s">
        <v>125</v>
      </c>
      <c r="B58" s="127"/>
      <c r="C58" s="94" t="s">
        <v>395</v>
      </c>
      <c r="D58" s="850"/>
      <c r="E58" s="104" t="s">
        <v>240</v>
      </c>
      <c r="F58" s="105"/>
      <c r="G58" s="105"/>
      <c r="J58" s="106"/>
      <c r="K58" s="858"/>
      <c r="L58" s="107"/>
      <c r="M58" s="108"/>
      <c r="N58" s="109"/>
      <c r="O58" s="110" t="str">
        <f t="shared" si="1"/>
        <v/>
      </c>
      <c r="P58" s="851"/>
      <c r="Q58" s="130" t="str">
        <f>IF(K57="○","",IFERROR(VLOOKUP(L58-10^-9,$C$148:$F$151,4,TRUE),""))</f>
        <v/>
      </c>
      <c r="R58" s="111" t="str" cm="1">
        <f t="array" ref="R58">IFERROR(_xlfn.XLOOKUP(Q58,$F$148:$F$151,_xlfn.XLOOKUP(A58,$G$147:$L$147,$G$148:$L$151)),"")</f>
        <v/>
      </c>
      <c r="S58" s="845"/>
      <c r="T58" s="854"/>
      <c r="U58" s="856"/>
      <c r="V58" s="873"/>
    </row>
    <row r="59" spans="1:22" ht="21" customHeight="1">
      <c r="A59" s="126" t="s">
        <v>125</v>
      </c>
      <c r="B59" s="127"/>
      <c r="C59" s="94" t="s">
        <v>395</v>
      </c>
      <c r="D59" s="840"/>
      <c r="E59" s="95" t="s">
        <v>239</v>
      </c>
      <c r="F59" s="96"/>
      <c r="G59" s="96"/>
      <c r="J59" s="97"/>
      <c r="K59" s="859"/>
      <c r="L59" s="98"/>
      <c r="M59" s="99"/>
      <c r="N59" s="100"/>
      <c r="O59" s="101" t="str">
        <f t="shared" si="1"/>
        <v/>
      </c>
      <c r="P59" s="842" t="str">
        <f>IF(O59="","",SUM(O59:O60))</f>
        <v/>
      </c>
      <c r="Q59" s="95" t="str">
        <f t="shared" si="2"/>
        <v/>
      </c>
      <c r="R59" s="102" t="str" cm="1">
        <f t="array" ref="R59">IFERROR(_xlfn.XLOOKUP(Q59,$F$148:$F$151,_xlfn.XLOOKUP(A59,$G$147:$L$147,$G$148:$L$151)),"")</f>
        <v/>
      </c>
      <c r="S59" s="844">
        <f>IFERROR(VLOOKUP(C59,$C$136:$E$142,3,FALSE),"")</f>
        <v>2.2000000000000002</v>
      </c>
      <c r="T59" s="846" t="s">
        <v>254</v>
      </c>
      <c r="U59" s="848" t="str" cm="1">
        <f t="array" ref="U59">_xlfn.IFS(P59="","",P59&lt;S59,"不適合",P59&gt;=S59,"適合")</f>
        <v/>
      </c>
      <c r="V59" s="872" t="str">
        <f>IF(U59="不適合","",IFERROR(MAX(R59*N59,N(R60)*N(N60)),""))</f>
        <v/>
      </c>
    </row>
    <row r="60" spans="1:22" ht="21" customHeight="1">
      <c r="A60" s="126" t="s">
        <v>125</v>
      </c>
      <c r="B60" s="127"/>
      <c r="C60" s="94" t="s">
        <v>395</v>
      </c>
      <c r="D60" s="850"/>
      <c r="E60" s="104" t="s">
        <v>240</v>
      </c>
      <c r="F60" s="105"/>
      <c r="G60" s="105"/>
      <c r="J60" s="106"/>
      <c r="K60" s="860"/>
      <c r="L60" s="107"/>
      <c r="M60" s="108"/>
      <c r="N60" s="109"/>
      <c r="O60" s="110" t="str">
        <f t="shared" si="1"/>
        <v/>
      </c>
      <c r="P60" s="851"/>
      <c r="Q60" s="130" t="str">
        <f>IF(K59="○","",IFERROR(VLOOKUP(L60-10^-9,$C$148:$F$151,4,TRUE),""))</f>
        <v/>
      </c>
      <c r="R60" s="111" t="str" cm="1">
        <f t="array" ref="R60">IFERROR(_xlfn.XLOOKUP(Q60,$F$148:$F$151,_xlfn.XLOOKUP(A60,$G$147:$L$147,$G$148:$L$151)),"")</f>
        <v/>
      </c>
      <c r="S60" s="845"/>
      <c r="T60" s="854"/>
      <c r="U60" s="856"/>
      <c r="V60" s="873"/>
    </row>
    <row r="61" spans="1:22" ht="21" customHeight="1">
      <c r="A61" s="126" t="s">
        <v>125</v>
      </c>
      <c r="B61" s="127"/>
      <c r="C61" s="94" t="s">
        <v>395</v>
      </c>
      <c r="D61" s="840"/>
      <c r="E61" s="95" t="s">
        <v>239</v>
      </c>
      <c r="F61" s="96"/>
      <c r="G61" s="96"/>
      <c r="J61" s="97"/>
      <c r="K61" s="858"/>
      <c r="L61" s="98"/>
      <c r="M61" s="99"/>
      <c r="N61" s="100"/>
      <c r="O61" s="101" t="str">
        <f t="shared" si="1"/>
        <v/>
      </c>
      <c r="P61" s="842" t="str">
        <f>IF(O61="","",SUM(O61:O62))</f>
        <v/>
      </c>
      <c r="Q61" s="95" t="str">
        <f t="shared" si="2"/>
        <v/>
      </c>
      <c r="R61" s="102" t="str" cm="1">
        <f t="array" ref="R61">IFERROR(_xlfn.XLOOKUP(Q61,$F$148:$F$151,_xlfn.XLOOKUP(A61,$G$147:$L$147,$G$148:$L$151)),"")</f>
        <v/>
      </c>
      <c r="S61" s="844">
        <f>IFERROR(VLOOKUP(C61,$C$136:$E$142,3,FALSE),"")</f>
        <v>2.2000000000000002</v>
      </c>
      <c r="T61" s="846" t="s">
        <v>254</v>
      </c>
      <c r="U61" s="848" t="str" cm="1">
        <f t="array" ref="U61">_xlfn.IFS(P61="","",P61&lt;S61,"不適合",P61&gt;=S61,"適合")</f>
        <v/>
      </c>
      <c r="V61" s="872" t="str">
        <f>IF(U61="不適合","",IFERROR(MAX(R61*N61,N(R62)*N(N62)),""))</f>
        <v/>
      </c>
    </row>
    <row r="62" spans="1:22" ht="21" customHeight="1" thickBot="1">
      <c r="A62" s="126" t="s">
        <v>125</v>
      </c>
      <c r="B62" s="127"/>
      <c r="C62" s="112" t="s">
        <v>395</v>
      </c>
      <c r="D62" s="861"/>
      <c r="E62" s="113" t="s">
        <v>240</v>
      </c>
      <c r="F62" s="114"/>
      <c r="G62" s="114"/>
      <c r="J62" s="115"/>
      <c r="K62" s="860"/>
      <c r="L62" s="116"/>
      <c r="M62" s="117"/>
      <c r="N62" s="118"/>
      <c r="O62" s="119" t="str">
        <f t="shared" si="1"/>
        <v/>
      </c>
      <c r="P62" s="862"/>
      <c r="Q62" s="491" t="str">
        <f>IF(K61="○","",IFERROR(VLOOKUP(L62-10^-9,$C$148:$F$151,4,TRUE),""))</f>
        <v/>
      </c>
      <c r="R62" s="120" t="str" cm="1">
        <f t="array" ref="R62">IFERROR(_xlfn.XLOOKUP(Q62,$F$148:$F$151,_xlfn.XLOOKUP(A62,$G$147:$L$147,$G$148:$L$151)),"")</f>
        <v/>
      </c>
      <c r="S62" s="863"/>
      <c r="T62" s="864"/>
      <c r="U62" s="865"/>
      <c r="V62" s="874"/>
    </row>
    <row r="63" spans="1:22" ht="21" customHeight="1" thickTop="1">
      <c r="A63" s="126" t="s">
        <v>125</v>
      </c>
      <c r="B63" s="127"/>
      <c r="C63" s="238" t="s">
        <v>396</v>
      </c>
      <c r="D63" s="841"/>
      <c r="E63" s="122" t="s">
        <v>239</v>
      </c>
      <c r="F63" s="123"/>
      <c r="G63" s="96"/>
      <c r="J63" s="97"/>
      <c r="K63" s="857"/>
      <c r="L63" s="98"/>
      <c r="M63" s="99"/>
      <c r="N63" s="100"/>
      <c r="O63" s="124" t="str">
        <f t="shared" si="1"/>
        <v/>
      </c>
      <c r="P63" s="843" t="str">
        <f>IF(O63="","",SUM(O63:O64))</f>
        <v/>
      </c>
      <c r="Q63" s="122" t="str">
        <f t="shared" si="2"/>
        <v/>
      </c>
      <c r="R63" s="125" t="str" cm="1">
        <f t="array" ref="R63">IFERROR(_xlfn.XLOOKUP(Q63,$F$148:$F$151,_xlfn.XLOOKUP(A63,$G$147:$L$147,$G$148:$L$151)),"")</f>
        <v/>
      </c>
      <c r="S63" s="852">
        <f>IFERROR(VLOOKUP(C63,$C$136:$E$142,3,FALSE),"")</f>
        <v>1.7</v>
      </c>
      <c r="T63" s="853" t="s">
        <v>254</v>
      </c>
      <c r="U63" s="855" t="str" cm="1">
        <f t="array" ref="U63">_xlfn.IFS(P63="","",P63&lt;S63,"不適合",P63&gt;=S63,"適合")</f>
        <v/>
      </c>
      <c r="V63" s="875" t="str">
        <f>IF(U63="不適合","",IFERROR(MAX(R63*N63,N(R64)*N(N64)),""))</f>
        <v/>
      </c>
    </row>
    <row r="64" spans="1:22" ht="21" customHeight="1">
      <c r="A64" s="126" t="s">
        <v>125</v>
      </c>
      <c r="B64" s="127"/>
      <c r="C64" s="239" t="s">
        <v>396</v>
      </c>
      <c r="D64" s="850"/>
      <c r="E64" s="104" t="s">
        <v>240</v>
      </c>
      <c r="F64" s="105"/>
      <c r="G64" s="105"/>
      <c r="J64" s="106"/>
      <c r="K64" s="858"/>
      <c r="L64" s="107"/>
      <c r="M64" s="108"/>
      <c r="N64" s="109"/>
      <c r="O64" s="110" t="str">
        <f t="shared" si="1"/>
        <v/>
      </c>
      <c r="P64" s="851"/>
      <c r="Q64" s="130" t="str">
        <f>IF(K63="○","",IFERROR(VLOOKUP(L64-10^-9,$C$148:$F$151,4,TRUE),""))</f>
        <v/>
      </c>
      <c r="R64" s="111" t="str" cm="1">
        <f t="array" ref="R64">IFERROR(_xlfn.XLOOKUP(Q64,$F$148:$F$151,_xlfn.XLOOKUP(A64,$G$147:$L$147,$G$148:$L$151)),"")</f>
        <v/>
      </c>
      <c r="S64" s="845"/>
      <c r="T64" s="854"/>
      <c r="U64" s="856"/>
      <c r="V64" s="873"/>
    </row>
    <row r="65" spans="1:22" ht="21" customHeight="1">
      <c r="A65" s="126" t="s">
        <v>125</v>
      </c>
      <c r="B65" s="127"/>
      <c r="C65" s="239" t="s">
        <v>396</v>
      </c>
      <c r="D65" s="840"/>
      <c r="E65" s="95" t="s">
        <v>239</v>
      </c>
      <c r="F65" s="96"/>
      <c r="G65" s="96"/>
      <c r="J65" s="97"/>
      <c r="K65" s="859"/>
      <c r="L65" s="98"/>
      <c r="M65" s="99"/>
      <c r="N65" s="100"/>
      <c r="O65" s="101" t="str">
        <f t="shared" si="1"/>
        <v/>
      </c>
      <c r="P65" s="842" t="str">
        <f>IF(O65="","",SUM(O65:O66))</f>
        <v/>
      </c>
      <c r="Q65" s="95" t="str">
        <f t="shared" si="2"/>
        <v/>
      </c>
      <c r="R65" s="102" t="str" cm="1">
        <f t="array" ref="R65">IFERROR(_xlfn.XLOOKUP(Q65,$F$148:$F$151,_xlfn.XLOOKUP(A65,$G$147:$L$147,$G$148:$L$151)),"")</f>
        <v/>
      </c>
      <c r="S65" s="844">
        <f>IFERROR(VLOOKUP(C65,$C$136:$E$142,3,FALSE),"")</f>
        <v>1.7</v>
      </c>
      <c r="T65" s="846" t="s">
        <v>254</v>
      </c>
      <c r="U65" s="848" t="str" cm="1">
        <f t="array" ref="U65">_xlfn.IFS(P65="","",P65&lt;S65,"不適合",P65&gt;=S65,"適合")</f>
        <v/>
      </c>
      <c r="V65" s="872" t="str">
        <f>IF(U65="不適合","",IFERROR(MAX(R65*N65,N(R66)*N(N66)),""))</f>
        <v/>
      </c>
    </row>
    <row r="66" spans="1:22" ht="21" customHeight="1">
      <c r="A66" s="126" t="s">
        <v>125</v>
      </c>
      <c r="B66" s="127"/>
      <c r="C66" s="239" t="s">
        <v>396</v>
      </c>
      <c r="D66" s="850"/>
      <c r="E66" s="104" t="s">
        <v>240</v>
      </c>
      <c r="F66" s="105"/>
      <c r="G66" s="105"/>
      <c r="J66" s="106"/>
      <c r="K66" s="860"/>
      <c r="L66" s="107"/>
      <c r="M66" s="108"/>
      <c r="N66" s="109"/>
      <c r="O66" s="110" t="str">
        <f t="shared" si="1"/>
        <v/>
      </c>
      <c r="P66" s="851"/>
      <c r="Q66" s="130" t="str">
        <f>IF(K65="○","",IFERROR(VLOOKUP(L66-10^-9,$C$148:$F$151,4,TRUE),""))</f>
        <v/>
      </c>
      <c r="R66" s="111" t="str" cm="1">
        <f t="array" ref="R66">IFERROR(_xlfn.XLOOKUP(Q66,$F$148:$F$151,_xlfn.XLOOKUP(A66,$G$147:$L$147,$G$148:$L$151)),"")</f>
        <v/>
      </c>
      <c r="S66" s="845"/>
      <c r="T66" s="854"/>
      <c r="U66" s="856"/>
      <c r="V66" s="873"/>
    </row>
    <row r="67" spans="1:22" ht="21" customHeight="1">
      <c r="A67" s="126" t="s">
        <v>125</v>
      </c>
      <c r="B67" s="127"/>
      <c r="C67" s="239" t="s">
        <v>396</v>
      </c>
      <c r="D67" s="840"/>
      <c r="E67" s="95" t="s">
        <v>239</v>
      </c>
      <c r="F67" s="96"/>
      <c r="G67" s="96"/>
      <c r="J67" s="97"/>
      <c r="K67" s="858"/>
      <c r="L67" s="98"/>
      <c r="M67" s="99"/>
      <c r="N67" s="100"/>
      <c r="O67" s="101" t="str">
        <f t="shared" si="1"/>
        <v/>
      </c>
      <c r="P67" s="842" t="str">
        <f>IF(O67="","",SUM(O67:O68))</f>
        <v/>
      </c>
      <c r="Q67" s="95" t="str">
        <f t="shared" si="2"/>
        <v/>
      </c>
      <c r="R67" s="102" t="str" cm="1">
        <f t="array" ref="R67">IFERROR(_xlfn.XLOOKUP(Q67,$F$148:$F$151,_xlfn.XLOOKUP(A67,$G$147:$L$147,$G$148:$L$151)),"")</f>
        <v/>
      </c>
      <c r="S67" s="844">
        <f>IFERROR(VLOOKUP(C67,$C$136:$E$142,3,FALSE),"")</f>
        <v>1.7</v>
      </c>
      <c r="T67" s="846" t="s">
        <v>254</v>
      </c>
      <c r="U67" s="848" t="str" cm="1">
        <f t="array" ref="U67">_xlfn.IFS(P67="","",P67&lt;S67,"不適合",P67&gt;=S67,"適合")</f>
        <v/>
      </c>
      <c r="V67" s="872" t="str">
        <f>IF(U67="不適合","",IFERROR(MAX(R67*N67,N(R68)*N(N68)),""))</f>
        <v/>
      </c>
    </row>
    <row r="68" spans="1:22" ht="21" customHeight="1" thickBot="1">
      <c r="A68" s="126" t="s">
        <v>125</v>
      </c>
      <c r="B68" s="127"/>
      <c r="C68" s="240" t="s">
        <v>396</v>
      </c>
      <c r="D68" s="861"/>
      <c r="E68" s="113" t="s">
        <v>240</v>
      </c>
      <c r="F68" s="114"/>
      <c r="G68" s="114"/>
      <c r="J68" s="115"/>
      <c r="K68" s="860"/>
      <c r="L68" s="116"/>
      <c r="M68" s="117"/>
      <c r="N68" s="118"/>
      <c r="O68" s="119" t="str">
        <f t="shared" si="1"/>
        <v/>
      </c>
      <c r="P68" s="862"/>
      <c r="Q68" s="491" t="str">
        <f>IF(K67="○","",IFERROR(VLOOKUP(L68-10^-9,$C$148:$F$151,4,TRUE),""))</f>
        <v/>
      </c>
      <c r="R68" s="120" t="str" cm="1">
        <f t="array" ref="R68">IFERROR(_xlfn.XLOOKUP(Q68,$F$148:$F$151,_xlfn.XLOOKUP(A68,$G$147:$L$147,$G$148:$L$151)),"")</f>
        <v/>
      </c>
      <c r="S68" s="863"/>
      <c r="T68" s="864"/>
      <c r="U68" s="865"/>
      <c r="V68" s="874"/>
    </row>
    <row r="69" spans="1:22" ht="21" customHeight="1" thickTop="1">
      <c r="A69" s="126" t="s">
        <v>125</v>
      </c>
      <c r="B69" s="127"/>
      <c r="C69" s="129" t="s">
        <v>397</v>
      </c>
      <c r="D69" s="841"/>
      <c r="E69" s="130" t="s">
        <v>239</v>
      </c>
      <c r="F69" s="131"/>
      <c r="G69" s="96"/>
      <c r="J69" s="97"/>
      <c r="K69" s="857"/>
      <c r="L69" s="98"/>
      <c r="M69" s="99"/>
      <c r="N69" s="100"/>
      <c r="O69" s="132" t="str">
        <f t="shared" si="1"/>
        <v/>
      </c>
      <c r="P69" s="843" t="str">
        <f>IF(O69="","",SUM(O69:O70))</f>
        <v/>
      </c>
      <c r="Q69" s="122" t="str">
        <f t="shared" si="2"/>
        <v/>
      </c>
      <c r="R69" s="133" t="str" cm="1">
        <f t="array" ref="R69">IFERROR(_xlfn.XLOOKUP(Q69,$F$148:$F$151,_xlfn.XLOOKUP(A69,$G$147:$L$147,$G$148:$L$151)),"")</f>
        <v/>
      </c>
      <c r="S69" s="852">
        <f>IFERROR(VLOOKUP(C69,$C$136:$E$142,3,FALSE),"")</f>
        <v>0.7</v>
      </c>
      <c r="T69" s="853" t="s">
        <v>254</v>
      </c>
      <c r="U69" s="855" t="str" cm="1">
        <f t="array" ref="U69">_xlfn.IFS(P69="","",P69&lt;S69,"不適合",P69&gt;=S69,"適合")</f>
        <v/>
      </c>
      <c r="V69" s="875" t="str">
        <f>IF(U69="不適合","",IFERROR(MAX(R69*N69,N(R70)*N(N70)),""))</f>
        <v/>
      </c>
    </row>
    <row r="70" spans="1:22" ht="21" customHeight="1">
      <c r="A70" s="126" t="s">
        <v>125</v>
      </c>
      <c r="B70" s="127"/>
      <c r="C70" s="94" t="s">
        <v>397</v>
      </c>
      <c r="D70" s="850"/>
      <c r="E70" s="104" t="s">
        <v>240</v>
      </c>
      <c r="F70" s="105"/>
      <c r="G70" s="105"/>
      <c r="J70" s="106"/>
      <c r="K70" s="858"/>
      <c r="L70" s="107"/>
      <c r="M70" s="108"/>
      <c r="N70" s="109"/>
      <c r="O70" s="110" t="str">
        <f t="shared" si="1"/>
        <v/>
      </c>
      <c r="P70" s="851"/>
      <c r="Q70" s="130" t="str">
        <f>IF(K69="○","",IFERROR(VLOOKUP(L70-10^-9,$C$148:$F$151,4,TRUE),""))</f>
        <v/>
      </c>
      <c r="R70" s="111" t="str" cm="1">
        <f t="array" ref="R70">IFERROR(_xlfn.XLOOKUP(Q70,$F$148:$F$151,_xlfn.XLOOKUP(A70,$G$147:$L$147,$G$148:$L$151)),"")</f>
        <v/>
      </c>
      <c r="S70" s="845"/>
      <c r="T70" s="854"/>
      <c r="U70" s="856"/>
      <c r="V70" s="873"/>
    </row>
    <row r="71" spans="1:22" ht="21" customHeight="1">
      <c r="A71" s="126" t="s">
        <v>125</v>
      </c>
      <c r="B71" s="127"/>
      <c r="C71" s="94" t="s">
        <v>397</v>
      </c>
      <c r="D71" s="840"/>
      <c r="E71" s="95" t="s">
        <v>239</v>
      </c>
      <c r="F71" s="96"/>
      <c r="G71" s="96"/>
      <c r="J71" s="97"/>
      <c r="K71" s="859"/>
      <c r="L71" s="98"/>
      <c r="M71" s="99"/>
      <c r="N71" s="100"/>
      <c r="O71" s="101" t="str">
        <f t="shared" si="1"/>
        <v/>
      </c>
      <c r="P71" s="842" t="str">
        <f>IF(O71="","",SUM(O71:O72))</f>
        <v/>
      </c>
      <c r="Q71" s="95" t="str">
        <f t="shared" si="2"/>
        <v/>
      </c>
      <c r="R71" s="102" t="str" cm="1">
        <f t="array" ref="R71">IFERROR(_xlfn.XLOOKUP(Q71,$F$148:$F$151,_xlfn.XLOOKUP(A71,$G$147:$L$147,$G$148:$L$151)),"")</f>
        <v/>
      </c>
      <c r="S71" s="844">
        <f>IFERROR(VLOOKUP(C71,$C$136:$E$142,3,FALSE),"")</f>
        <v>0.7</v>
      </c>
      <c r="T71" s="846" t="s">
        <v>254</v>
      </c>
      <c r="U71" s="848" t="str" cm="1">
        <f t="array" ref="U71">_xlfn.IFS(P71="","",P71&lt;S71,"不適合",P71&gt;=S71,"適合")</f>
        <v/>
      </c>
      <c r="V71" s="872" t="str">
        <f>IF(U71="不適合","",IFERROR(MAX(R71*N71,N(R72)*N(N72)),""))</f>
        <v/>
      </c>
    </row>
    <row r="72" spans="1:22" ht="21" customHeight="1">
      <c r="A72" s="126" t="s">
        <v>125</v>
      </c>
      <c r="B72" s="127"/>
      <c r="C72" s="94" t="s">
        <v>397</v>
      </c>
      <c r="D72" s="850"/>
      <c r="E72" s="104" t="s">
        <v>240</v>
      </c>
      <c r="F72" s="105"/>
      <c r="G72" s="105"/>
      <c r="J72" s="106"/>
      <c r="K72" s="860"/>
      <c r="L72" s="107"/>
      <c r="M72" s="108"/>
      <c r="N72" s="109"/>
      <c r="O72" s="110" t="str">
        <f t="shared" si="1"/>
        <v/>
      </c>
      <c r="P72" s="851"/>
      <c r="Q72" s="130" t="str">
        <f>IF(K71="○","",IFERROR(VLOOKUP(L72-10^-9,$C$148:$F$151,4,TRUE),""))</f>
        <v/>
      </c>
      <c r="R72" s="111" t="str" cm="1">
        <f t="array" ref="R72">IFERROR(_xlfn.XLOOKUP(Q72,$F$148:$F$151,_xlfn.XLOOKUP(A72,$G$147:$L$147,$G$148:$L$151)),"")</f>
        <v/>
      </c>
      <c r="S72" s="845"/>
      <c r="T72" s="854"/>
      <c r="U72" s="856"/>
      <c r="V72" s="873"/>
    </row>
    <row r="73" spans="1:22" ht="21" customHeight="1">
      <c r="A73" s="126" t="s">
        <v>125</v>
      </c>
      <c r="B73" s="127"/>
      <c r="C73" s="94" t="s">
        <v>397</v>
      </c>
      <c r="D73" s="840"/>
      <c r="E73" s="95" t="s">
        <v>239</v>
      </c>
      <c r="F73" s="96"/>
      <c r="G73" s="96"/>
      <c r="J73" s="97"/>
      <c r="K73" s="858"/>
      <c r="L73" s="98"/>
      <c r="M73" s="99"/>
      <c r="N73" s="100"/>
      <c r="O73" s="101" t="str">
        <f t="shared" si="1"/>
        <v/>
      </c>
      <c r="P73" s="842" t="str">
        <f>IF(O73="","",SUM(O73:O74))</f>
        <v/>
      </c>
      <c r="Q73" s="95" t="str">
        <f t="shared" si="2"/>
        <v/>
      </c>
      <c r="R73" s="102" t="str" cm="1">
        <f t="array" ref="R73">IFERROR(_xlfn.XLOOKUP(Q73,$F$148:$F$151,_xlfn.XLOOKUP(A73,$G$147:$L$147,$G$148:$L$151)),"")</f>
        <v/>
      </c>
      <c r="S73" s="844">
        <f>IFERROR(VLOOKUP(C73,$C$136:$E$142,3,FALSE),"")</f>
        <v>0.7</v>
      </c>
      <c r="T73" s="846" t="s">
        <v>254</v>
      </c>
      <c r="U73" s="848" t="str" cm="1">
        <f t="array" ref="U73">_xlfn.IFS(P73="","",P73&lt;S73,"不適合",P73&gt;=S73,"適合")</f>
        <v/>
      </c>
      <c r="V73" s="872" t="str">
        <f>IF(U73="不適合","",IFERROR(MAX(R73*N73,N(R74)*N(N74)),""))</f>
        <v/>
      </c>
    </row>
    <row r="74" spans="1:22" ht="21" customHeight="1">
      <c r="A74" s="126" t="s">
        <v>125</v>
      </c>
      <c r="B74" s="127"/>
      <c r="C74" s="94" t="s">
        <v>397</v>
      </c>
      <c r="D74" s="841"/>
      <c r="E74" s="134" t="s">
        <v>240</v>
      </c>
      <c r="F74" s="135"/>
      <c r="G74" s="105"/>
      <c r="J74" s="136"/>
      <c r="K74" s="860"/>
      <c r="L74" s="137"/>
      <c r="M74" s="138"/>
      <c r="N74" s="139"/>
      <c r="O74" s="140" t="str">
        <f t="shared" si="1"/>
        <v/>
      </c>
      <c r="P74" s="843"/>
      <c r="Q74" s="130" t="str">
        <f>IF(K73="○","",IFERROR(VLOOKUP(L74-10^-9,$C$148:$F$151,4,TRUE),""))</f>
        <v/>
      </c>
      <c r="R74" s="141" t="str" cm="1">
        <f t="array" ref="R74">IFERROR(_xlfn.XLOOKUP(Q74,$F$148:$F$151,_xlfn.XLOOKUP(A74,$G$147:$L$147,$G$148:$L$151)),"")</f>
        <v/>
      </c>
      <c r="S74" s="845"/>
      <c r="T74" s="847"/>
      <c r="U74" s="849"/>
      <c r="V74" s="873"/>
    </row>
    <row r="75" spans="1:22">
      <c r="C75" s="142"/>
      <c r="D75" s="142"/>
      <c r="E75" s="142"/>
      <c r="F75" s="142"/>
      <c r="G75" s="142"/>
      <c r="J75" s="142"/>
      <c r="K75" s="142"/>
      <c r="L75" s="142"/>
      <c r="M75" s="142"/>
      <c r="N75" s="142"/>
      <c r="O75" s="142"/>
      <c r="P75" s="142"/>
      <c r="Q75" s="142"/>
      <c r="R75" s="142"/>
      <c r="S75" s="142"/>
      <c r="T75" s="142"/>
      <c r="U75" s="268"/>
      <c r="V75" s="142"/>
    </row>
    <row r="76" spans="1:22">
      <c r="T76" s="5"/>
      <c r="U76" s="237"/>
    </row>
    <row r="77" spans="1:22" ht="15" customHeight="1">
      <c r="C77" s="38" t="s">
        <v>398</v>
      </c>
      <c r="T77" s="5"/>
      <c r="U77" s="237"/>
    </row>
    <row r="78" spans="1:22" ht="45" customHeight="1">
      <c r="C78" s="492" t="s">
        <v>257</v>
      </c>
      <c r="D78" s="493" t="s">
        <v>700</v>
      </c>
      <c r="E78" s="494" t="s">
        <v>519</v>
      </c>
      <c r="F78" s="494" t="s">
        <v>259</v>
      </c>
      <c r="G78" s="495" t="s">
        <v>260</v>
      </c>
      <c r="H78" s="492" t="s">
        <v>703</v>
      </c>
      <c r="I78" s="495" t="s">
        <v>522</v>
      </c>
      <c r="J78" s="495" t="s">
        <v>521</v>
      </c>
      <c r="K78" s="492" t="s">
        <v>706</v>
      </c>
      <c r="L78" s="523" t="s">
        <v>705</v>
      </c>
      <c r="M78" s="497"/>
      <c r="N78" s="493" t="s">
        <v>279</v>
      </c>
      <c r="O78" s="493" t="s">
        <v>399</v>
      </c>
      <c r="P78" s="492" t="s">
        <v>701</v>
      </c>
      <c r="Q78" s="493" t="s">
        <v>261</v>
      </c>
      <c r="R78" s="498"/>
      <c r="S78" s="868" t="s">
        <v>702</v>
      </c>
      <c r="T78" s="869"/>
      <c r="U78" s="499" t="s">
        <v>391</v>
      </c>
      <c r="V78" s="493" t="s">
        <v>393</v>
      </c>
    </row>
    <row r="79" spans="1:22" ht="15" customHeight="1">
      <c r="A79" s="143"/>
      <c r="C79" s="144"/>
      <c r="D79" s="129"/>
      <c r="E79" s="145"/>
      <c r="F79" s="145"/>
      <c r="G79" s="68"/>
      <c r="H79" s="68"/>
      <c r="I79" s="68"/>
      <c r="J79" s="68"/>
      <c r="K79" s="68"/>
      <c r="L79" s="146" t="s">
        <v>280</v>
      </c>
      <c r="M79" s="146" t="s">
        <v>281</v>
      </c>
      <c r="N79" s="129"/>
      <c r="O79" s="129"/>
      <c r="P79" s="147"/>
      <c r="Q79" s="129"/>
      <c r="S79" s="147"/>
      <c r="T79" s="148"/>
      <c r="U79" s="148"/>
      <c r="V79" s="129"/>
    </row>
    <row r="80" spans="1:22" ht="21" customHeight="1">
      <c r="A80" s="143" t="s">
        <v>383</v>
      </c>
      <c r="C80" s="149" t="s">
        <v>282</v>
      </c>
      <c r="D80" s="150"/>
      <c r="E80" s="151"/>
      <c r="F80" s="150"/>
      <c r="G80" s="152"/>
      <c r="H80" s="152"/>
      <c r="I80" s="152"/>
      <c r="J80" s="152"/>
      <c r="K80" s="455"/>
      <c r="L80" s="153"/>
      <c r="M80" s="153"/>
      <c r="N80" s="154" t="str">
        <f>IF(L80*M80=0,"",L80*M80*10^-6)</f>
        <v/>
      </c>
      <c r="O80" s="155" t="str">
        <f>IFERROR(VLOOKUP(N80+10^-9,$C$184:$F$187,4,TRUE),"")</f>
        <v/>
      </c>
      <c r="P80" s="156"/>
      <c r="Q80" s="160" t="str">
        <f>IF(K80="○","",IFERROR(VLOOKUP(P80-10^-9,$C$175:$F$179,4,TRUE),""))</f>
        <v/>
      </c>
      <c r="S80" s="157">
        <v>2.2999999999999998</v>
      </c>
      <c r="T80" s="158" t="s">
        <v>253</v>
      </c>
      <c r="U80" s="269" t="str" cm="1">
        <f t="array" ref="U80">_xlfn.IFS(P80="","",P80&gt;S80,"不適合",P80&lt;=S80,"適合")</f>
        <v/>
      </c>
      <c r="V80" s="159" t="str">
        <f>IF(U80="不適合","",IFERROR(VLOOKUP(E80&amp;Q80&amp;O80,$C$208:$D$271,2,FALSE),""))</f>
        <v/>
      </c>
    </row>
    <row r="81" spans="1:22" ht="21" customHeight="1">
      <c r="A81" s="143" t="s">
        <v>383</v>
      </c>
      <c r="C81" s="149" t="s">
        <v>282</v>
      </c>
      <c r="D81" s="150"/>
      <c r="E81" s="151"/>
      <c r="F81" s="150"/>
      <c r="G81" s="152"/>
      <c r="H81" s="152"/>
      <c r="I81" s="152"/>
      <c r="J81" s="152"/>
      <c r="K81" s="455"/>
      <c r="L81" s="153"/>
      <c r="M81" s="153"/>
      <c r="N81" s="154" t="str">
        <f>IF(L81*M81=0,"",L81*M81*10^-6)</f>
        <v/>
      </c>
      <c r="O81" s="155" t="str">
        <f t="shared" ref="O81:O99" si="3">IFERROR(VLOOKUP(N81+10^-9,$C$184:$F$187,4,TRUE),"")</f>
        <v/>
      </c>
      <c r="P81" s="156"/>
      <c r="Q81" s="160" t="str">
        <f>IF(K81="○","",IFERROR(VLOOKUP(P81-10^-9,$C$175:$F$179,4,TRUE),""))</f>
        <v/>
      </c>
      <c r="S81" s="47">
        <v>2.2999999999999998</v>
      </c>
      <c r="T81" s="161" t="s">
        <v>253</v>
      </c>
      <c r="U81" s="269" t="str" cm="1">
        <f t="array" ref="U81">_xlfn.IFS(P81="","",P81&gt;S81,"不適合",P81&lt;=S81,"適合")</f>
        <v/>
      </c>
      <c r="V81" s="159" t="str">
        <f t="shared" ref="V81:V99" si="4">IF(U81="不適合","",IFERROR(VLOOKUP(E81&amp;Q81&amp;O81,$C$208:$D$271,2,FALSE),""))</f>
        <v/>
      </c>
    </row>
    <row r="82" spans="1:22" ht="21" customHeight="1">
      <c r="A82" s="143" t="s">
        <v>383</v>
      </c>
      <c r="C82" s="149" t="s">
        <v>282</v>
      </c>
      <c r="D82" s="150"/>
      <c r="E82" s="151"/>
      <c r="F82" s="150"/>
      <c r="G82" s="152"/>
      <c r="H82" s="152"/>
      <c r="I82" s="152"/>
      <c r="J82" s="152"/>
      <c r="K82" s="455"/>
      <c r="L82" s="153"/>
      <c r="M82" s="153"/>
      <c r="N82" s="154" t="str">
        <f t="shared" ref="N82:N104" si="5">IF(L82*M82=0,"",L82*M82*10^-6)</f>
        <v/>
      </c>
      <c r="O82" s="155" t="str">
        <f t="shared" si="3"/>
        <v/>
      </c>
      <c r="P82" s="156"/>
      <c r="Q82" s="160" t="str">
        <f>IF(K82="○","",IFERROR(VLOOKUP(P82-10^-9,$C$175:$F$179,4,TRUE),""))</f>
        <v/>
      </c>
      <c r="S82" s="47">
        <v>2.2999999999999998</v>
      </c>
      <c r="T82" s="161" t="s">
        <v>253</v>
      </c>
      <c r="U82" s="269" t="str" cm="1">
        <f t="array" ref="U82">_xlfn.IFS(P82="","",P82&gt;S82,"不適合",P82&lt;=S82,"適合")</f>
        <v/>
      </c>
      <c r="V82" s="159" t="str">
        <f t="shared" si="4"/>
        <v/>
      </c>
    </row>
    <row r="83" spans="1:22" ht="21" customHeight="1">
      <c r="A83" s="143" t="s">
        <v>383</v>
      </c>
      <c r="C83" s="149" t="s">
        <v>282</v>
      </c>
      <c r="D83" s="150"/>
      <c r="E83" s="151"/>
      <c r="F83" s="150"/>
      <c r="G83" s="152"/>
      <c r="H83" s="152"/>
      <c r="I83" s="152"/>
      <c r="J83" s="152"/>
      <c r="K83" s="455"/>
      <c r="L83" s="153"/>
      <c r="M83" s="153"/>
      <c r="N83" s="154" t="str">
        <f t="shared" si="5"/>
        <v/>
      </c>
      <c r="O83" s="155" t="str">
        <f t="shared" si="3"/>
        <v/>
      </c>
      <c r="P83" s="156"/>
      <c r="Q83" s="160" t="str">
        <f t="shared" ref="Q83:Q104" si="6">IF(K83="○","",IFERROR(VLOOKUP(P83-10^-9,$C$175:$F$179,4,TRUE),""))</f>
        <v/>
      </c>
      <c r="S83" s="47">
        <v>2.2999999999999998</v>
      </c>
      <c r="T83" s="161" t="s">
        <v>253</v>
      </c>
      <c r="U83" s="269" t="str" cm="1">
        <f t="array" ref="U83">_xlfn.IFS(P83="","",P83&gt;S83,"不適合",P83&lt;=S83,"適合")</f>
        <v/>
      </c>
      <c r="V83" s="159" t="str">
        <f t="shared" si="4"/>
        <v/>
      </c>
    </row>
    <row r="84" spans="1:22" ht="21" customHeight="1">
      <c r="A84" s="143" t="s">
        <v>383</v>
      </c>
      <c r="C84" s="149" t="s">
        <v>282</v>
      </c>
      <c r="D84" s="150"/>
      <c r="E84" s="151"/>
      <c r="F84" s="150"/>
      <c r="G84" s="152"/>
      <c r="H84" s="152"/>
      <c r="I84" s="152"/>
      <c r="J84" s="152"/>
      <c r="K84" s="455"/>
      <c r="L84" s="153"/>
      <c r="M84" s="153"/>
      <c r="N84" s="154" t="str">
        <f t="shared" si="5"/>
        <v/>
      </c>
      <c r="O84" s="155" t="str">
        <f t="shared" si="3"/>
        <v/>
      </c>
      <c r="P84" s="156"/>
      <c r="Q84" s="160" t="str">
        <f t="shared" si="6"/>
        <v/>
      </c>
      <c r="S84" s="47">
        <v>2.2999999999999998</v>
      </c>
      <c r="T84" s="161" t="s">
        <v>253</v>
      </c>
      <c r="U84" s="269" t="str" cm="1">
        <f t="array" ref="U84">_xlfn.IFS(P84="","",P84&gt;S84,"不適合",P84&lt;=S84,"適合")</f>
        <v/>
      </c>
      <c r="V84" s="159" t="str">
        <f t="shared" si="4"/>
        <v/>
      </c>
    </row>
    <row r="85" spans="1:22" ht="21" customHeight="1">
      <c r="A85" s="143" t="s">
        <v>383</v>
      </c>
      <c r="C85" s="149" t="s">
        <v>282</v>
      </c>
      <c r="D85" s="150"/>
      <c r="E85" s="151"/>
      <c r="F85" s="150"/>
      <c r="G85" s="152"/>
      <c r="H85" s="152"/>
      <c r="I85" s="152"/>
      <c r="J85" s="152"/>
      <c r="K85" s="455"/>
      <c r="L85" s="153"/>
      <c r="M85" s="153"/>
      <c r="N85" s="154" t="str">
        <f t="shared" si="5"/>
        <v/>
      </c>
      <c r="O85" s="155" t="str">
        <f t="shared" si="3"/>
        <v/>
      </c>
      <c r="P85" s="156"/>
      <c r="Q85" s="160" t="str">
        <f t="shared" si="6"/>
        <v/>
      </c>
      <c r="S85" s="47">
        <v>2.2999999999999998</v>
      </c>
      <c r="T85" s="161" t="s">
        <v>253</v>
      </c>
      <c r="U85" s="269" t="str" cm="1">
        <f t="array" ref="U85">_xlfn.IFS(P85="","",P85&gt;S85,"不適合",P85&lt;=S85,"適合")</f>
        <v/>
      </c>
      <c r="V85" s="159" t="str">
        <f t="shared" si="4"/>
        <v/>
      </c>
    </row>
    <row r="86" spans="1:22" ht="21" customHeight="1">
      <c r="A86" s="143" t="s">
        <v>383</v>
      </c>
      <c r="C86" s="149" t="s">
        <v>282</v>
      </c>
      <c r="D86" s="150"/>
      <c r="E86" s="151"/>
      <c r="F86" s="150"/>
      <c r="G86" s="152"/>
      <c r="H86" s="152"/>
      <c r="I86" s="152"/>
      <c r="J86" s="152"/>
      <c r="K86" s="455"/>
      <c r="L86" s="153"/>
      <c r="M86" s="153"/>
      <c r="N86" s="154" t="str">
        <f t="shared" si="5"/>
        <v/>
      </c>
      <c r="O86" s="155" t="str">
        <f t="shared" si="3"/>
        <v/>
      </c>
      <c r="P86" s="156"/>
      <c r="Q86" s="160" t="str">
        <f t="shared" si="6"/>
        <v/>
      </c>
      <c r="S86" s="47">
        <v>2.2999999999999998</v>
      </c>
      <c r="T86" s="161" t="s">
        <v>253</v>
      </c>
      <c r="U86" s="269" t="str" cm="1">
        <f t="array" ref="U86">_xlfn.IFS(P86="","",P86&gt;S86,"不適合",P86&lt;=S86,"適合")</f>
        <v/>
      </c>
      <c r="V86" s="159" t="str">
        <f t="shared" si="4"/>
        <v/>
      </c>
    </row>
    <row r="87" spans="1:22" ht="21" customHeight="1">
      <c r="A87" s="143" t="s">
        <v>383</v>
      </c>
      <c r="C87" s="149" t="s">
        <v>282</v>
      </c>
      <c r="D87" s="150"/>
      <c r="E87" s="151"/>
      <c r="F87" s="150"/>
      <c r="G87" s="152"/>
      <c r="H87" s="152"/>
      <c r="I87" s="152"/>
      <c r="J87" s="152"/>
      <c r="K87" s="455"/>
      <c r="L87" s="153"/>
      <c r="M87" s="153"/>
      <c r="N87" s="154" t="str">
        <f t="shared" si="5"/>
        <v/>
      </c>
      <c r="O87" s="155" t="str">
        <f t="shared" si="3"/>
        <v/>
      </c>
      <c r="P87" s="156"/>
      <c r="Q87" s="160" t="str">
        <f t="shared" si="6"/>
        <v/>
      </c>
      <c r="S87" s="47">
        <v>2.2999999999999998</v>
      </c>
      <c r="T87" s="161" t="s">
        <v>253</v>
      </c>
      <c r="U87" s="269" t="str" cm="1">
        <f t="array" ref="U87">_xlfn.IFS(P87="","",P87&gt;S87,"不適合",P87&lt;=S87,"適合")</f>
        <v/>
      </c>
      <c r="V87" s="159" t="str">
        <f t="shared" si="4"/>
        <v/>
      </c>
    </row>
    <row r="88" spans="1:22" ht="21" customHeight="1">
      <c r="A88" s="143" t="s">
        <v>383</v>
      </c>
      <c r="C88" s="149" t="s">
        <v>282</v>
      </c>
      <c r="D88" s="150"/>
      <c r="E88" s="151"/>
      <c r="F88" s="150"/>
      <c r="G88" s="152"/>
      <c r="H88" s="152"/>
      <c r="I88" s="152"/>
      <c r="J88" s="152"/>
      <c r="K88" s="455"/>
      <c r="L88" s="153"/>
      <c r="M88" s="153"/>
      <c r="N88" s="154" t="str">
        <f t="shared" si="5"/>
        <v/>
      </c>
      <c r="O88" s="155" t="str">
        <f t="shared" si="3"/>
        <v/>
      </c>
      <c r="P88" s="156"/>
      <c r="Q88" s="160" t="str">
        <f t="shared" si="6"/>
        <v/>
      </c>
      <c r="S88" s="47">
        <v>2.2999999999999998</v>
      </c>
      <c r="T88" s="161" t="s">
        <v>253</v>
      </c>
      <c r="U88" s="269" t="str" cm="1">
        <f t="array" ref="U88">_xlfn.IFS(P88="","",P88&gt;S88,"不適合",P88&lt;=S88,"適合")</f>
        <v/>
      </c>
      <c r="V88" s="159" t="str">
        <f t="shared" si="4"/>
        <v/>
      </c>
    </row>
    <row r="89" spans="1:22" ht="21" customHeight="1">
      <c r="A89" s="143" t="s">
        <v>383</v>
      </c>
      <c r="C89" s="149" t="s">
        <v>282</v>
      </c>
      <c r="D89" s="150"/>
      <c r="E89" s="151"/>
      <c r="F89" s="150"/>
      <c r="G89" s="152"/>
      <c r="H89" s="152"/>
      <c r="I89" s="152"/>
      <c r="J89" s="152"/>
      <c r="K89" s="455"/>
      <c r="L89" s="153"/>
      <c r="M89" s="153"/>
      <c r="N89" s="154" t="str">
        <f t="shared" si="5"/>
        <v/>
      </c>
      <c r="O89" s="155" t="str">
        <f t="shared" si="3"/>
        <v/>
      </c>
      <c r="P89" s="156"/>
      <c r="Q89" s="160" t="str">
        <f t="shared" si="6"/>
        <v/>
      </c>
      <c r="S89" s="47">
        <v>2.2999999999999998</v>
      </c>
      <c r="T89" s="161" t="s">
        <v>253</v>
      </c>
      <c r="U89" s="269" t="str" cm="1">
        <f t="array" ref="U89">_xlfn.IFS(P89="","",P89&gt;S89,"不適合",P89&lt;=S89,"適合")</f>
        <v/>
      </c>
      <c r="V89" s="159" t="str">
        <f t="shared" si="4"/>
        <v/>
      </c>
    </row>
    <row r="90" spans="1:22" ht="21" customHeight="1">
      <c r="A90" s="143" t="s">
        <v>383</v>
      </c>
      <c r="C90" s="149" t="s">
        <v>282</v>
      </c>
      <c r="D90" s="150"/>
      <c r="E90" s="151"/>
      <c r="F90" s="150"/>
      <c r="G90" s="152"/>
      <c r="H90" s="152"/>
      <c r="I90" s="152"/>
      <c r="J90" s="152"/>
      <c r="K90" s="455"/>
      <c r="L90" s="153"/>
      <c r="M90" s="153"/>
      <c r="N90" s="154" t="str">
        <f t="shared" si="5"/>
        <v/>
      </c>
      <c r="O90" s="155" t="str">
        <f t="shared" si="3"/>
        <v/>
      </c>
      <c r="P90" s="156"/>
      <c r="Q90" s="160" t="str">
        <f t="shared" si="6"/>
        <v/>
      </c>
      <c r="S90" s="47">
        <v>2.2999999999999998</v>
      </c>
      <c r="T90" s="161" t="s">
        <v>253</v>
      </c>
      <c r="U90" s="269" t="str" cm="1">
        <f t="array" ref="U90">_xlfn.IFS(P90="","",P90&gt;S90,"不適合",P90&lt;=S90,"適合")</f>
        <v/>
      </c>
      <c r="V90" s="159" t="str">
        <f t="shared" si="4"/>
        <v/>
      </c>
    </row>
    <row r="91" spans="1:22" ht="21" customHeight="1">
      <c r="A91" s="143" t="s">
        <v>383</v>
      </c>
      <c r="C91" s="149" t="s">
        <v>282</v>
      </c>
      <c r="D91" s="150"/>
      <c r="E91" s="151"/>
      <c r="F91" s="150"/>
      <c r="G91" s="152"/>
      <c r="H91" s="152"/>
      <c r="I91" s="152"/>
      <c r="J91" s="152"/>
      <c r="K91" s="455"/>
      <c r="L91" s="153"/>
      <c r="M91" s="153"/>
      <c r="N91" s="154" t="str">
        <f t="shared" si="5"/>
        <v/>
      </c>
      <c r="O91" s="155" t="str">
        <f t="shared" si="3"/>
        <v/>
      </c>
      <c r="P91" s="156"/>
      <c r="Q91" s="160" t="str">
        <f t="shared" si="6"/>
        <v/>
      </c>
      <c r="S91" s="47">
        <v>2.2999999999999998</v>
      </c>
      <c r="T91" s="161" t="s">
        <v>253</v>
      </c>
      <c r="U91" s="269" t="str" cm="1">
        <f t="array" ref="U91">_xlfn.IFS(P91="","",P91&gt;S91,"不適合",P91&lt;=S91,"適合")</f>
        <v/>
      </c>
      <c r="V91" s="159" t="str">
        <f>IF(U91="不適合","",IFERROR(VLOOKUP(E91&amp;Q91&amp;O91,$C$208:$D$271,2,FALSE),""))</f>
        <v/>
      </c>
    </row>
    <row r="92" spans="1:22" ht="21" customHeight="1">
      <c r="A92" s="143" t="s">
        <v>383</v>
      </c>
      <c r="C92" s="149" t="s">
        <v>282</v>
      </c>
      <c r="D92" s="150"/>
      <c r="E92" s="151"/>
      <c r="F92" s="150"/>
      <c r="G92" s="152"/>
      <c r="H92" s="152"/>
      <c r="I92" s="152"/>
      <c r="J92" s="152"/>
      <c r="K92" s="455"/>
      <c r="L92" s="153"/>
      <c r="M92" s="153"/>
      <c r="N92" s="154" t="str">
        <f t="shared" si="5"/>
        <v/>
      </c>
      <c r="O92" s="155" t="str">
        <f t="shared" si="3"/>
        <v/>
      </c>
      <c r="P92" s="156"/>
      <c r="Q92" s="160" t="str">
        <f t="shared" si="6"/>
        <v/>
      </c>
      <c r="S92" s="47">
        <v>2.2999999999999998</v>
      </c>
      <c r="T92" s="161" t="s">
        <v>253</v>
      </c>
      <c r="U92" s="269" t="str" cm="1">
        <f t="array" ref="U92">_xlfn.IFS(P92="","",P92&gt;S92,"不適合",P92&lt;=S92,"適合")</f>
        <v/>
      </c>
      <c r="V92" s="159" t="str">
        <f t="shared" si="4"/>
        <v/>
      </c>
    </row>
    <row r="93" spans="1:22" ht="21" customHeight="1">
      <c r="A93" s="143" t="s">
        <v>383</v>
      </c>
      <c r="C93" s="149" t="s">
        <v>282</v>
      </c>
      <c r="D93" s="150"/>
      <c r="E93" s="151"/>
      <c r="F93" s="150"/>
      <c r="G93" s="152"/>
      <c r="H93" s="152"/>
      <c r="I93" s="152"/>
      <c r="J93" s="152"/>
      <c r="K93" s="455"/>
      <c r="L93" s="153"/>
      <c r="M93" s="153"/>
      <c r="N93" s="154" t="str">
        <f t="shared" si="5"/>
        <v/>
      </c>
      <c r="O93" s="155" t="str">
        <f t="shared" si="3"/>
        <v/>
      </c>
      <c r="P93" s="156"/>
      <c r="Q93" s="160" t="str">
        <f t="shared" si="6"/>
        <v/>
      </c>
      <c r="S93" s="47">
        <v>2.2999999999999998</v>
      </c>
      <c r="T93" s="161" t="s">
        <v>253</v>
      </c>
      <c r="U93" s="269" t="str" cm="1">
        <f t="array" ref="U93">_xlfn.IFS(P93="","",P93&gt;S93,"不適合",P93&lt;=S93,"適合")</f>
        <v/>
      </c>
      <c r="V93" s="159" t="str">
        <f t="shared" si="4"/>
        <v/>
      </c>
    </row>
    <row r="94" spans="1:22" ht="21" customHeight="1">
      <c r="A94" s="143" t="s">
        <v>383</v>
      </c>
      <c r="C94" s="149" t="s">
        <v>282</v>
      </c>
      <c r="D94" s="150"/>
      <c r="E94" s="151"/>
      <c r="F94" s="150"/>
      <c r="G94" s="152"/>
      <c r="H94" s="152"/>
      <c r="I94" s="152"/>
      <c r="J94" s="152"/>
      <c r="K94" s="455"/>
      <c r="L94" s="153"/>
      <c r="M94" s="153"/>
      <c r="N94" s="154" t="str">
        <f t="shared" si="5"/>
        <v/>
      </c>
      <c r="O94" s="155" t="str">
        <f t="shared" si="3"/>
        <v/>
      </c>
      <c r="P94" s="156"/>
      <c r="Q94" s="160" t="str">
        <f t="shared" si="6"/>
        <v/>
      </c>
      <c r="S94" s="47">
        <v>2.2999999999999998</v>
      </c>
      <c r="T94" s="161" t="s">
        <v>253</v>
      </c>
      <c r="U94" s="269" t="str" cm="1">
        <f t="array" ref="U94">_xlfn.IFS(P94="","",P94&gt;S94,"不適合",P94&lt;=S94,"適合")</f>
        <v/>
      </c>
      <c r="V94" s="159" t="str">
        <f t="shared" si="4"/>
        <v/>
      </c>
    </row>
    <row r="95" spans="1:22" ht="21" customHeight="1">
      <c r="A95" s="143" t="s">
        <v>383</v>
      </c>
      <c r="C95" s="149" t="s">
        <v>282</v>
      </c>
      <c r="D95" s="150"/>
      <c r="E95" s="151"/>
      <c r="F95" s="150"/>
      <c r="G95" s="152"/>
      <c r="H95" s="152"/>
      <c r="I95" s="152"/>
      <c r="J95" s="152"/>
      <c r="K95" s="455"/>
      <c r="L95" s="153"/>
      <c r="M95" s="153"/>
      <c r="N95" s="154" t="str">
        <f t="shared" si="5"/>
        <v/>
      </c>
      <c r="O95" s="155" t="str">
        <f t="shared" si="3"/>
        <v/>
      </c>
      <c r="P95" s="156"/>
      <c r="Q95" s="160" t="str">
        <f t="shared" si="6"/>
        <v/>
      </c>
      <c r="S95" s="47">
        <v>2.2999999999999998</v>
      </c>
      <c r="T95" s="161" t="s">
        <v>253</v>
      </c>
      <c r="U95" s="269" t="str" cm="1">
        <f t="array" ref="U95">_xlfn.IFS(P95="","",P95&gt;S95,"不適合",P95&lt;=S95,"適合")</f>
        <v/>
      </c>
      <c r="V95" s="159" t="str">
        <f t="shared" si="4"/>
        <v/>
      </c>
    </row>
    <row r="96" spans="1:22" ht="21" customHeight="1">
      <c r="A96" s="143" t="s">
        <v>383</v>
      </c>
      <c r="C96" s="149" t="s">
        <v>282</v>
      </c>
      <c r="D96" s="150"/>
      <c r="E96" s="151"/>
      <c r="F96" s="150"/>
      <c r="G96" s="152"/>
      <c r="H96" s="152"/>
      <c r="I96" s="152"/>
      <c r="J96" s="152"/>
      <c r="K96" s="455"/>
      <c r="L96" s="153"/>
      <c r="M96" s="153"/>
      <c r="N96" s="154" t="str">
        <f t="shared" si="5"/>
        <v/>
      </c>
      <c r="O96" s="155" t="str">
        <f t="shared" si="3"/>
        <v/>
      </c>
      <c r="P96" s="156"/>
      <c r="Q96" s="160" t="str">
        <f t="shared" si="6"/>
        <v/>
      </c>
      <c r="S96" s="47">
        <v>2.2999999999999998</v>
      </c>
      <c r="T96" s="161" t="s">
        <v>253</v>
      </c>
      <c r="U96" s="269" t="str" cm="1">
        <f t="array" ref="U96">_xlfn.IFS(P96="","",P96&gt;S96,"不適合",P96&lt;=S96,"適合")</f>
        <v/>
      </c>
      <c r="V96" s="159" t="str">
        <f>IF(U96="不適合","",IFERROR(VLOOKUP(E96&amp;Q96&amp;O96,$C$208:$D$271,2,FALSE),""))</f>
        <v/>
      </c>
    </row>
    <row r="97" spans="1:22" ht="21" customHeight="1">
      <c r="A97" s="143" t="s">
        <v>383</v>
      </c>
      <c r="C97" s="149" t="s">
        <v>282</v>
      </c>
      <c r="D97" s="150"/>
      <c r="E97" s="151"/>
      <c r="F97" s="150"/>
      <c r="G97" s="152"/>
      <c r="H97" s="152"/>
      <c r="I97" s="152"/>
      <c r="J97" s="152"/>
      <c r="K97" s="455"/>
      <c r="L97" s="153"/>
      <c r="M97" s="153"/>
      <c r="N97" s="154" t="str">
        <f t="shared" si="5"/>
        <v/>
      </c>
      <c r="O97" s="155" t="str">
        <f t="shared" si="3"/>
        <v/>
      </c>
      <c r="P97" s="156"/>
      <c r="Q97" s="160" t="str">
        <f t="shared" si="6"/>
        <v/>
      </c>
      <c r="S97" s="47">
        <v>2.2999999999999998</v>
      </c>
      <c r="T97" s="161" t="s">
        <v>253</v>
      </c>
      <c r="U97" s="269" t="str" cm="1">
        <f t="array" ref="U97">_xlfn.IFS(P97="","",P97&gt;S97,"不適合",P97&lt;=S97,"適合")</f>
        <v/>
      </c>
      <c r="V97" s="159" t="str">
        <f t="shared" si="4"/>
        <v/>
      </c>
    </row>
    <row r="98" spans="1:22" ht="21" customHeight="1">
      <c r="A98" s="143" t="s">
        <v>383</v>
      </c>
      <c r="C98" s="149" t="s">
        <v>282</v>
      </c>
      <c r="D98" s="150"/>
      <c r="E98" s="151"/>
      <c r="F98" s="150"/>
      <c r="G98" s="152"/>
      <c r="H98" s="152"/>
      <c r="I98" s="152"/>
      <c r="J98" s="152"/>
      <c r="K98" s="455"/>
      <c r="L98" s="153"/>
      <c r="M98" s="153"/>
      <c r="N98" s="154" t="str">
        <f t="shared" si="5"/>
        <v/>
      </c>
      <c r="O98" s="155" t="str">
        <f t="shared" si="3"/>
        <v/>
      </c>
      <c r="P98" s="156"/>
      <c r="Q98" s="160" t="str">
        <f t="shared" si="6"/>
        <v/>
      </c>
      <c r="S98" s="47">
        <v>2.2999999999999998</v>
      </c>
      <c r="T98" s="161" t="s">
        <v>253</v>
      </c>
      <c r="U98" s="269" t="str" cm="1">
        <f t="array" ref="U98">_xlfn.IFS(P98="","",P98&gt;S98,"不適合",P98&lt;=S98,"適合")</f>
        <v/>
      </c>
      <c r="V98" s="159" t="str">
        <f t="shared" si="4"/>
        <v/>
      </c>
    </row>
    <row r="99" spans="1:22" ht="21" customHeight="1" thickBot="1">
      <c r="A99" s="143" t="s">
        <v>383</v>
      </c>
      <c r="C99" s="163" t="s">
        <v>282</v>
      </c>
      <c r="D99" s="164"/>
      <c r="E99" s="165"/>
      <c r="F99" s="164"/>
      <c r="G99" s="166"/>
      <c r="H99" s="166"/>
      <c r="I99" s="166"/>
      <c r="J99" s="166"/>
      <c r="K99" s="524"/>
      <c r="L99" s="167"/>
      <c r="M99" s="167"/>
      <c r="N99" s="168" t="str">
        <f t="shared" si="5"/>
        <v/>
      </c>
      <c r="O99" s="169" t="str">
        <f t="shared" si="3"/>
        <v/>
      </c>
      <c r="P99" s="170"/>
      <c r="Q99" s="171" t="str">
        <f t="shared" si="6"/>
        <v/>
      </c>
      <c r="S99" s="172">
        <v>2.2999999999999998</v>
      </c>
      <c r="T99" s="173" t="s">
        <v>253</v>
      </c>
      <c r="U99" s="526" t="str" cm="1">
        <f t="array" ref="U99">_xlfn.IFS(P99="","",P99&gt;S99,"不適合",P99&lt;=S99,"適合")</f>
        <v/>
      </c>
      <c r="V99" s="174" t="str">
        <f t="shared" si="4"/>
        <v/>
      </c>
    </row>
    <row r="100" spans="1:22" ht="21" customHeight="1" thickTop="1">
      <c r="A100" s="143" t="s">
        <v>383</v>
      </c>
      <c r="C100" s="144" t="s">
        <v>283</v>
      </c>
      <c r="D100" s="175"/>
      <c r="E100" s="71" t="s">
        <v>401</v>
      </c>
      <c r="F100" s="175"/>
      <c r="G100" s="152"/>
      <c r="H100" s="152" t="s">
        <v>523</v>
      </c>
      <c r="I100" s="152"/>
      <c r="J100" s="152"/>
      <c r="K100" s="456"/>
      <c r="L100" s="153"/>
      <c r="M100" s="153"/>
      <c r="N100" s="154" t="str">
        <f t="shared" si="5"/>
        <v/>
      </c>
      <c r="O100" s="155" t="str">
        <f>IFERROR(VLOOKUP(N100+10^-9,$C$191:$F$194,4,TRUE),"")</f>
        <v/>
      </c>
      <c r="P100" s="176"/>
      <c r="Q100" s="71" t="str">
        <f t="shared" si="6"/>
        <v/>
      </c>
      <c r="S100" s="157">
        <v>2.2999999999999998</v>
      </c>
      <c r="T100" s="158" t="s">
        <v>253</v>
      </c>
      <c r="U100" s="269" t="str" cm="1">
        <f t="array" ref="U100">_xlfn.IFS(P100="","",P100&gt;S100,"不適合",P100&lt;=S100,"適合")</f>
        <v/>
      </c>
      <c r="V100" s="159" t="str">
        <f>IFERROR(VLOOKUP(E100&amp;Q100&amp;O100,$C$208:$D$271,2,FALSE),"")</f>
        <v/>
      </c>
    </row>
    <row r="101" spans="1:22" ht="21" customHeight="1">
      <c r="A101" s="143" t="s">
        <v>383</v>
      </c>
      <c r="C101" s="149" t="s">
        <v>283</v>
      </c>
      <c r="D101" s="150"/>
      <c r="E101" s="71" t="s">
        <v>401</v>
      </c>
      <c r="F101" s="150"/>
      <c r="G101" s="152"/>
      <c r="H101" s="152" t="s">
        <v>523</v>
      </c>
      <c r="I101" s="152"/>
      <c r="J101" s="152"/>
      <c r="K101" s="455"/>
      <c r="L101" s="153"/>
      <c r="M101" s="153"/>
      <c r="N101" s="154" t="str">
        <f t="shared" si="5"/>
        <v/>
      </c>
      <c r="O101" s="155" t="str">
        <f>IFERROR(VLOOKUP(N101+10^-9,$C$191:$F$194,4,TRUE),"")</f>
        <v/>
      </c>
      <c r="P101" s="156"/>
      <c r="Q101" s="160" t="str">
        <f t="shared" si="6"/>
        <v/>
      </c>
      <c r="S101" s="47">
        <v>2.2999999999999998</v>
      </c>
      <c r="T101" s="161" t="s">
        <v>253</v>
      </c>
      <c r="U101" s="269" t="str" cm="1">
        <f t="array" ref="U101">_xlfn.IFS(P101="","",P101&gt;S101,"不適合",P101&lt;=S101,"適合")</f>
        <v/>
      </c>
      <c r="V101" s="162" t="str">
        <f t="shared" ref="V101:V104" si="7">IFERROR(VLOOKUP(E101&amp;Q101&amp;O101,$C$208:$D$271,2,FALSE),"")</f>
        <v/>
      </c>
    </row>
    <row r="102" spans="1:22" ht="21" customHeight="1">
      <c r="A102" s="143" t="s">
        <v>383</v>
      </c>
      <c r="C102" s="149" t="s">
        <v>283</v>
      </c>
      <c r="D102" s="150"/>
      <c r="E102" s="71" t="s">
        <v>401</v>
      </c>
      <c r="F102" s="150"/>
      <c r="G102" s="152"/>
      <c r="H102" s="152" t="s">
        <v>523</v>
      </c>
      <c r="I102" s="152"/>
      <c r="J102" s="152"/>
      <c r="K102" s="455"/>
      <c r="L102" s="153"/>
      <c r="M102" s="153"/>
      <c r="N102" s="154" t="str">
        <f t="shared" si="5"/>
        <v/>
      </c>
      <c r="O102" s="155" t="str">
        <f>IFERROR(VLOOKUP(N102+10^-9,$C$191:$F$194,4,TRUE),"")</f>
        <v/>
      </c>
      <c r="P102" s="156"/>
      <c r="Q102" s="160" t="str">
        <f t="shared" si="6"/>
        <v/>
      </c>
      <c r="S102" s="47">
        <v>2.2999999999999998</v>
      </c>
      <c r="T102" s="161" t="s">
        <v>253</v>
      </c>
      <c r="U102" s="269" t="str" cm="1">
        <f t="array" ref="U102">_xlfn.IFS(P102="","",P102&gt;S102,"不適合",P102&lt;=S102,"適合")</f>
        <v/>
      </c>
      <c r="V102" s="162" t="str">
        <f t="shared" si="7"/>
        <v/>
      </c>
    </row>
    <row r="103" spans="1:22" ht="21" customHeight="1">
      <c r="A103" s="143" t="s">
        <v>383</v>
      </c>
      <c r="C103" s="149" t="s">
        <v>283</v>
      </c>
      <c r="D103" s="150"/>
      <c r="E103" s="71" t="s">
        <v>401</v>
      </c>
      <c r="F103" s="150"/>
      <c r="G103" s="152"/>
      <c r="H103" s="152" t="s">
        <v>523</v>
      </c>
      <c r="I103" s="152"/>
      <c r="J103" s="152"/>
      <c r="K103" s="455"/>
      <c r="L103" s="153"/>
      <c r="M103" s="153"/>
      <c r="N103" s="154" t="str">
        <f t="shared" si="5"/>
        <v/>
      </c>
      <c r="O103" s="155" t="str">
        <f>IFERROR(VLOOKUP(N103+10^-9,$C$191:$F$194,4,TRUE),"")</f>
        <v/>
      </c>
      <c r="P103" s="156"/>
      <c r="Q103" s="160" t="str">
        <f t="shared" si="6"/>
        <v/>
      </c>
      <c r="S103" s="47">
        <v>2.2999999999999998</v>
      </c>
      <c r="T103" s="161" t="s">
        <v>253</v>
      </c>
      <c r="U103" s="269" t="str" cm="1">
        <f t="array" ref="U103">_xlfn.IFS(P103="","",P103&gt;S103,"不適合",P103&lt;=S103,"適合")</f>
        <v/>
      </c>
      <c r="V103" s="162" t="str">
        <f t="shared" si="7"/>
        <v/>
      </c>
    </row>
    <row r="104" spans="1:22" ht="21" customHeight="1">
      <c r="A104" s="143" t="s">
        <v>383</v>
      </c>
      <c r="C104" s="149" t="s">
        <v>283</v>
      </c>
      <c r="D104" s="150"/>
      <c r="E104" s="71" t="s">
        <v>401</v>
      </c>
      <c r="F104" s="150"/>
      <c r="G104" s="152"/>
      <c r="H104" s="152" t="s">
        <v>523</v>
      </c>
      <c r="I104" s="152"/>
      <c r="J104" s="152"/>
      <c r="K104" s="525"/>
      <c r="L104" s="153"/>
      <c r="M104" s="153"/>
      <c r="N104" s="154" t="str">
        <f t="shared" si="5"/>
        <v/>
      </c>
      <c r="O104" s="155" t="str">
        <f>IFERROR(VLOOKUP(N104+10^-9,$C$191:$F$194,4,TRUE),"")</f>
        <v/>
      </c>
      <c r="P104" s="156"/>
      <c r="Q104" s="160" t="str">
        <f t="shared" si="6"/>
        <v/>
      </c>
      <c r="S104" s="47">
        <v>2.2999999999999998</v>
      </c>
      <c r="T104" s="161" t="s">
        <v>253</v>
      </c>
      <c r="U104" s="269" t="str" cm="1">
        <f t="array" ref="U104">_xlfn.IFS(P104="","",P104&gt;S104,"不適合",P104&lt;=S104,"適合")</f>
        <v/>
      </c>
      <c r="V104" s="162" t="str">
        <f t="shared" si="7"/>
        <v/>
      </c>
    </row>
    <row r="105" spans="1:22" ht="15" customHeight="1">
      <c r="T105" s="5"/>
      <c r="U105" s="237"/>
    </row>
    <row r="106" spans="1:22" ht="15" customHeight="1">
      <c r="C106" s="38" t="s">
        <v>402</v>
      </c>
      <c r="T106" s="5"/>
      <c r="U106" s="237"/>
    </row>
    <row r="107" spans="1:22" ht="60" customHeight="1">
      <c r="C107" s="521" t="s">
        <v>257</v>
      </c>
      <c r="D107" s="520" t="s">
        <v>700</v>
      </c>
      <c r="E107" s="522"/>
      <c r="F107" s="496" t="s">
        <v>259</v>
      </c>
      <c r="G107" s="521" t="s">
        <v>260</v>
      </c>
      <c r="P107" s="520" t="s">
        <v>701</v>
      </c>
      <c r="Q107" s="520" t="s">
        <v>261</v>
      </c>
      <c r="R107" s="498"/>
      <c r="S107" s="866" t="s">
        <v>702</v>
      </c>
      <c r="T107" s="867"/>
      <c r="U107" s="499" t="s">
        <v>391</v>
      </c>
    </row>
    <row r="108" spans="1:22" ht="21" customHeight="1">
      <c r="A108" s="5" t="s">
        <v>284</v>
      </c>
      <c r="C108" s="177" t="s">
        <v>284</v>
      </c>
      <c r="D108" s="150"/>
      <c r="F108" s="178"/>
      <c r="G108" s="179"/>
      <c r="P108" s="156"/>
      <c r="Q108" s="180" t="str" cm="1">
        <f t="array" ref="Q108">_xlfn.IFS(P108="","",P108&lt;=S108,"対象",TRUE,"対象外")</f>
        <v/>
      </c>
      <c r="S108" s="181">
        <v>2.2999999999999998</v>
      </c>
      <c r="T108" s="182" t="s">
        <v>253</v>
      </c>
      <c r="U108" s="270" t="str" cm="1">
        <f t="array" ref="U108">_xlfn.IFS(Q108="","",Q108="対象外","不適合",TRUE,"適合")</f>
        <v/>
      </c>
    </row>
    <row r="109" spans="1:22" ht="21" customHeight="1">
      <c r="A109" s="5" t="s">
        <v>284</v>
      </c>
      <c r="C109" s="177" t="s">
        <v>284</v>
      </c>
      <c r="D109" s="150"/>
      <c r="F109" s="150"/>
      <c r="G109" s="179"/>
      <c r="P109" s="156"/>
      <c r="Q109" s="180" t="str" cm="1">
        <f t="array" ref="Q109">_xlfn.IFS(P109="","",P109&lt;=S109,"対象",TRUE,"対象外")</f>
        <v/>
      </c>
      <c r="S109" s="183">
        <v>2.2999999999999998</v>
      </c>
      <c r="T109" s="184" t="s">
        <v>253</v>
      </c>
      <c r="U109" s="270" t="str" cm="1">
        <f t="array" ref="U109">_xlfn.IFS(Q109="","",Q109="対象外","不適合",TRUE,"適合")</f>
        <v/>
      </c>
    </row>
    <row r="110" spans="1:22" ht="21" customHeight="1">
      <c r="A110" s="5" t="s">
        <v>284</v>
      </c>
      <c r="C110" s="177" t="s">
        <v>284</v>
      </c>
      <c r="D110" s="150"/>
      <c r="F110" s="150"/>
      <c r="G110" s="179"/>
      <c r="P110" s="156"/>
      <c r="Q110" s="180" t="str" cm="1">
        <f t="array" ref="Q110">_xlfn.IFS(P110="","",P110&lt;=S110,"対象",TRUE,"対象外")</f>
        <v/>
      </c>
      <c r="S110" s="157">
        <v>2.2999999999999998</v>
      </c>
      <c r="T110" s="158" t="s">
        <v>253</v>
      </c>
      <c r="U110" s="271" t="str" cm="1">
        <f t="array" ref="U110">_xlfn.IFS(Q110="","",Q110="対象外","不適合",TRUE,"適合")</f>
        <v/>
      </c>
    </row>
    <row r="111" spans="1:22" ht="15" customHeight="1">
      <c r="C111" s="2"/>
    </row>
    <row r="112" spans="1:22" ht="15" customHeight="1">
      <c r="C112" s="2"/>
    </row>
    <row r="113" spans="3:14" hidden="1">
      <c r="C113" s="5" t="s">
        <v>381</v>
      </c>
      <c r="D113" s="5" t="s">
        <v>262</v>
      </c>
      <c r="F113" s="5" t="s">
        <v>262</v>
      </c>
    </row>
    <row r="114" spans="3:14" hidden="1">
      <c r="C114" s="2" t="s">
        <v>403</v>
      </c>
      <c r="D114" s="2" t="s">
        <v>243</v>
      </c>
      <c r="F114" s="2" t="s">
        <v>436</v>
      </c>
    </row>
    <row r="115" spans="3:14" hidden="1">
      <c r="C115" s="2" t="s">
        <v>404</v>
      </c>
      <c r="D115" s="2" t="s">
        <v>244</v>
      </c>
      <c r="F115" s="2" t="s">
        <v>437</v>
      </c>
    </row>
    <row r="116" spans="3:14" hidden="1">
      <c r="C116" s="2" t="s">
        <v>300</v>
      </c>
      <c r="D116" s="2" t="s">
        <v>278</v>
      </c>
      <c r="F116" s="2" t="s">
        <v>400</v>
      </c>
      <c r="K116" s="177"/>
      <c r="L116" s="177" t="s">
        <v>435</v>
      </c>
    </row>
    <row r="117" spans="3:14" hidden="1">
      <c r="D117" s="2" t="s">
        <v>263</v>
      </c>
      <c r="F117" s="2" t="s">
        <v>401</v>
      </c>
      <c r="K117" s="177" t="s">
        <v>237</v>
      </c>
      <c r="L117" s="243">
        <f>IF(E12="○",1,0)</f>
        <v>0</v>
      </c>
    </row>
    <row r="118" spans="3:14" hidden="1">
      <c r="D118" s="2" t="s">
        <v>264</v>
      </c>
      <c r="F118" s="2"/>
      <c r="K118" s="177" t="s">
        <v>238</v>
      </c>
      <c r="L118" s="243">
        <f>IF(E13="○",1,0)</f>
        <v>0</v>
      </c>
    </row>
    <row r="119" spans="3:14" hidden="1">
      <c r="D119" s="2" t="s">
        <v>265</v>
      </c>
      <c r="K119" s="177" t="s">
        <v>125</v>
      </c>
      <c r="L119" s="243">
        <f>IF(E14="○",1,0)</f>
        <v>0</v>
      </c>
    </row>
    <row r="120" spans="3:14" hidden="1">
      <c r="K120" s="177" t="s">
        <v>383</v>
      </c>
      <c r="L120" s="243">
        <f>IF(E15="○",1,0)</f>
        <v>0</v>
      </c>
      <c r="M120" s="83" t="str">
        <f>L117&amp;L118&amp;L119&amp;L120</f>
        <v>0000</v>
      </c>
    </row>
    <row r="121" spans="3:14" hidden="1">
      <c r="C121" s="5" t="s">
        <v>287</v>
      </c>
    </row>
    <row r="122" spans="3:14" ht="27" hidden="1">
      <c r="C122" s="60" t="s">
        <v>271</v>
      </c>
      <c r="D122" s="188" t="s">
        <v>272</v>
      </c>
      <c r="E122" s="160" t="s">
        <v>227</v>
      </c>
      <c r="F122" s="160" t="s">
        <v>228</v>
      </c>
      <c r="G122" s="160" t="s">
        <v>229</v>
      </c>
      <c r="H122" s="189"/>
      <c r="I122" s="189"/>
      <c r="J122" s="189"/>
      <c r="K122" s="189" t="s">
        <v>273</v>
      </c>
      <c r="L122" s="190" t="s">
        <v>274</v>
      </c>
    </row>
    <row r="123" spans="3:14" hidden="1">
      <c r="C123" s="191" t="s">
        <v>267</v>
      </c>
      <c r="D123" s="160">
        <v>1</v>
      </c>
      <c r="E123" s="160">
        <v>1</v>
      </c>
      <c r="F123" s="160">
        <v>1</v>
      </c>
      <c r="G123" s="160">
        <v>1</v>
      </c>
      <c r="H123" s="160"/>
      <c r="I123" s="160"/>
      <c r="J123" s="160"/>
      <c r="K123" s="160">
        <v>1</v>
      </c>
      <c r="L123" s="192">
        <v>0.25</v>
      </c>
      <c r="M123" s="193" t="str">
        <f>E123&amp;F123&amp;G123&amp;K123</f>
        <v>1111</v>
      </c>
      <c r="N123" s="5">
        <v>1</v>
      </c>
    </row>
    <row r="124" spans="3:14" hidden="1">
      <c r="C124" s="60" t="s">
        <v>268</v>
      </c>
      <c r="D124" s="160">
        <v>2</v>
      </c>
      <c r="E124" s="160">
        <v>1</v>
      </c>
      <c r="F124" s="160">
        <v>1</v>
      </c>
      <c r="G124" s="160">
        <v>0</v>
      </c>
      <c r="H124" s="160"/>
      <c r="I124" s="160"/>
      <c r="J124" s="160"/>
      <c r="K124" s="160">
        <v>1</v>
      </c>
      <c r="L124" s="192">
        <v>0.25</v>
      </c>
      <c r="M124" s="193" t="str">
        <f t="shared" ref="M124:M130" si="8">E124&amp;F124&amp;G124&amp;K124</f>
        <v>1101</v>
      </c>
      <c r="N124" s="5">
        <v>2</v>
      </c>
    </row>
    <row r="125" spans="3:14" hidden="1">
      <c r="C125" s="65"/>
      <c r="D125" s="160">
        <v>3</v>
      </c>
      <c r="E125" s="160">
        <v>0</v>
      </c>
      <c r="F125" s="160">
        <v>1</v>
      </c>
      <c r="G125" s="160">
        <v>1</v>
      </c>
      <c r="H125" s="160"/>
      <c r="I125" s="160"/>
      <c r="J125" s="160"/>
      <c r="K125" s="160">
        <v>1</v>
      </c>
      <c r="L125" s="192">
        <v>0.25</v>
      </c>
      <c r="M125" s="193" t="str">
        <f t="shared" si="8"/>
        <v>0111</v>
      </c>
      <c r="N125" s="5">
        <v>3</v>
      </c>
    </row>
    <row r="126" spans="3:14" hidden="1">
      <c r="C126" s="194"/>
      <c r="D126" s="160">
        <v>4</v>
      </c>
      <c r="E126" s="160">
        <v>1</v>
      </c>
      <c r="F126" s="160">
        <v>0</v>
      </c>
      <c r="G126" s="160">
        <v>1</v>
      </c>
      <c r="H126" s="160"/>
      <c r="I126" s="160"/>
      <c r="J126" s="160"/>
      <c r="K126" s="160">
        <v>1</v>
      </c>
      <c r="L126" s="192">
        <v>0.25</v>
      </c>
      <c r="M126" s="193" t="str">
        <f t="shared" si="8"/>
        <v>1011</v>
      </c>
      <c r="N126" s="5">
        <v>4</v>
      </c>
    </row>
    <row r="127" spans="3:14" hidden="1">
      <c r="C127" s="60" t="s">
        <v>269</v>
      </c>
      <c r="D127" s="160">
        <v>5</v>
      </c>
      <c r="E127" s="160">
        <v>1</v>
      </c>
      <c r="F127" s="160">
        <v>0</v>
      </c>
      <c r="G127" s="160">
        <v>0</v>
      </c>
      <c r="H127" s="160"/>
      <c r="I127" s="160"/>
      <c r="J127" s="160"/>
      <c r="K127" s="160">
        <v>1</v>
      </c>
      <c r="L127" s="192">
        <v>0.25</v>
      </c>
      <c r="M127" s="193" t="str">
        <f t="shared" si="8"/>
        <v>1001</v>
      </c>
      <c r="N127" s="5">
        <v>5</v>
      </c>
    </row>
    <row r="128" spans="3:14" hidden="1">
      <c r="C128" s="65"/>
      <c r="D128" s="160">
        <v>6</v>
      </c>
      <c r="E128" s="160">
        <v>0</v>
      </c>
      <c r="F128" s="160">
        <v>1</v>
      </c>
      <c r="G128" s="160">
        <v>0</v>
      </c>
      <c r="H128" s="160"/>
      <c r="I128" s="160"/>
      <c r="J128" s="160"/>
      <c r="K128" s="160">
        <v>1</v>
      </c>
      <c r="L128" s="192">
        <v>0.4</v>
      </c>
      <c r="M128" s="193" t="str">
        <f t="shared" si="8"/>
        <v>0101</v>
      </c>
      <c r="N128" s="5">
        <v>6</v>
      </c>
    </row>
    <row r="129" spans="3:14" hidden="1">
      <c r="C129" s="194"/>
      <c r="D129" s="160">
        <v>7</v>
      </c>
      <c r="E129" s="160">
        <v>0</v>
      </c>
      <c r="F129" s="160">
        <v>0</v>
      </c>
      <c r="G129" s="160">
        <v>1</v>
      </c>
      <c r="H129" s="160"/>
      <c r="I129" s="160"/>
      <c r="J129" s="160"/>
      <c r="K129" s="160">
        <v>1</v>
      </c>
      <c r="L129" s="192">
        <v>0.4</v>
      </c>
      <c r="M129" s="193" t="str">
        <f t="shared" si="8"/>
        <v>0011</v>
      </c>
      <c r="N129" s="5">
        <v>7</v>
      </c>
    </row>
    <row r="130" spans="3:14" hidden="1">
      <c r="C130" s="191" t="s">
        <v>270</v>
      </c>
      <c r="D130" s="160">
        <v>8</v>
      </c>
      <c r="E130" s="160">
        <v>0</v>
      </c>
      <c r="F130" s="160">
        <v>0</v>
      </c>
      <c r="G130" s="160">
        <v>0</v>
      </c>
      <c r="H130" s="160"/>
      <c r="I130" s="160"/>
      <c r="J130" s="160"/>
      <c r="K130" s="160">
        <v>1</v>
      </c>
      <c r="L130" s="192">
        <v>1</v>
      </c>
      <c r="M130" s="193" t="str">
        <f t="shared" si="8"/>
        <v>0001</v>
      </c>
      <c r="N130" s="5">
        <v>8</v>
      </c>
    </row>
    <row r="131" spans="3:14" hidden="1"/>
    <row r="132" spans="3:14" hidden="1">
      <c r="D132" s="195"/>
      <c r="E132" s="91"/>
      <c r="F132" s="195"/>
      <c r="G132" s="91"/>
      <c r="H132" s="91"/>
      <c r="I132" s="91"/>
      <c r="J132" s="91"/>
      <c r="K132" s="85"/>
      <c r="L132" s="85"/>
      <c r="M132" s="85"/>
    </row>
    <row r="133" spans="3:14" hidden="1">
      <c r="C133" s="5" t="s">
        <v>251</v>
      </c>
    </row>
    <row r="134" spans="3:14" hidden="1">
      <c r="C134" s="5" t="s">
        <v>289</v>
      </c>
    </row>
    <row r="135" spans="3:14" hidden="1">
      <c r="C135" s="60" t="s">
        <v>241</v>
      </c>
      <c r="D135" s="196"/>
      <c r="E135" s="160"/>
    </row>
    <row r="136" spans="3:14" hidden="1">
      <c r="C136" s="191" t="s">
        <v>245</v>
      </c>
      <c r="D136" s="160" t="s">
        <v>246</v>
      </c>
      <c r="E136" s="198">
        <v>5.7</v>
      </c>
    </row>
    <row r="137" spans="3:14" hidden="1">
      <c r="C137" s="191" t="s">
        <v>227</v>
      </c>
      <c r="D137" s="160" t="s">
        <v>246</v>
      </c>
      <c r="E137" s="198">
        <v>4.4000000000000004</v>
      </c>
    </row>
    <row r="138" spans="3:14" hidden="1">
      <c r="C138" s="191" t="s">
        <v>238</v>
      </c>
      <c r="D138" s="160" t="s">
        <v>246</v>
      </c>
      <c r="E138" s="198">
        <v>2.7</v>
      </c>
    </row>
    <row r="139" spans="3:14" hidden="1">
      <c r="C139" s="191" t="s">
        <v>247</v>
      </c>
      <c r="D139" s="160" t="s">
        <v>246</v>
      </c>
      <c r="E139" s="198">
        <v>3.4</v>
      </c>
    </row>
    <row r="140" spans="3:14" hidden="1">
      <c r="C140" s="191" t="s">
        <v>248</v>
      </c>
      <c r="D140" s="160" t="s">
        <v>246</v>
      </c>
      <c r="E140" s="198">
        <v>2.2000000000000002</v>
      </c>
    </row>
    <row r="141" spans="3:14" hidden="1">
      <c r="C141" s="191" t="s">
        <v>249</v>
      </c>
      <c r="D141" s="160" t="s">
        <v>246</v>
      </c>
      <c r="E141" s="198">
        <v>1.7</v>
      </c>
    </row>
    <row r="142" spans="3:14" hidden="1">
      <c r="C142" s="191" t="s">
        <v>250</v>
      </c>
      <c r="D142" s="160" t="s">
        <v>246</v>
      </c>
      <c r="E142" s="198">
        <v>0.7</v>
      </c>
    </row>
    <row r="143" spans="3:14" hidden="1"/>
    <row r="144" spans="3:14" hidden="1">
      <c r="C144" s="5" t="s">
        <v>252</v>
      </c>
    </row>
    <row r="145" spans="3:13" hidden="1">
      <c r="C145" s="5" t="s">
        <v>288</v>
      </c>
    </row>
    <row r="146" spans="3:13" hidden="1">
      <c r="C146" s="197" t="s">
        <v>235</v>
      </c>
      <c r="D146" s="88"/>
      <c r="E146" s="89"/>
      <c r="F146" s="189" t="s">
        <v>225</v>
      </c>
      <c r="G146" s="197" t="s">
        <v>226</v>
      </c>
      <c r="H146" s="88"/>
      <c r="I146" s="88"/>
      <c r="J146" s="88"/>
      <c r="K146" s="199"/>
      <c r="L146" s="200"/>
      <c r="M146" s="201" t="s">
        <v>405</v>
      </c>
    </row>
    <row r="147" spans="3:13" hidden="1">
      <c r="C147" s="241" t="s">
        <v>406</v>
      </c>
      <c r="D147" s="209"/>
      <c r="E147" s="228" t="s">
        <v>253</v>
      </c>
      <c r="F147" s="228"/>
      <c r="G147" s="194" t="s">
        <v>227</v>
      </c>
      <c r="H147" s="194"/>
      <c r="I147" s="194"/>
      <c r="J147" s="194"/>
      <c r="K147" s="194" t="s">
        <v>228</v>
      </c>
      <c r="L147" s="194" t="s">
        <v>229</v>
      </c>
    </row>
    <row r="148" spans="3:13" hidden="1">
      <c r="C148" s="244">
        <v>0</v>
      </c>
      <c r="D148" s="78" t="s">
        <v>236</v>
      </c>
      <c r="E148" s="204">
        <v>2.1999999999999999E-2</v>
      </c>
      <c r="F148" s="79" t="s">
        <v>230</v>
      </c>
      <c r="G148" s="80">
        <v>6000</v>
      </c>
      <c r="H148" s="80"/>
      <c r="I148" s="80"/>
      <c r="J148" s="80"/>
      <c r="K148" s="80">
        <v>7000</v>
      </c>
      <c r="L148" s="80">
        <v>7500</v>
      </c>
      <c r="M148" s="5" t="s">
        <v>407</v>
      </c>
    </row>
    <row r="149" spans="3:13" hidden="1">
      <c r="C149" s="245">
        <f>E148</f>
        <v>2.1999999999999999E-2</v>
      </c>
      <c r="D149" s="91" t="s">
        <v>236</v>
      </c>
      <c r="E149" s="206">
        <v>3.4000000000000002E-2</v>
      </c>
      <c r="F149" s="224" t="s">
        <v>231</v>
      </c>
      <c r="G149" s="207">
        <v>5300</v>
      </c>
      <c r="H149" s="207"/>
      <c r="I149" s="207"/>
      <c r="J149" s="207"/>
      <c r="K149" s="207">
        <v>6000</v>
      </c>
      <c r="L149" s="207">
        <v>6500</v>
      </c>
      <c r="M149" s="5" t="s">
        <v>408</v>
      </c>
    </row>
    <row r="150" spans="3:13" hidden="1">
      <c r="C150" s="245">
        <f>E149</f>
        <v>3.4000000000000002E-2</v>
      </c>
      <c r="D150" s="91" t="s">
        <v>236</v>
      </c>
      <c r="E150" s="206">
        <v>0.04</v>
      </c>
      <c r="F150" s="224" t="s">
        <v>232</v>
      </c>
      <c r="G150" s="207">
        <v>4200</v>
      </c>
      <c r="H150" s="207"/>
      <c r="I150" s="207"/>
      <c r="J150" s="207"/>
      <c r="K150" s="207">
        <v>5000</v>
      </c>
      <c r="L150" s="207">
        <v>5500</v>
      </c>
      <c r="M150" s="5" t="s">
        <v>409</v>
      </c>
    </row>
    <row r="151" spans="3:13" hidden="1">
      <c r="C151" s="246">
        <f>E150</f>
        <v>0.04</v>
      </c>
      <c r="D151" s="209" t="s">
        <v>236</v>
      </c>
      <c r="E151" s="210">
        <v>1</v>
      </c>
      <c r="F151" s="228" t="s">
        <v>233</v>
      </c>
      <c r="G151" s="211">
        <v>2000</v>
      </c>
      <c r="H151" s="211"/>
      <c r="I151" s="211"/>
      <c r="J151" s="211"/>
      <c r="K151" s="211" t="s">
        <v>234</v>
      </c>
      <c r="L151" s="211" t="s">
        <v>234</v>
      </c>
      <c r="M151" s="5" t="s">
        <v>410</v>
      </c>
    </row>
    <row r="152" spans="3:13" hidden="1">
      <c r="C152" s="195"/>
      <c r="D152" s="91"/>
      <c r="E152" s="195"/>
      <c r="F152" s="91"/>
      <c r="G152" s="85"/>
      <c r="H152" s="85"/>
      <c r="I152" s="85"/>
      <c r="J152" s="85"/>
      <c r="K152" s="85"/>
      <c r="L152" s="85"/>
    </row>
    <row r="153" spans="3:13" hidden="1">
      <c r="C153" s="203" t="s">
        <v>411</v>
      </c>
      <c r="D153" s="212" t="s">
        <v>261</v>
      </c>
      <c r="E153" s="204"/>
      <c r="F153" s="197" t="s">
        <v>412</v>
      </c>
      <c r="G153" s="199"/>
      <c r="H153" s="199"/>
      <c r="I153" s="199"/>
      <c r="J153" s="199"/>
      <c r="K153" s="199"/>
      <c r="L153" s="89"/>
    </row>
    <row r="154" spans="3:13" hidden="1">
      <c r="C154" s="213"/>
      <c r="D154" s="214"/>
      <c r="E154" s="215"/>
      <c r="F154" s="216" t="s">
        <v>413</v>
      </c>
      <c r="G154" s="191" t="s">
        <v>414</v>
      </c>
      <c r="H154" s="191"/>
      <c r="I154" s="191"/>
      <c r="J154" s="191"/>
      <c r="K154" s="191" t="s">
        <v>415</v>
      </c>
      <c r="L154" s="39" t="s">
        <v>416</v>
      </c>
    </row>
    <row r="155" spans="3:13" hidden="1">
      <c r="C155" s="60" t="s">
        <v>436</v>
      </c>
      <c r="D155" s="142" t="s">
        <v>689</v>
      </c>
      <c r="E155" s="217"/>
      <c r="F155" s="77">
        <v>330000</v>
      </c>
      <c r="G155" s="185">
        <v>244000</v>
      </c>
      <c r="H155" s="185"/>
      <c r="I155" s="185"/>
      <c r="J155" s="185"/>
      <c r="K155" s="185">
        <v>163000</v>
      </c>
      <c r="L155" s="217">
        <v>163000</v>
      </c>
    </row>
    <row r="156" spans="3:13" hidden="1">
      <c r="C156" s="65" t="s">
        <v>436</v>
      </c>
      <c r="D156" s="5" t="s">
        <v>691</v>
      </c>
      <c r="E156" s="218"/>
      <c r="F156" s="219">
        <v>223000</v>
      </c>
      <c r="G156" s="186">
        <v>165000</v>
      </c>
      <c r="H156" s="186"/>
      <c r="I156" s="186"/>
      <c r="J156" s="186"/>
      <c r="K156" s="186">
        <v>111000</v>
      </c>
      <c r="L156" s="218">
        <v>111000</v>
      </c>
    </row>
    <row r="157" spans="3:13" hidden="1">
      <c r="C157" s="65" t="s">
        <v>436</v>
      </c>
      <c r="D157" s="5" t="s">
        <v>693</v>
      </c>
      <c r="E157" s="218"/>
      <c r="F157" s="219">
        <v>175000</v>
      </c>
      <c r="G157" s="186">
        <v>130000</v>
      </c>
      <c r="H157" s="186"/>
      <c r="I157" s="186"/>
      <c r="J157" s="186"/>
      <c r="K157" s="186">
        <v>87000</v>
      </c>
      <c r="L157" s="218">
        <v>87000</v>
      </c>
    </row>
    <row r="158" spans="3:13" hidden="1">
      <c r="C158" s="65" t="s">
        <v>436</v>
      </c>
      <c r="D158" s="5" t="s">
        <v>695</v>
      </c>
      <c r="E158" s="218"/>
      <c r="F158" s="219">
        <v>129000</v>
      </c>
      <c r="G158" s="186">
        <v>89000</v>
      </c>
      <c r="H158" s="186"/>
      <c r="I158" s="186"/>
      <c r="J158" s="186"/>
      <c r="K158" s="186">
        <v>59000</v>
      </c>
      <c r="L158" s="218">
        <v>59000</v>
      </c>
    </row>
    <row r="159" spans="3:13" hidden="1">
      <c r="C159" s="65" t="s">
        <v>437</v>
      </c>
      <c r="D159" s="5" t="s">
        <v>689</v>
      </c>
      <c r="E159" s="218"/>
      <c r="F159" s="219">
        <v>274000</v>
      </c>
      <c r="G159" s="186">
        <v>204000</v>
      </c>
      <c r="H159" s="186"/>
      <c r="I159" s="186"/>
      <c r="J159" s="186"/>
      <c r="K159" s="186">
        <v>136000</v>
      </c>
      <c r="L159" s="218">
        <v>136000</v>
      </c>
    </row>
    <row r="160" spans="3:13" hidden="1">
      <c r="C160" s="65" t="s">
        <v>437</v>
      </c>
      <c r="D160" s="5" t="s">
        <v>690</v>
      </c>
      <c r="E160" s="218"/>
      <c r="F160" s="219">
        <v>177000</v>
      </c>
      <c r="G160" s="186">
        <v>130000</v>
      </c>
      <c r="H160" s="186"/>
      <c r="I160" s="186"/>
      <c r="J160" s="186"/>
      <c r="K160" s="186">
        <v>88000</v>
      </c>
      <c r="L160" s="218">
        <v>88000</v>
      </c>
    </row>
    <row r="161" spans="3:12" hidden="1">
      <c r="C161" s="65" t="s">
        <v>437</v>
      </c>
      <c r="D161" s="5" t="s">
        <v>692</v>
      </c>
      <c r="E161" s="218"/>
      <c r="F161" s="219">
        <v>138000</v>
      </c>
      <c r="G161" s="186">
        <v>103000</v>
      </c>
      <c r="H161" s="186"/>
      <c r="I161" s="186"/>
      <c r="J161" s="186"/>
      <c r="K161" s="186">
        <v>69000</v>
      </c>
      <c r="L161" s="218">
        <v>69000</v>
      </c>
    </row>
    <row r="162" spans="3:12" hidden="1">
      <c r="C162" s="65" t="s">
        <v>437</v>
      </c>
      <c r="D162" s="5" t="s">
        <v>694</v>
      </c>
      <c r="E162" s="218"/>
      <c r="F162" s="219">
        <v>122000</v>
      </c>
      <c r="G162" s="186">
        <v>84000</v>
      </c>
      <c r="H162" s="186"/>
      <c r="I162" s="186"/>
      <c r="J162" s="186"/>
      <c r="K162" s="186">
        <v>53000</v>
      </c>
      <c r="L162" s="218">
        <v>53000</v>
      </c>
    </row>
    <row r="163" spans="3:12" hidden="1">
      <c r="C163" s="65" t="s">
        <v>400</v>
      </c>
      <c r="D163" s="5" t="s">
        <v>688</v>
      </c>
      <c r="E163" s="218"/>
      <c r="F163" s="219">
        <v>159000</v>
      </c>
      <c r="G163" s="186">
        <v>108000</v>
      </c>
      <c r="H163" s="186"/>
      <c r="I163" s="186"/>
      <c r="J163" s="186"/>
      <c r="K163" s="186">
        <v>69000</v>
      </c>
      <c r="L163" s="218">
        <v>69000</v>
      </c>
    </row>
    <row r="164" spans="3:12" hidden="1">
      <c r="C164" s="65" t="s">
        <v>400</v>
      </c>
      <c r="D164" s="5" t="s">
        <v>690</v>
      </c>
      <c r="E164" s="218"/>
      <c r="F164" s="219">
        <v>97000</v>
      </c>
      <c r="G164" s="186">
        <v>66000</v>
      </c>
      <c r="H164" s="186"/>
      <c r="I164" s="186"/>
      <c r="J164" s="186"/>
      <c r="K164" s="186">
        <v>42000</v>
      </c>
      <c r="L164" s="218">
        <v>42000</v>
      </c>
    </row>
    <row r="165" spans="3:12" hidden="1">
      <c r="C165" s="65" t="s">
        <v>400</v>
      </c>
      <c r="D165" s="5" t="s">
        <v>692</v>
      </c>
      <c r="E165" s="218"/>
      <c r="F165" s="219">
        <v>39000</v>
      </c>
      <c r="G165" s="186">
        <v>27000</v>
      </c>
      <c r="H165" s="186"/>
      <c r="I165" s="186"/>
      <c r="J165" s="186"/>
      <c r="K165" s="186">
        <v>18000</v>
      </c>
      <c r="L165" s="218">
        <v>18000</v>
      </c>
    </row>
    <row r="166" spans="3:12" hidden="1">
      <c r="C166" s="65" t="s">
        <v>400</v>
      </c>
      <c r="D166" s="5" t="s">
        <v>694</v>
      </c>
      <c r="E166" s="218"/>
      <c r="F166" s="219">
        <v>39000</v>
      </c>
      <c r="G166" s="186">
        <v>27000</v>
      </c>
      <c r="H166" s="186"/>
      <c r="I166" s="186"/>
      <c r="J166" s="186"/>
      <c r="K166" s="186">
        <v>18000</v>
      </c>
      <c r="L166" s="218">
        <v>18000</v>
      </c>
    </row>
    <row r="167" spans="3:12" hidden="1">
      <c r="C167" s="65" t="s">
        <v>401</v>
      </c>
      <c r="D167" s="5" t="s">
        <v>688</v>
      </c>
      <c r="E167" s="218"/>
      <c r="F167" s="219">
        <v>82000</v>
      </c>
      <c r="G167" s="186">
        <v>51000</v>
      </c>
      <c r="H167" s="186"/>
      <c r="I167" s="186"/>
      <c r="J167" s="186"/>
      <c r="K167" s="186">
        <v>16000</v>
      </c>
      <c r="L167" s="218">
        <v>16000</v>
      </c>
    </row>
    <row r="168" spans="3:12" hidden="1">
      <c r="C168" s="65" t="s">
        <v>401</v>
      </c>
      <c r="D168" s="5" t="s">
        <v>690</v>
      </c>
      <c r="E168" s="218"/>
      <c r="F168" s="219">
        <v>54000</v>
      </c>
      <c r="G168" s="186">
        <v>36000</v>
      </c>
      <c r="H168" s="186"/>
      <c r="I168" s="186"/>
      <c r="J168" s="186"/>
      <c r="K168" s="186">
        <v>10000</v>
      </c>
      <c r="L168" s="218">
        <v>10000</v>
      </c>
    </row>
    <row r="169" spans="3:12" hidden="1">
      <c r="C169" s="65" t="s">
        <v>401</v>
      </c>
      <c r="D169" s="5" t="s">
        <v>692</v>
      </c>
      <c r="E169" s="218"/>
      <c r="F169" s="219">
        <v>45000</v>
      </c>
      <c r="G169" s="186">
        <v>28000</v>
      </c>
      <c r="H169" s="186"/>
      <c r="I169" s="186"/>
      <c r="J169" s="186"/>
      <c r="K169" s="186">
        <v>7000</v>
      </c>
      <c r="L169" s="218">
        <v>7000</v>
      </c>
    </row>
    <row r="170" spans="3:12" hidden="1">
      <c r="C170" s="194" t="s">
        <v>401</v>
      </c>
      <c r="D170" s="220" t="s">
        <v>695</v>
      </c>
      <c r="E170" s="221"/>
      <c r="F170" s="222">
        <v>45000</v>
      </c>
      <c r="G170" s="187">
        <v>28000</v>
      </c>
      <c r="H170" s="187"/>
      <c r="I170" s="187"/>
      <c r="J170" s="187"/>
      <c r="K170" s="187">
        <v>7000</v>
      </c>
      <c r="L170" s="221">
        <v>7000</v>
      </c>
    </row>
    <row r="171" spans="3:12" hidden="1"/>
    <row r="172" spans="3:12" hidden="1">
      <c r="C172" s="2" t="s">
        <v>417</v>
      </c>
    </row>
    <row r="173" spans="3:12" hidden="1">
      <c r="C173" s="160" t="s">
        <v>418</v>
      </c>
      <c r="D173" s="88"/>
      <c r="E173" s="89"/>
      <c r="F173" s="223" t="s">
        <v>261</v>
      </c>
    </row>
    <row r="174" spans="3:12" hidden="1">
      <c r="C174" s="202" t="s">
        <v>406</v>
      </c>
      <c r="D174" s="91"/>
      <c r="E174" s="224" t="s">
        <v>253</v>
      </c>
      <c r="F174" s="213"/>
    </row>
    <row r="175" spans="3:12" hidden="1">
      <c r="C175" s="203">
        <v>0</v>
      </c>
      <c r="D175" s="78" t="s">
        <v>236</v>
      </c>
      <c r="E175" s="204">
        <v>1.1000000000000001</v>
      </c>
      <c r="F175" s="223" t="s">
        <v>689</v>
      </c>
    </row>
    <row r="176" spans="3:12" hidden="1">
      <c r="C176" s="205">
        <f>E175</f>
        <v>1.1000000000000001</v>
      </c>
      <c r="D176" s="91" t="s">
        <v>236</v>
      </c>
      <c r="E176" s="206">
        <v>1.5</v>
      </c>
      <c r="F176" s="225" t="s">
        <v>691</v>
      </c>
    </row>
    <row r="177" spans="3:6" hidden="1">
      <c r="C177" s="205">
        <f>E176</f>
        <v>1.5</v>
      </c>
      <c r="D177" s="91" t="s">
        <v>236</v>
      </c>
      <c r="E177" s="206">
        <v>1.9</v>
      </c>
      <c r="F177" s="225" t="s">
        <v>693</v>
      </c>
    </row>
    <row r="178" spans="3:6" hidden="1">
      <c r="C178" s="205">
        <f>E177</f>
        <v>1.9</v>
      </c>
      <c r="D178" s="91" t="s">
        <v>236</v>
      </c>
      <c r="E178" s="206">
        <v>2.2999999999999998</v>
      </c>
      <c r="F178" s="225" t="s">
        <v>695</v>
      </c>
    </row>
    <row r="179" spans="3:6" hidden="1">
      <c r="C179" s="208">
        <f>E178</f>
        <v>2.2999999999999998</v>
      </c>
      <c r="D179" s="209"/>
      <c r="E179" s="210"/>
      <c r="F179" s="213" t="s">
        <v>419</v>
      </c>
    </row>
    <row r="180" spans="3:6" hidden="1">
      <c r="C180" s="195"/>
      <c r="D180" s="91"/>
      <c r="E180" s="195"/>
    </row>
    <row r="181" spans="3:6" hidden="1">
      <c r="C181" s="226" t="s">
        <v>399</v>
      </c>
      <c r="D181" s="91"/>
      <c r="E181" s="195"/>
    </row>
    <row r="182" spans="3:6" hidden="1">
      <c r="C182" s="160" t="s">
        <v>420</v>
      </c>
      <c r="D182" s="88"/>
      <c r="E182" s="89"/>
      <c r="F182" s="223" t="s">
        <v>37</v>
      </c>
    </row>
    <row r="183" spans="3:6" hidden="1">
      <c r="C183" s="202" t="s">
        <v>254</v>
      </c>
      <c r="D183" s="91"/>
      <c r="E183" s="224" t="s">
        <v>421</v>
      </c>
      <c r="F183" s="213"/>
    </row>
    <row r="184" spans="3:6" hidden="1">
      <c r="C184" s="203">
        <v>0</v>
      </c>
      <c r="D184" s="78" t="s">
        <v>236</v>
      </c>
      <c r="E184" s="204">
        <v>0.2</v>
      </c>
      <c r="F184" s="223" t="s">
        <v>416</v>
      </c>
    </row>
    <row r="185" spans="3:6" hidden="1">
      <c r="C185" s="205">
        <f>E184</f>
        <v>0.2</v>
      </c>
      <c r="D185" s="91" t="s">
        <v>236</v>
      </c>
      <c r="E185" s="206">
        <v>1.6</v>
      </c>
      <c r="F185" s="225" t="s">
        <v>415</v>
      </c>
    </row>
    <row r="186" spans="3:6" hidden="1">
      <c r="C186" s="205">
        <f>E185</f>
        <v>1.6</v>
      </c>
      <c r="D186" s="91" t="s">
        <v>236</v>
      </c>
      <c r="E186" s="206">
        <v>2.8</v>
      </c>
      <c r="F186" s="225" t="s">
        <v>414</v>
      </c>
    </row>
    <row r="187" spans="3:6" hidden="1">
      <c r="C187" s="208">
        <f>E186</f>
        <v>2.8</v>
      </c>
      <c r="D187" s="209" t="s">
        <v>236</v>
      </c>
      <c r="E187" s="210">
        <v>100</v>
      </c>
      <c r="F187" s="213" t="s">
        <v>413</v>
      </c>
    </row>
    <row r="188" spans="3:6" hidden="1">
      <c r="C188" s="195"/>
      <c r="D188" s="91"/>
      <c r="E188" s="195"/>
    </row>
    <row r="189" spans="3:6" hidden="1">
      <c r="C189" s="160" t="s">
        <v>422</v>
      </c>
      <c r="D189" s="88"/>
      <c r="E189" s="89"/>
      <c r="F189" s="223" t="s">
        <v>37</v>
      </c>
    </row>
    <row r="190" spans="3:6" hidden="1">
      <c r="C190" s="202" t="s">
        <v>254</v>
      </c>
      <c r="D190" s="91"/>
      <c r="E190" s="224" t="s">
        <v>421</v>
      </c>
      <c r="F190" s="213"/>
    </row>
    <row r="191" spans="3:6" hidden="1">
      <c r="C191" s="203">
        <v>0</v>
      </c>
      <c r="D191" s="78" t="s">
        <v>236</v>
      </c>
      <c r="E191" s="204">
        <v>0.1</v>
      </c>
      <c r="F191" s="223" t="s">
        <v>416</v>
      </c>
    </row>
    <row r="192" spans="3:6" hidden="1">
      <c r="C192" s="205">
        <f>E191</f>
        <v>0.1</v>
      </c>
      <c r="D192" s="91" t="s">
        <v>236</v>
      </c>
      <c r="E192" s="206">
        <v>0.8</v>
      </c>
      <c r="F192" s="225" t="s">
        <v>415</v>
      </c>
    </row>
    <row r="193" spans="1:6" hidden="1">
      <c r="C193" s="205">
        <f>E192</f>
        <v>0.8</v>
      </c>
      <c r="D193" s="91" t="s">
        <v>236</v>
      </c>
      <c r="E193" s="206">
        <v>1.4</v>
      </c>
      <c r="F193" s="225" t="s">
        <v>414</v>
      </c>
    </row>
    <row r="194" spans="1:6" hidden="1">
      <c r="C194" s="208">
        <f>E193</f>
        <v>1.4</v>
      </c>
      <c r="D194" s="209" t="s">
        <v>236</v>
      </c>
      <c r="E194" s="210">
        <v>100</v>
      </c>
      <c r="F194" s="213" t="s">
        <v>413</v>
      </c>
    </row>
    <row r="195" spans="1:6" hidden="1"/>
    <row r="196" spans="1:6" hidden="1">
      <c r="C196" s="5" t="s">
        <v>423</v>
      </c>
    </row>
    <row r="197" spans="1:6" hidden="1">
      <c r="C197" s="79" t="s">
        <v>241</v>
      </c>
      <c r="D197" s="212" t="s">
        <v>256</v>
      </c>
      <c r="E197" s="160" t="s">
        <v>242</v>
      </c>
    </row>
    <row r="198" spans="1:6" hidden="1">
      <c r="C198" s="160"/>
      <c r="D198" s="71"/>
      <c r="E198" s="71" t="s">
        <v>243</v>
      </c>
    </row>
    <row r="199" spans="1:6" hidden="1">
      <c r="C199" s="191" t="s">
        <v>245</v>
      </c>
      <c r="D199" s="160" t="s">
        <v>246</v>
      </c>
      <c r="E199" s="198">
        <f t="shared" ref="E199:E205" si="9">E136</f>
        <v>5.7</v>
      </c>
    </row>
    <row r="200" spans="1:6" hidden="1">
      <c r="C200" s="191" t="s">
        <v>227</v>
      </c>
      <c r="D200" s="160" t="s">
        <v>246</v>
      </c>
      <c r="E200" s="198">
        <f t="shared" si="9"/>
        <v>4.4000000000000004</v>
      </c>
    </row>
    <row r="201" spans="1:6" hidden="1">
      <c r="C201" s="191" t="s">
        <v>238</v>
      </c>
      <c r="D201" s="160" t="s">
        <v>246</v>
      </c>
      <c r="E201" s="198">
        <f t="shared" si="9"/>
        <v>2.7</v>
      </c>
    </row>
    <row r="202" spans="1:6" hidden="1">
      <c r="C202" s="191" t="s">
        <v>247</v>
      </c>
      <c r="D202" s="160" t="s">
        <v>246</v>
      </c>
      <c r="E202" s="198">
        <f t="shared" si="9"/>
        <v>3.4</v>
      </c>
    </row>
    <row r="203" spans="1:6" hidden="1">
      <c r="C203" s="191" t="s">
        <v>248</v>
      </c>
      <c r="D203" s="160" t="s">
        <v>246</v>
      </c>
      <c r="E203" s="198">
        <f t="shared" si="9"/>
        <v>2.2000000000000002</v>
      </c>
    </row>
    <row r="204" spans="1:6" hidden="1">
      <c r="C204" s="191" t="s">
        <v>249</v>
      </c>
      <c r="D204" s="160" t="s">
        <v>246</v>
      </c>
      <c r="E204" s="198">
        <f t="shared" si="9"/>
        <v>1.7</v>
      </c>
    </row>
    <row r="205" spans="1:6" hidden="1">
      <c r="C205" s="191" t="s">
        <v>250</v>
      </c>
      <c r="D205" s="160" t="s">
        <v>246</v>
      </c>
      <c r="E205" s="198">
        <f t="shared" si="9"/>
        <v>0.7</v>
      </c>
    </row>
    <row r="206" spans="1:6" hidden="1"/>
    <row r="207" spans="1:6" hidden="1">
      <c r="A207" s="2"/>
      <c r="B207" s="2"/>
    </row>
    <row r="208" spans="1:6" hidden="1">
      <c r="C208" s="177" t="str" cm="1">
        <f t="array" ref="C208:C223">$C$155:$C$170&amp;$D$155:$D$170&amp;$F$154</f>
        <v>カバー工法W1大</v>
      </c>
      <c r="D208" s="177" cm="1">
        <f t="array" ref="D208:D223">F155:F170</f>
        <v>330000</v>
      </c>
    </row>
    <row r="209" spans="3:4" hidden="1">
      <c r="C209" s="177" t="str">
        <v>カバー工法W2大</v>
      </c>
      <c r="D209" s="177">
        <v>223000</v>
      </c>
    </row>
    <row r="210" spans="3:4" hidden="1">
      <c r="C210" s="177" t="str">
        <v>カバー工法W3大</v>
      </c>
      <c r="D210" s="177">
        <v>175000</v>
      </c>
    </row>
    <row r="211" spans="3:4" hidden="1">
      <c r="C211" s="177" t="str">
        <v>カバー工法W4大</v>
      </c>
      <c r="D211" s="177">
        <v>129000</v>
      </c>
    </row>
    <row r="212" spans="3:4" hidden="1">
      <c r="C212" s="177" t="str">
        <v>はつり工法W1大</v>
      </c>
      <c r="D212" s="177">
        <v>274000</v>
      </c>
    </row>
    <row r="213" spans="3:4" hidden="1">
      <c r="C213" s="177" t="str">
        <v>はつり工法W2大</v>
      </c>
      <c r="D213" s="177">
        <v>177000</v>
      </c>
    </row>
    <row r="214" spans="3:4" hidden="1">
      <c r="C214" s="177" t="str">
        <v>はつり工法W3大</v>
      </c>
      <c r="D214" s="177">
        <v>138000</v>
      </c>
    </row>
    <row r="215" spans="3:4" hidden="1">
      <c r="C215" s="177" t="str">
        <v>はつり工法W4大</v>
      </c>
      <c r="D215" s="177">
        <v>122000</v>
      </c>
    </row>
    <row r="216" spans="3:4" hidden="1">
      <c r="C216" s="177" t="str">
        <v>内窓設置W1大</v>
      </c>
      <c r="D216" s="177">
        <v>159000</v>
      </c>
    </row>
    <row r="217" spans="3:4" hidden="1">
      <c r="C217" s="177" t="str">
        <v>内窓設置W2大</v>
      </c>
      <c r="D217" s="177">
        <v>97000</v>
      </c>
    </row>
    <row r="218" spans="3:4" hidden="1">
      <c r="C218" s="177" t="str">
        <v>内窓設置W3大</v>
      </c>
      <c r="D218" s="177">
        <v>39000</v>
      </c>
    </row>
    <row r="219" spans="3:4" hidden="1">
      <c r="C219" s="177" t="str">
        <v>内窓設置W4大</v>
      </c>
      <c r="D219" s="177">
        <v>39000</v>
      </c>
    </row>
    <row r="220" spans="3:4" hidden="1">
      <c r="C220" s="177" t="str">
        <v>ガラス交換W1大</v>
      </c>
      <c r="D220" s="177">
        <v>82000</v>
      </c>
    </row>
    <row r="221" spans="3:4" hidden="1">
      <c r="C221" s="177" t="str">
        <v>ガラス交換W2大</v>
      </c>
      <c r="D221" s="177">
        <v>54000</v>
      </c>
    </row>
    <row r="222" spans="3:4" hidden="1">
      <c r="C222" s="177" t="str">
        <v>ガラス交換W3大</v>
      </c>
      <c r="D222" s="177">
        <v>45000</v>
      </c>
    </row>
    <row r="223" spans="3:4" ht="14.25" hidden="1" thickBot="1">
      <c r="C223" s="227" t="str">
        <v>ガラス交換W4大</v>
      </c>
      <c r="D223" s="227">
        <v>45000</v>
      </c>
    </row>
    <row r="224" spans="3:4" ht="14.25" hidden="1" thickTop="1">
      <c r="C224" s="187" t="str" cm="1">
        <f t="array" ref="C224:C239">$C$155:$C$170&amp;$D$155:$D$170&amp;$G$154</f>
        <v>カバー工法W1中</v>
      </c>
      <c r="D224" s="187" cm="1">
        <f t="array" ref="D224:D239">G155:G170</f>
        <v>244000</v>
      </c>
    </row>
    <row r="225" spans="3:4" hidden="1">
      <c r="C225" s="177" t="str">
        <v>カバー工法W2中</v>
      </c>
      <c r="D225" s="177">
        <v>165000</v>
      </c>
    </row>
    <row r="226" spans="3:4" hidden="1">
      <c r="C226" s="177" t="str">
        <v>カバー工法W3中</v>
      </c>
      <c r="D226" s="177">
        <v>130000</v>
      </c>
    </row>
    <row r="227" spans="3:4" hidden="1">
      <c r="C227" s="177" t="str">
        <v>カバー工法W4中</v>
      </c>
      <c r="D227" s="177">
        <v>89000</v>
      </c>
    </row>
    <row r="228" spans="3:4" hidden="1">
      <c r="C228" s="177" t="str">
        <v>はつり工法W1中</v>
      </c>
      <c r="D228" s="177">
        <v>204000</v>
      </c>
    </row>
    <row r="229" spans="3:4" hidden="1">
      <c r="C229" s="177" t="str">
        <v>はつり工法W2中</v>
      </c>
      <c r="D229" s="177">
        <v>130000</v>
      </c>
    </row>
    <row r="230" spans="3:4" hidden="1">
      <c r="C230" s="177" t="str">
        <v>はつり工法W3中</v>
      </c>
      <c r="D230" s="177">
        <v>103000</v>
      </c>
    </row>
    <row r="231" spans="3:4" hidden="1">
      <c r="C231" s="177" t="str">
        <v>はつり工法W4中</v>
      </c>
      <c r="D231" s="177">
        <v>84000</v>
      </c>
    </row>
    <row r="232" spans="3:4" hidden="1">
      <c r="C232" s="177" t="str">
        <v>内窓設置W1中</v>
      </c>
      <c r="D232" s="177">
        <v>108000</v>
      </c>
    </row>
    <row r="233" spans="3:4" hidden="1">
      <c r="C233" s="177" t="str">
        <v>内窓設置W2中</v>
      </c>
      <c r="D233" s="177">
        <v>66000</v>
      </c>
    </row>
    <row r="234" spans="3:4" hidden="1">
      <c r="C234" s="177" t="str">
        <v>内窓設置W3中</v>
      </c>
      <c r="D234" s="177">
        <v>27000</v>
      </c>
    </row>
    <row r="235" spans="3:4" hidden="1">
      <c r="C235" s="177" t="str">
        <v>内窓設置W4中</v>
      </c>
      <c r="D235" s="177">
        <v>27000</v>
      </c>
    </row>
    <row r="236" spans="3:4" hidden="1">
      <c r="C236" s="177" t="str">
        <v>ガラス交換W1中</v>
      </c>
      <c r="D236" s="177">
        <v>51000</v>
      </c>
    </row>
    <row r="237" spans="3:4" hidden="1">
      <c r="C237" s="177" t="str">
        <v>ガラス交換W2中</v>
      </c>
      <c r="D237" s="177">
        <v>36000</v>
      </c>
    </row>
    <row r="238" spans="3:4" hidden="1">
      <c r="C238" s="177" t="str">
        <v>ガラス交換W3中</v>
      </c>
      <c r="D238" s="177">
        <v>28000</v>
      </c>
    </row>
    <row r="239" spans="3:4" ht="14.25" hidden="1" thickBot="1">
      <c r="C239" s="227" t="str">
        <v>ガラス交換W4中</v>
      </c>
      <c r="D239" s="227">
        <v>28000</v>
      </c>
    </row>
    <row r="240" spans="3:4" ht="14.25" hidden="1" thickTop="1">
      <c r="C240" s="187" t="str" cm="1">
        <f t="array" ref="C240:C255">$C$155:$C$170&amp;$D$155:$D$170&amp;$K$154</f>
        <v>カバー工法W1小</v>
      </c>
      <c r="D240" s="187" cm="1">
        <f t="array" ref="D240:D255">K155:K170</f>
        <v>163000</v>
      </c>
    </row>
    <row r="241" spans="3:4" hidden="1">
      <c r="C241" s="177" t="str">
        <v>カバー工法W2小</v>
      </c>
      <c r="D241" s="177">
        <v>111000</v>
      </c>
    </row>
    <row r="242" spans="3:4" hidden="1">
      <c r="C242" s="177" t="str">
        <v>カバー工法W3小</v>
      </c>
      <c r="D242" s="177">
        <v>87000</v>
      </c>
    </row>
    <row r="243" spans="3:4" hidden="1">
      <c r="C243" s="177" t="str">
        <v>カバー工法W4小</v>
      </c>
      <c r="D243" s="177">
        <v>59000</v>
      </c>
    </row>
    <row r="244" spans="3:4" hidden="1">
      <c r="C244" s="177" t="str">
        <v>はつり工法W1小</v>
      </c>
      <c r="D244" s="177">
        <v>136000</v>
      </c>
    </row>
    <row r="245" spans="3:4" hidden="1">
      <c r="C245" s="177" t="str">
        <v>はつり工法W2小</v>
      </c>
      <c r="D245" s="177">
        <v>88000</v>
      </c>
    </row>
    <row r="246" spans="3:4" hidden="1">
      <c r="C246" s="177" t="str">
        <v>はつり工法W3小</v>
      </c>
      <c r="D246" s="177">
        <v>69000</v>
      </c>
    </row>
    <row r="247" spans="3:4" hidden="1">
      <c r="C247" s="177" t="str">
        <v>はつり工法W4小</v>
      </c>
      <c r="D247" s="177">
        <v>53000</v>
      </c>
    </row>
    <row r="248" spans="3:4" hidden="1">
      <c r="C248" s="177" t="str">
        <v>内窓設置W1小</v>
      </c>
      <c r="D248" s="177">
        <v>69000</v>
      </c>
    </row>
    <row r="249" spans="3:4" hidden="1">
      <c r="C249" s="177" t="str">
        <v>内窓設置W2小</v>
      </c>
      <c r="D249" s="177">
        <v>42000</v>
      </c>
    </row>
    <row r="250" spans="3:4" hidden="1">
      <c r="C250" s="177" t="str">
        <v>内窓設置W3小</v>
      </c>
      <c r="D250" s="177">
        <v>18000</v>
      </c>
    </row>
    <row r="251" spans="3:4" hidden="1">
      <c r="C251" s="177" t="str">
        <v>内窓設置W4小</v>
      </c>
      <c r="D251" s="177">
        <v>18000</v>
      </c>
    </row>
    <row r="252" spans="3:4" hidden="1">
      <c r="C252" s="177" t="str">
        <v>ガラス交換W1小</v>
      </c>
      <c r="D252" s="177">
        <v>16000</v>
      </c>
    </row>
    <row r="253" spans="3:4" hidden="1">
      <c r="C253" s="177" t="str">
        <v>ガラス交換W2小</v>
      </c>
      <c r="D253" s="177">
        <v>10000</v>
      </c>
    </row>
    <row r="254" spans="3:4" hidden="1">
      <c r="C254" s="177" t="str">
        <v>ガラス交換W3小</v>
      </c>
      <c r="D254" s="177">
        <v>7000</v>
      </c>
    </row>
    <row r="255" spans="3:4" ht="14.25" hidden="1" thickBot="1">
      <c r="C255" s="227" t="str">
        <v>ガラス交換W4小</v>
      </c>
      <c r="D255" s="227">
        <v>7000</v>
      </c>
    </row>
    <row r="256" spans="3:4" ht="14.25" hidden="1" thickTop="1">
      <c r="C256" s="187" t="str" cm="1">
        <f t="array" ref="C256:C271">$C$155:$C$170&amp;$D$155:$D$170&amp;$L$154</f>
        <v>カバー工法W1極小</v>
      </c>
      <c r="D256" s="187" cm="1">
        <f t="array" ref="D256:D271">L155:L170</f>
        <v>163000</v>
      </c>
    </row>
    <row r="257" spans="3:4" hidden="1">
      <c r="C257" s="177" t="str">
        <v>カバー工法W2極小</v>
      </c>
      <c r="D257" s="177">
        <v>111000</v>
      </c>
    </row>
    <row r="258" spans="3:4" hidden="1">
      <c r="C258" s="177" t="str">
        <v>カバー工法W3極小</v>
      </c>
      <c r="D258" s="177">
        <v>87000</v>
      </c>
    </row>
    <row r="259" spans="3:4" hidden="1">
      <c r="C259" s="177" t="str">
        <v>カバー工法W4極小</v>
      </c>
      <c r="D259" s="177">
        <v>59000</v>
      </c>
    </row>
    <row r="260" spans="3:4" hidden="1">
      <c r="C260" s="177" t="str">
        <v>はつり工法W1極小</v>
      </c>
      <c r="D260" s="177">
        <v>136000</v>
      </c>
    </row>
    <row r="261" spans="3:4" hidden="1">
      <c r="C261" s="177" t="str">
        <v>はつり工法W2極小</v>
      </c>
      <c r="D261" s="177">
        <v>88000</v>
      </c>
    </row>
    <row r="262" spans="3:4" hidden="1">
      <c r="C262" s="177" t="str">
        <v>はつり工法W3極小</v>
      </c>
      <c r="D262" s="177">
        <v>69000</v>
      </c>
    </row>
    <row r="263" spans="3:4" hidden="1">
      <c r="C263" s="177" t="str">
        <v>はつり工法W4極小</v>
      </c>
      <c r="D263" s="177">
        <v>53000</v>
      </c>
    </row>
    <row r="264" spans="3:4" hidden="1">
      <c r="C264" s="177" t="str">
        <v>内窓設置W1極小</v>
      </c>
      <c r="D264" s="177">
        <v>69000</v>
      </c>
    </row>
    <row r="265" spans="3:4" hidden="1">
      <c r="C265" s="177" t="str">
        <v>内窓設置W2極小</v>
      </c>
      <c r="D265" s="177">
        <v>42000</v>
      </c>
    </row>
    <row r="266" spans="3:4" hidden="1">
      <c r="C266" s="177" t="str">
        <v>内窓設置W3極小</v>
      </c>
      <c r="D266" s="177">
        <v>18000</v>
      </c>
    </row>
    <row r="267" spans="3:4" hidden="1">
      <c r="C267" s="177" t="str">
        <v>内窓設置W4極小</v>
      </c>
      <c r="D267" s="177">
        <v>18000</v>
      </c>
    </row>
    <row r="268" spans="3:4" hidden="1">
      <c r="C268" s="177" t="str">
        <v>ガラス交換W1極小</v>
      </c>
      <c r="D268" s="177">
        <v>16000</v>
      </c>
    </row>
    <row r="269" spans="3:4" hidden="1">
      <c r="C269" s="177" t="str">
        <v>ガラス交換W2極小</v>
      </c>
      <c r="D269" s="177">
        <v>10000</v>
      </c>
    </row>
    <row r="270" spans="3:4" hidden="1">
      <c r="C270" s="177" t="str">
        <v>ガラス交換W3極小</v>
      </c>
      <c r="D270" s="177">
        <v>7000</v>
      </c>
    </row>
    <row r="271" spans="3:4" hidden="1">
      <c r="C271" s="177" t="str">
        <v>ガラス交換W4極小</v>
      </c>
      <c r="D271" s="177">
        <v>7000</v>
      </c>
    </row>
  </sheetData>
  <sheetProtection algorithmName="SHA-512" hashValue="pNc22w66OhK5kCi8uvzn5JC9Cyndp5i2ANxUcoMFJHPI++CG9AGpGnBSkQV44VxnoWSVvd/PzRP4bgA+wIMG7g==" saltValue="IJRV/PmbWdhilXxgnB7C+A==" spinCount="100000" sheet="1" selectLockedCells="1"/>
  <mergeCells count="150">
    <mergeCell ref="K33:K34"/>
    <mergeCell ref="K35:K36"/>
    <mergeCell ref="K37:K38"/>
    <mergeCell ref="K39:K40"/>
    <mergeCell ref="K41:K42"/>
    <mergeCell ref="K43:K44"/>
    <mergeCell ref="K45:K46"/>
    <mergeCell ref="K47:K48"/>
    <mergeCell ref="K49:K50"/>
    <mergeCell ref="V69:V70"/>
    <mergeCell ref="V71:V72"/>
    <mergeCell ref="V73:V74"/>
    <mergeCell ref="V51:V52"/>
    <mergeCell ref="V53:V54"/>
    <mergeCell ref="V55:V56"/>
    <mergeCell ref="V57:V58"/>
    <mergeCell ref="V59:V60"/>
    <mergeCell ref="V61:V62"/>
    <mergeCell ref="V63:V64"/>
    <mergeCell ref="V65:V66"/>
    <mergeCell ref="V67:V68"/>
    <mergeCell ref="V33:V34"/>
    <mergeCell ref="V35:V36"/>
    <mergeCell ref="V37:V38"/>
    <mergeCell ref="V39:V40"/>
    <mergeCell ref="V41:V42"/>
    <mergeCell ref="V43:V44"/>
    <mergeCell ref="V45:V46"/>
    <mergeCell ref="V47:V48"/>
    <mergeCell ref="V49:V50"/>
    <mergeCell ref="S32:T32"/>
    <mergeCell ref="S78:T78"/>
    <mergeCell ref="S107:T107"/>
    <mergeCell ref="D33:D34"/>
    <mergeCell ref="P33:P34"/>
    <mergeCell ref="S33:S34"/>
    <mergeCell ref="T33:T34"/>
    <mergeCell ref="U33:U34"/>
    <mergeCell ref="D35:D36"/>
    <mergeCell ref="P35:P36"/>
    <mergeCell ref="S35:S36"/>
    <mergeCell ref="T35:T36"/>
    <mergeCell ref="U35:U36"/>
    <mergeCell ref="D37:D38"/>
    <mergeCell ref="P37:P38"/>
    <mergeCell ref="S37:S38"/>
    <mergeCell ref="T37:T38"/>
    <mergeCell ref="U37:U38"/>
    <mergeCell ref="D39:D40"/>
    <mergeCell ref="P39:P40"/>
    <mergeCell ref="S39:S40"/>
    <mergeCell ref="T39:T40"/>
    <mergeCell ref="U39:U40"/>
    <mergeCell ref="D41:D42"/>
    <mergeCell ref="P41:P42"/>
    <mergeCell ref="S41:S42"/>
    <mergeCell ref="T41:T42"/>
    <mergeCell ref="U41:U42"/>
    <mergeCell ref="D43:D44"/>
    <mergeCell ref="P43:P44"/>
    <mergeCell ref="S43:S44"/>
    <mergeCell ref="T43:T44"/>
    <mergeCell ref="U43:U44"/>
    <mergeCell ref="D45:D46"/>
    <mergeCell ref="P45:P46"/>
    <mergeCell ref="S45:S46"/>
    <mergeCell ref="T45:T46"/>
    <mergeCell ref="U45:U46"/>
    <mergeCell ref="D47:D48"/>
    <mergeCell ref="P47:P48"/>
    <mergeCell ref="S47:S48"/>
    <mergeCell ref="T47:T48"/>
    <mergeCell ref="U47:U48"/>
    <mergeCell ref="D49:D50"/>
    <mergeCell ref="P49:P50"/>
    <mergeCell ref="S49:S50"/>
    <mergeCell ref="T49:T50"/>
    <mergeCell ref="U49:U50"/>
    <mergeCell ref="D51:D52"/>
    <mergeCell ref="P51:P52"/>
    <mergeCell ref="S51:S52"/>
    <mergeCell ref="T51:T52"/>
    <mergeCell ref="U51:U52"/>
    <mergeCell ref="K51:K52"/>
    <mergeCell ref="D53:D54"/>
    <mergeCell ref="P53:P54"/>
    <mergeCell ref="S53:S54"/>
    <mergeCell ref="T53:T54"/>
    <mergeCell ref="U53:U54"/>
    <mergeCell ref="D55:D56"/>
    <mergeCell ref="P55:P56"/>
    <mergeCell ref="S55:S56"/>
    <mergeCell ref="T55:T56"/>
    <mergeCell ref="U55:U56"/>
    <mergeCell ref="K53:K54"/>
    <mergeCell ref="K55:K56"/>
    <mergeCell ref="D57:D58"/>
    <mergeCell ref="P57:P58"/>
    <mergeCell ref="S57:S58"/>
    <mergeCell ref="T57:T58"/>
    <mergeCell ref="U57:U58"/>
    <mergeCell ref="D59:D60"/>
    <mergeCell ref="P59:P60"/>
    <mergeCell ref="S59:S60"/>
    <mergeCell ref="T59:T60"/>
    <mergeCell ref="U59:U60"/>
    <mergeCell ref="K57:K58"/>
    <mergeCell ref="K59:K60"/>
    <mergeCell ref="D61:D62"/>
    <mergeCell ref="P61:P62"/>
    <mergeCell ref="S61:S62"/>
    <mergeCell ref="T61:T62"/>
    <mergeCell ref="U61:U62"/>
    <mergeCell ref="D63:D64"/>
    <mergeCell ref="P63:P64"/>
    <mergeCell ref="S63:S64"/>
    <mergeCell ref="T63:T64"/>
    <mergeCell ref="U63:U64"/>
    <mergeCell ref="K61:K62"/>
    <mergeCell ref="K63:K64"/>
    <mergeCell ref="D65:D66"/>
    <mergeCell ref="P65:P66"/>
    <mergeCell ref="S65:S66"/>
    <mergeCell ref="T65:T66"/>
    <mergeCell ref="U65:U66"/>
    <mergeCell ref="D67:D68"/>
    <mergeCell ref="P67:P68"/>
    <mergeCell ref="S67:S68"/>
    <mergeCell ref="T67:T68"/>
    <mergeCell ref="U67:U68"/>
    <mergeCell ref="K65:K66"/>
    <mergeCell ref="K67:K68"/>
    <mergeCell ref="D73:D74"/>
    <mergeCell ref="P73:P74"/>
    <mergeCell ref="S73:S74"/>
    <mergeCell ref="T73:T74"/>
    <mergeCell ref="U73:U74"/>
    <mergeCell ref="D69:D70"/>
    <mergeCell ref="P69:P70"/>
    <mergeCell ref="S69:S70"/>
    <mergeCell ref="T69:T70"/>
    <mergeCell ref="U69:U70"/>
    <mergeCell ref="D71:D72"/>
    <mergeCell ref="P71:P72"/>
    <mergeCell ref="S71:S72"/>
    <mergeCell ref="T71:T72"/>
    <mergeCell ref="U71:U72"/>
    <mergeCell ref="K69:K70"/>
    <mergeCell ref="K71:K72"/>
    <mergeCell ref="K73:K74"/>
  </mergeCells>
  <phoneticPr fontId="1"/>
  <conditionalFormatting sqref="L22:P22">
    <cfRule type="expression" dxfId="3" priority="2">
      <formula>L$22&lt;=L$23</formula>
    </cfRule>
  </conditionalFormatting>
  <conditionalFormatting sqref="L23:P23">
    <cfRule type="expression" dxfId="2" priority="1">
      <formula>L$23&lt;L$22</formula>
    </cfRule>
  </conditionalFormatting>
  <conditionalFormatting sqref="P7:P25 R1:R5 Q6 G25:O25 P27 R29 R75:R77 P113:P119 M120 P121:P271 F197:O205 AH272:AH277 Q278:Q1048576 Q30:Q74 Q78:Q112">
    <cfRule type="expression" dxfId="1" priority="3">
      <formula>F1="対象外"</formula>
    </cfRule>
  </conditionalFormatting>
  <conditionalFormatting sqref="U1:U23 E18 T24:T28 T29:U29 T105:T106 T30:T31 T111:T1048576 U107:U110 U32:U104">
    <cfRule type="expression" dxfId="0" priority="4">
      <formula>E1="不適合"</formula>
    </cfRule>
  </conditionalFormatting>
  <dataValidations count="4">
    <dataValidation type="list" allowBlank="1" showInputMessage="1" showErrorMessage="1" sqref="E12:E15 K33 K35 K37 K39 K41 K43 K45 K47 K49 K51 K53 K55 K57 K59 K61 K63 K65 K67 K69 K71 K73 K80:K104" xr:uid="{0CE682FC-9FB8-45BC-82A7-C0A3566883A5}">
      <formula1>"○"</formula1>
    </dataValidation>
    <dataValidation type="list" allowBlank="1" showInputMessage="1" showErrorMessage="1" sqref="E100:E104" xr:uid="{99AE3157-F4C3-4275-88B8-69B0CEBE16C4}">
      <formula1>$F$114:$F$117</formula1>
    </dataValidation>
    <dataValidation type="custom" allowBlank="1" showInputMessage="1" showErrorMessage="1" error="申請から除く額が大き過ぎます。" sqref="L26:P26" xr:uid="{09C7B09D-DFAF-409A-A021-77EC87D12B27}">
      <formula1>L26&lt;=L24</formula1>
    </dataValidation>
    <dataValidation allowBlank="1" showInputMessage="1" showErrorMessage="1" error="数値で入力してください。" sqref="L9:P20" xr:uid="{19219859-C506-4FE7-B602-2BCBE7A359AF}"/>
  </dataValidations>
  <pageMargins left="0.7" right="0.7" top="0.75" bottom="0.75" header="0.3" footer="0.3"/>
  <pageSetup paperSize="8" scale="72" fitToHeight="0" orientation="landscape" r:id="rId1"/>
  <rowBreaks count="2" manualBreakCount="2">
    <brk id="30" min="1" max="18" man="1"/>
    <brk id="75" min="1" max="18"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50F827C-593D-4AB5-998C-9439FE1CF4A5}">
          <x14:formula1>
            <xm:f>分類!$G$3:$G$5</xm:f>
          </x14:formula1>
          <xm:sqref>E80:E99</xm:sqref>
        </x14:dataValidation>
        <x14:dataValidation type="list" allowBlank="1" showInputMessage="1" showErrorMessage="1" xr:uid="{CE0C3A04-56A0-40D6-8D82-BC80351470C1}">
          <x14:formula1>
            <xm:f>分類!$E$2:$E$5</xm:f>
          </x14:formula1>
          <xm:sqref>E7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31"/>
  <sheetViews>
    <sheetView workbookViewId="0">
      <selection activeCell="B18" sqref="B18:C18"/>
    </sheetView>
  </sheetViews>
  <sheetFormatPr defaultColWidth="9" defaultRowHeight="13.5"/>
  <cols>
    <col min="1" max="1" width="2.25" style="5" customWidth="1"/>
    <col min="2" max="2" width="4.125" style="5" customWidth="1"/>
    <col min="3" max="3" width="3.5" style="5" bestFit="1" customWidth="1"/>
    <col min="4" max="6" width="3.5" style="5" customWidth="1"/>
    <col min="7" max="12" width="10.625" style="5" customWidth="1"/>
    <col min="13" max="13" width="2.25" style="5" customWidth="1"/>
    <col min="14" max="16384" width="9" style="5"/>
  </cols>
  <sheetData>
    <row r="1" spans="1:32">
      <c r="A1" s="10"/>
      <c r="B1" s="10"/>
      <c r="C1" s="10"/>
      <c r="D1" s="10"/>
      <c r="E1" s="10"/>
      <c r="F1" s="10"/>
      <c r="G1" s="10"/>
      <c r="H1" s="10"/>
      <c r="I1" s="10"/>
      <c r="J1" s="10"/>
      <c r="K1" s="10"/>
      <c r="L1" s="10"/>
      <c r="M1" s="10"/>
    </row>
    <row r="2" spans="1:32" ht="14.25">
      <c r="A2" s="16" t="s">
        <v>214</v>
      </c>
      <c r="B2" s="16"/>
      <c r="C2" s="16"/>
      <c r="D2" s="16"/>
      <c r="E2" s="16"/>
      <c r="F2" s="16"/>
      <c r="G2" s="16"/>
      <c r="H2" s="16"/>
      <c r="I2" s="16"/>
      <c r="J2" s="16"/>
      <c r="K2" s="16"/>
      <c r="L2" s="16"/>
      <c r="M2" s="16"/>
      <c r="N2" s="466"/>
      <c r="O2" s="466"/>
      <c r="P2" s="466"/>
      <c r="Q2" s="466"/>
      <c r="R2" s="466"/>
      <c r="S2" s="466"/>
      <c r="T2" s="466"/>
      <c r="U2" s="466"/>
      <c r="V2" s="466"/>
      <c r="W2" s="466"/>
      <c r="X2" s="466"/>
      <c r="Y2" s="466"/>
      <c r="Z2" s="466"/>
      <c r="AA2" s="466"/>
      <c r="AB2" s="466"/>
      <c r="AC2" s="466"/>
      <c r="AD2" s="466"/>
      <c r="AE2" s="466"/>
      <c r="AF2" s="466"/>
    </row>
    <row r="3" spans="1:32">
      <c r="A3" s="10"/>
      <c r="B3" s="10"/>
      <c r="C3" s="10"/>
      <c r="D3" s="10"/>
      <c r="E3" s="10"/>
      <c r="F3" s="10"/>
      <c r="G3" s="10"/>
      <c r="H3" s="10"/>
      <c r="I3" s="10"/>
      <c r="J3" s="10"/>
      <c r="K3" s="10"/>
      <c r="L3" s="10"/>
      <c r="M3" s="10"/>
    </row>
    <row r="4" spans="1:32" ht="16.5" customHeight="1">
      <c r="A4" s="10"/>
      <c r="B4" s="880" t="s">
        <v>215</v>
      </c>
      <c r="C4" s="670"/>
      <c r="D4" s="670"/>
      <c r="E4" s="670"/>
      <c r="F4" s="671"/>
      <c r="G4" s="881" t="str">
        <f>IF(第1号様式!Z5="令和　年　月　日","",第1号様式!Z5)</f>
        <v/>
      </c>
      <c r="H4" s="882"/>
      <c r="I4" s="883"/>
      <c r="J4" s="410"/>
      <c r="K4" s="410"/>
      <c r="L4" s="410"/>
      <c r="M4" s="10"/>
    </row>
    <row r="5" spans="1:32" ht="16.5" customHeight="1">
      <c r="A5" s="10"/>
      <c r="B5" s="672" t="s">
        <v>170</v>
      </c>
      <c r="C5" s="673"/>
      <c r="D5" s="673"/>
      <c r="E5" s="673"/>
      <c r="F5" s="736"/>
      <c r="G5" s="880" t="str">
        <f>IF(第1号様式!U11="",IF(第1号様式!U8="","",第1号様式!U8),"")</f>
        <v/>
      </c>
      <c r="H5" s="670"/>
      <c r="I5" s="670"/>
      <c r="J5" s="670"/>
      <c r="K5" s="670"/>
      <c r="L5" s="671"/>
      <c r="M5" s="10"/>
    </row>
    <row r="6" spans="1:32" ht="16.5" customHeight="1">
      <c r="A6" s="10"/>
      <c r="B6" s="884"/>
      <c r="C6" s="885"/>
      <c r="D6" s="885"/>
      <c r="E6" s="885"/>
      <c r="F6" s="886"/>
      <c r="G6" s="880" t="str">
        <f>IF(第1号様式!U11="",IF(第1号様式!U9="","",第1号様式!U9),"")</f>
        <v/>
      </c>
      <c r="H6" s="670"/>
      <c r="I6" s="670" t="str">
        <f>IF(第1号様式!U11="",IF(第1号様式!AB9="","",第1号様式!AB9),第1号様式!U11)</f>
        <v/>
      </c>
      <c r="J6" s="670"/>
      <c r="K6" s="670"/>
      <c r="L6" s="671"/>
      <c r="M6" s="10"/>
    </row>
    <row r="7" spans="1:32">
      <c r="A7" s="10"/>
      <c r="B7" s="10"/>
      <c r="C7" s="10"/>
      <c r="D7" s="10"/>
      <c r="E7" s="10"/>
      <c r="F7" s="10"/>
      <c r="G7" s="10"/>
      <c r="H7" s="10"/>
      <c r="I7" s="10"/>
      <c r="J7" s="10"/>
      <c r="K7" s="10"/>
      <c r="L7" s="10"/>
      <c r="M7" s="10"/>
    </row>
    <row r="8" spans="1:32">
      <c r="A8" s="10"/>
      <c r="B8" s="10"/>
      <c r="C8" s="10"/>
      <c r="D8" s="10"/>
      <c r="E8" s="10"/>
      <c r="F8" s="10"/>
      <c r="G8" s="10"/>
      <c r="H8" s="10"/>
      <c r="I8" s="10"/>
      <c r="J8" s="10"/>
      <c r="K8" s="10"/>
      <c r="L8" s="10"/>
      <c r="M8" s="10"/>
    </row>
    <row r="9" spans="1:32" ht="14.25">
      <c r="A9" s="10"/>
      <c r="B9" s="16" t="s">
        <v>444</v>
      </c>
      <c r="C9" s="16"/>
      <c r="D9" s="16"/>
      <c r="E9" s="16"/>
      <c r="F9" s="16"/>
      <c r="G9" s="10"/>
      <c r="H9" s="10"/>
      <c r="I9" s="10"/>
      <c r="J9" s="10"/>
      <c r="K9" s="10"/>
      <c r="L9" s="10"/>
      <c r="M9" s="10"/>
    </row>
    <row r="10" spans="1:32">
      <c r="A10" s="10"/>
      <c r="B10" s="9" t="s">
        <v>150</v>
      </c>
      <c r="C10" s="598" t="s">
        <v>442</v>
      </c>
      <c r="D10" s="598"/>
      <c r="E10" s="598"/>
      <c r="F10" s="598"/>
      <c r="G10" s="598"/>
      <c r="H10" s="598"/>
      <c r="I10" s="598"/>
      <c r="J10" s="598"/>
      <c r="K10" s="598"/>
      <c r="L10" s="598"/>
      <c r="M10" s="10"/>
    </row>
    <row r="11" spans="1:32" ht="12.95" customHeight="1">
      <c r="A11" s="10"/>
      <c r="B11" s="9" t="s">
        <v>150</v>
      </c>
      <c r="C11" s="814" t="s">
        <v>221</v>
      </c>
      <c r="D11" s="814"/>
      <c r="E11" s="814"/>
      <c r="F11" s="814"/>
      <c r="G11" s="814"/>
      <c r="H11" s="814"/>
      <c r="I11" s="814"/>
      <c r="J11" s="814"/>
      <c r="K11" s="814"/>
      <c r="L11" s="814"/>
      <c r="M11" s="10"/>
    </row>
    <row r="12" spans="1:32">
      <c r="A12" s="10"/>
      <c r="B12" s="319"/>
      <c r="C12" s="814"/>
      <c r="D12" s="814"/>
      <c r="E12" s="814"/>
      <c r="F12" s="814"/>
      <c r="G12" s="814"/>
      <c r="H12" s="814"/>
      <c r="I12" s="814"/>
      <c r="J12" s="814"/>
      <c r="K12" s="814"/>
      <c r="L12" s="814"/>
      <c r="M12" s="10"/>
    </row>
    <row r="13" spans="1:32" ht="12.95" customHeight="1">
      <c r="A13" s="10"/>
      <c r="B13" s="9" t="s">
        <v>150</v>
      </c>
      <c r="C13" s="814" t="s">
        <v>470</v>
      </c>
      <c r="D13" s="814"/>
      <c r="E13" s="814"/>
      <c r="F13" s="814"/>
      <c r="G13" s="814"/>
      <c r="H13" s="814"/>
      <c r="I13" s="814"/>
      <c r="J13" s="814"/>
      <c r="K13" s="814"/>
      <c r="L13" s="814"/>
      <c r="M13" s="10"/>
    </row>
    <row r="14" spans="1:32">
      <c r="A14" s="10"/>
      <c r="B14" s="319"/>
      <c r="C14" s="814"/>
      <c r="D14" s="814"/>
      <c r="E14" s="814"/>
      <c r="F14" s="814"/>
      <c r="G14" s="814"/>
      <c r="H14" s="814"/>
      <c r="I14" s="814"/>
      <c r="J14" s="814"/>
      <c r="K14" s="814"/>
      <c r="L14" s="814"/>
      <c r="M14" s="10"/>
    </row>
    <row r="15" spans="1:32">
      <c r="A15" s="10"/>
      <c r="B15" s="10"/>
      <c r="C15" s="10"/>
      <c r="D15" s="10"/>
      <c r="E15" s="10"/>
      <c r="F15" s="10"/>
      <c r="G15" s="10"/>
      <c r="H15" s="10"/>
      <c r="I15" s="10"/>
      <c r="J15" s="10"/>
      <c r="K15" s="10"/>
      <c r="L15" s="10"/>
      <c r="M15" s="10"/>
    </row>
    <row r="16" spans="1:32">
      <c r="A16" s="10"/>
      <c r="B16" s="10"/>
      <c r="C16" s="10"/>
      <c r="D16" s="10"/>
      <c r="E16" s="10"/>
      <c r="F16" s="10"/>
      <c r="G16" s="10"/>
      <c r="H16" s="10"/>
      <c r="I16" s="10"/>
      <c r="J16" s="10"/>
      <c r="K16" s="10"/>
      <c r="L16" s="10"/>
      <c r="M16" s="10"/>
    </row>
    <row r="17" spans="1:13" ht="16.5" customHeight="1">
      <c r="A17" s="10"/>
      <c r="B17" s="879"/>
      <c r="C17" s="663"/>
      <c r="D17" s="663"/>
      <c r="E17" s="663"/>
      <c r="F17" s="664"/>
      <c r="G17" s="467" t="s">
        <v>216</v>
      </c>
      <c r="H17" s="467" t="s">
        <v>217</v>
      </c>
      <c r="I17" s="467" t="s">
        <v>218</v>
      </c>
      <c r="J17" s="467" t="s">
        <v>219</v>
      </c>
      <c r="K17" s="467" t="s">
        <v>220</v>
      </c>
      <c r="L17" s="467" t="s">
        <v>44</v>
      </c>
      <c r="M17" s="10"/>
    </row>
    <row r="18" spans="1:13" ht="16.5" customHeight="1">
      <c r="A18" s="10"/>
      <c r="B18" s="877"/>
      <c r="C18" s="878"/>
      <c r="D18" s="316" t="s">
        <v>443</v>
      </c>
      <c r="E18" s="484"/>
      <c r="F18" s="468" t="s">
        <v>446</v>
      </c>
      <c r="G18" s="54"/>
      <c r="H18" s="54"/>
      <c r="I18" s="54"/>
      <c r="J18" s="54"/>
      <c r="K18" s="54"/>
      <c r="L18" s="469" t="str">
        <f>IF(COUNT(G18:K18)&gt;0,SUM(G18:K18),"")</f>
        <v/>
      </c>
      <c r="M18" s="10"/>
    </row>
    <row r="19" spans="1:13" ht="16.5" customHeight="1">
      <c r="A19" s="10"/>
      <c r="B19" s="877"/>
      <c r="C19" s="878"/>
      <c r="D19" s="316" t="s">
        <v>443</v>
      </c>
      <c r="E19" s="308"/>
      <c r="F19" s="468" t="s">
        <v>447</v>
      </c>
      <c r="G19" s="54"/>
      <c r="H19" s="54"/>
      <c r="I19" s="54"/>
      <c r="J19" s="54"/>
      <c r="K19" s="54"/>
      <c r="L19" s="469" t="str">
        <f t="shared" ref="L19:L29" si="0">IF(COUNT(G19:K19)&gt;0,SUM(G19:K19),"")</f>
        <v/>
      </c>
      <c r="M19" s="10"/>
    </row>
    <row r="20" spans="1:13" ht="16.5" customHeight="1">
      <c r="A20" s="10"/>
      <c r="B20" s="877"/>
      <c r="C20" s="878"/>
      <c r="D20" s="316" t="s">
        <v>443</v>
      </c>
      <c r="E20" s="308"/>
      <c r="F20" s="468" t="s">
        <v>445</v>
      </c>
      <c r="G20" s="54"/>
      <c r="H20" s="54"/>
      <c r="I20" s="54"/>
      <c r="J20" s="54"/>
      <c r="K20" s="54"/>
      <c r="L20" s="469" t="str">
        <f t="shared" si="0"/>
        <v/>
      </c>
      <c r="M20" s="10"/>
    </row>
    <row r="21" spans="1:13" ht="16.5" customHeight="1">
      <c r="A21" s="10"/>
      <c r="B21" s="877"/>
      <c r="C21" s="878"/>
      <c r="D21" s="316" t="s">
        <v>443</v>
      </c>
      <c r="E21" s="308"/>
      <c r="F21" s="468" t="s">
        <v>445</v>
      </c>
      <c r="G21" s="54"/>
      <c r="H21" s="54"/>
      <c r="I21" s="54"/>
      <c r="J21" s="54"/>
      <c r="K21" s="54"/>
      <c r="L21" s="469" t="str">
        <f t="shared" si="0"/>
        <v/>
      </c>
      <c r="M21" s="10"/>
    </row>
    <row r="22" spans="1:13" ht="16.5" customHeight="1">
      <c r="A22" s="10"/>
      <c r="B22" s="877"/>
      <c r="C22" s="878"/>
      <c r="D22" s="316" t="s">
        <v>443</v>
      </c>
      <c r="E22" s="308"/>
      <c r="F22" s="468" t="s">
        <v>445</v>
      </c>
      <c r="G22" s="54"/>
      <c r="H22" s="54"/>
      <c r="I22" s="54"/>
      <c r="J22" s="54"/>
      <c r="K22" s="54"/>
      <c r="L22" s="469" t="str">
        <f t="shared" si="0"/>
        <v/>
      </c>
      <c r="M22" s="10"/>
    </row>
    <row r="23" spans="1:13" ht="16.5" customHeight="1">
      <c r="A23" s="10"/>
      <c r="B23" s="877"/>
      <c r="C23" s="878"/>
      <c r="D23" s="316" t="s">
        <v>443</v>
      </c>
      <c r="E23" s="308"/>
      <c r="F23" s="468" t="s">
        <v>445</v>
      </c>
      <c r="G23" s="54"/>
      <c r="H23" s="54"/>
      <c r="I23" s="54"/>
      <c r="J23" s="54"/>
      <c r="K23" s="54"/>
      <c r="L23" s="469" t="str">
        <f t="shared" si="0"/>
        <v/>
      </c>
      <c r="M23" s="10"/>
    </row>
    <row r="24" spans="1:13" ht="16.5" customHeight="1">
      <c r="A24" s="10"/>
      <c r="B24" s="877"/>
      <c r="C24" s="878"/>
      <c r="D24" s="316" t="s">
        <v>443</v>
      </c>
      <c r="E24" s="308"/>
      <c r="F24" s="468" t="s">
        <v>445</v>
      </c>
      <c r="G24" s="54"/>
      <c r="H24" s="54"/>
      <c r="I24" s="54"/>
      <c r="J24" s="54"/>
      <c r="K24" s="54"/>
      <c r="L24" s="469" t="str">
        <f t="shared" si="0"/>
        <v/>
      </c>
      <c r="M24" s="10"/>
    </row>
    <row r="25" spans="1:13" ht="16.5" customHeight="1">
      <c r="A25" s="10"/>
      <c r="B25" s="877"/>
      <c r="C25" s="878"/>
      <c r="D25" s="316" t="s">
        <v>443</v>
      </c>
      <c r="E25" s="308"/>
      <c r="F25" s="468" t="s">
        <v>445</v>
      </c>
      <c r="G25" s="54"/>
      <c r="H25" s="54"/>
      <c r="I25" s="54"/>
      <c r="J25" s="54"/>
      <c r="K25" s="54"/>
      <c r="L25" s="469" t="str">
        <f t="shared" si="0"/>
        <v/>
      </c>
      <c r="M25" s="10"/>
    </row>
    <row r="26" spans="1:13" ht="16.5" customHeight="1">
      <c r="A26" s="10"/>
      <c r="B26" s="877"/>
      <c r="C26" s="878"/>
      <c r="D26" s="316" t="s">
        <v>443</v>
      </c>
      <c r="E26" s="308"/>
      <c r="F26" s="468" t="s">
        <v>445</v>
      </c>
      <c r="G26" s="54"/>
      <c r="H26" s="54"/>
      <c r="I26" s="54"/>
      <c r="J26" s="54"/>
      <c r="K26" s="54"/>
      <c r="L26" s="469" t="str">
        <f t="shared" si="0"/>
        <v/>
      </c>
      <c r="M26" s="10"/>
    </row>
    <row r="27" spans="1:13" ht="16.5" customHeight="1">
      <c r="A27" s="10"/>
      <c r="B27" s="877"/>
      <c r="C27" s="878"/>
      <c r="D27" s="316" t="s">
        <v>443</v>
      </c>
      <c r="E27" s="308"/>
      <c r="F27" s="468" t="s">
        <v>445</v>
      </c>
      <c r="G27" s="54"/>
      <c r="H27" s="54"/>
      <c r="I27" s="54"/>
      <c r="J27" s="54"/>
      <c r="K27" s="54"/>
      <c r="L27" s="469" t="str">
        <f t="shared" si="0"/>
        <v/>
      </c>
      <c r="M27" s="10"/>
    </row>
    <row r="28" spans="1:13" ht="16.5" customHeight="1">
      <c r="A28" s="10"/>
      <c r="B28" s="877"/>
      <c r="C28" s="878"/>
      <c r="D28" s="316" t="s">
        <v>443</v>
      </c>
      <c r="E28" s="308"/>
      <c r="F28" s="468" t="s">
        <v>445</v>
      </c>
      <c r="G28" s="54"/>
      <c r="H28" s="54"/>
      <c r="I28" s="54"/>
      <c r="J28" s="54"/>
      <c r="K28" s="54"/>
      <c r="L28" s="469" t="str">
        <f t="shared" si="0"/>
        <v/>
      </c>
      <c r="M28" s="10"/>
    </row>
    <row r="29" spans="1:13" ht="16.5" customHeight="1">
      <c r="A29" s="10"/>
      <c r="B29" s="877"/>
      <c r="C29" s="878"/>
      <c r="D29" s="316" t="s">
        <v>443</v>
      </c>
      <c r="E29" s="308"/>
      <c r="F29" s="468" t="s">
        <v>445</v>
      </c>
      <c r="G29" s="54"/>
      <c r="H29" s="54"/>
      <c r="I29" s="54"/>
      <c r="J29" s="54"/>
      <c r="K29" s="54"/>
      <c r="L29" s="469" t="str">
        <f t="shared" si="0"/>
        <v/>
      </c>
      <c r="M29" s="10"/>
    </row>
    <row r="30" spans="1:13" ht="16.5" customHeight="1">
      <c r="A30" s="10"/>
      <c r="B30" s="879" t="s">
        <v>44</v>
      </c>
      <c r="C30" s="663"/>
      <c r="D30" s="663"/>
      <c r="E30" s="663"/>
      <c r="F30" s="664"/>
      <c r="G30" s="469" t="str">
        <f>IF(COUNT(G18:G29)&gt;0,SUM(G18:G29),"")</f>
        <v/>
      </c>
      <c r="H30" s="469" t="str">
        <f t="shared" ref="H30:I30" si="1">IF(COUNT(H18:H29)&gt;0,SUM(H18:H29),"")</f>
        <v/>
      </c>
      <c r="I30" s="469" t="str">
        <f t="shared" si="1"/>
        <v/>
      </c>
      <c r="J30" s="469" t="str">
        <f>IF(COUNT(J18:J29)&gt;0,SUM(J18:J29),"")</f>
        <v/>
      </c>
      <c r="K30" s="469" t="str">
        <f t="shared" ref="K30" si="2">IF(COUNT(K18:K29)&gt;0,SUM(K18:K29),"")</f>
        <v/>
      </c>
      <c r="L30" s="469" t="str">
        <f t="shared" ref="L30" si="3">IF(COUNT(L18:L29)&gt;0,SUM(L18:L29),"")</f>
        <v/>
      </c>
      <c r="M30" s="10"/>
    </row>
    <row r="31" spans="1:13">
      <c r="A31" s="10"/>
      <c r="B31" s="10"/>
      <c r="C31" s="10"/>
      <c r="D31" s="10"/>
      <c r="E31" s="10"/>
      <c r="F31" s="10"/>
      <c r="G31" s="10"/>
      <c r="H31" s="10"/>
      <c r="I31" s="10"/>
      <c r="J31" s="10"/>
      <c r="K31" s="10"/>
      <c r="L31" s="10"/>
      <c r="M31" s="10"/>
    </row>
  </sheetData>
  <sheetProtection algorithmName="SHA-512" hashValue="H5EdGWARBDuz7lBr7vqAv6xdx/WP7kbzroFf63NdtjKgTZ9/B9uUJETqUxftCSeSTuR02LusWyO2Oc4RjwxK9A==" saltValue="XGEsspfx+7fBM4Rc4F8/WQ==" spinCount="100000" sheet="1" selectLockedCells="1"/>
  <mergeCells count="23">
    <mergeCell ref="C10:L10"/>
    <mergeCell ref="C11:L12"/>
    <mergeCell ref="C13:L14"/>
    <mergeCell ref="B21:C21"/>
    <mergeCell ref="B18:C18"/>
    <mergeCell ref="B19:C19"/>
    <mergeCell ref="B20:C20"/>
    <mergeCell ref="B17:F17"/>
    <mergeCell ref="G5:L5"/>
    <mergeCell ref="G4:I4"/>
    <mergeCell ref="B5:F6"/>
    <mergeCell ref="I6:L6"/>
    <mergeCell ref="G6:H6"/>
    <mergeCell ref="B4:F4"/>
    <mergeCell ref="B29:C29"/>
    <mergeCell ref="B30:F30"/>
    <mergeCell ref="B22:C22"/>
    <mergeCell ref="B23:C23"/>
    <mergeCell ref="B24:C24"/>
    <mergeCell ref="B25:C25"/>
    <mergeCell ref="B26:C26"/>
    <mergeCell ref="B27:C27"/>
    <mergeCell ref="B28:C28"/>
  </mergeCells>
  <phoneticPr fontId="1"/>
  <dataValidations count="1">
    <dataValidation type="whole" allowBlank="1" showInputMessage="1" showErrorMessage="1" error="西暦で入力してください。" sqref="B18:C29" xr:uid="{4EDC5B08-C6AB-42B9-8AE4-D17A88088CEF}">
      <formula1>2023</formula1>
      <formula2>2025</formula2>
    </dataValidation>
  </dataValidations>
  <pageMargins left="0.7" right="0.7" top="0.75" bottom="0.75" header="0.3" footer="0.3"/>
  <pageSetup paperSize="9"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sheetPr>
  <dimension ref="A1:AM945"/>
  <sheetViews>
    <sheetView workbookViewId="0">
      <selection activeCell="O15" sqref="O15:AJ18"/>
    </sheetView>
  </sheetViews>
  <sheetFormatPr defaultColWidth="9" defaultRowHeight="13.5"/>
  <cols>
    <col min="1" max="39" width="2.25" style="5" customWidth="1"/>
    <col min="40" max="16384" width="9" style="5"/>
  </cols>
  <sheetData>
    <row r="1" spans="1:39" ht="17.25" customHeight="1">
      <c r="A1" s="10"/>
      <c r="B1" s="33" t="s">
        <v>213</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row>
    <row r="2" spans="1:39" ht="17.25" customHeight="1">
      <c r="A2" s="10"/>
      <c r="B2" s="9"/>
      <c r="C2" s="9"/>
      <c r="D2" s="9"/>
      <c r="E2" s="9"/>
      <c r="F2" s="9"/>
      <c r="G2" s="9"/>
      <c r="H2" s="9"/>
      <c r="I2" s="12"/>
      <c r="J2" s="9"/>
      <c r="K2" s="46" t="s">
        <v>0</v>
      </c>
      <c r="L2" s="9"/>
      <c r="M2" s="9"/>
      <c r="N2" s="9"/>
      <c r="O2" s="9"/>
      <c r="P2" s="9"/>
      <c r="Q2" s="9"/>
      <c r="R2" s="9"/>
      <c r="S2" s="9"/>
      <c r="T2" s="9"/>
      <c r="U2" s="9"/>
      <c r="V2" s="9"/>
      <c r="W2" s="9"/>
      <c r="X2" s="9"/>
      <c r="Y2" s="9"/>
      <c r="Z2" s="9"/>
      <c r="AA2" s="9"/>
      <c r="AB2" s="9"/>
      <c r="AC2" s="9"/>
      <c r="AD2" s="9"/>
      <c r="AE2" s="9"/>
      <c r="AF2" s="9"/>
      <c r="AG2" s="9"/>
      <c r="AH2" s="9"/>
      <c r="AI2" s="9"/>
      <c r="AJ2" s="12"/>
      <c r="AK2" s="9"/>
      <c r="AL2" s="9"/>
      <c r="AM2" s="10"/>
    </row>
    <row r="3" spans="1:39"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2"/>
      <c r="AK3" s="9"/>
      <c r="AL3" s="9"/>
      <c r="AM3" s="10"/>
    </row>
    <row r="4" spans="1:39" ht="17.25" customHeight="1">
      <c r="A4" s="10"/>
      <c r="B4" s="14" t="s">
        <v>222</v>
      </c>
      <c r="C4" s="9"/>
      <c r="D4" s="24"/>
      <c r="E4" s="10"/>
      <c r="F4" s="51"/>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10"/>
    </row>
    <row r="5" spans="1:39"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row>
    <row r="6" spans="1:39" ht="17.25" customHeight="1">
      <c r="B6" s="9"/>
      <c r="C6" s="9"/>
      <c r="D6" s="9"/>
      <c r="E6" s="9"/>
      <c r="F6" s="9"/>
      <c r="G6" s="9"/>
      <c r="H6" s="9"/>
      <c r="I6" s="9"/>
      <c r="J6" s="9"/>
      <c r="K6" s="9"/>
      <c r="L6" s="9"/>
      <c r="M6" s="9"/>
      <c r="N6" s="9"/>
      <c r="O6" s="9"/>
      <c r="P6" s="9"/>
      <c r="Q6" s="9"/>
      <c r="R6" s="9"/>
      <c r="S6" s="9"/>
      <c r="T6" s="9"/>
      <c r="U6" s="9"/>
      <c r="V6" s="9"/>
      <c r="W6" s="9"/>
      <c r="X6" s="9"/>
      <c r="Y6" s="9"/>
      <c r="Z6" s="9"/>
      <c r="AA6" s="903" t="s">
        <v>323</v>
      </c>
      <c r="AB6" s="903"/>
      <c r="AC6" s="903"/>
      <c r="AD6" s="903"/>
      <c r="AE6" s="903"/>
      <c r="AF6" s="903"/>
      <c r="AG6" s="903"/>
      <c r="AH6" s="903"/>
      <c r="AI6" s="903"/>
      <c r="AJ6" s="903"/>
      <c r="AK6" s="903"/>
      <c r="AL6" s="9"/>
      <c r="AM6" s="10"/>
    </row>
    <row r="7" spans="1:39" ht="17.25" customHeight="1">
      <c r="A7" s="10"/>
      <c r="B7" s="9"/>
      <c r="C7" s="14" t="s">
        <v>377</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row>
    <row r="8" spans="1:39"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row>
    <row r="9" spans="1:39"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row>
    <row r="10" spans="1:39" ht="17.25" customHeight="1">
      <c r="A10" s="10"/>
      <c r="B10" s="14" t="s">
        <v>165</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row>
    <row r="11" spans="1:39" ht="17.25" customHeight="1">
      <c r="A11" s="10"/>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0"/>
    </row>
    <row r="12" spans="1:39"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row>
    <row r="13" spans="1:39" ht="17.25" customHeight="1">
      <c r="A13" s="10"/>
      <c r="B13" s="9"/>
      <c r="C13" s="904" t="s">
        <v>27</v>
      </c>
      <c r="D13" s="905"/>
      <c r="E13" s="905"/>
      <c r="F13" s="905"/>
      <c r="G13" s="905"/>
      <c r="H13" s="905"/>
      <c r="I13" s="905"/>
      <c r="J13" s="905"/>
      <c r="K13" s="905"/>
      <c r="L13" s="905"/>
      <c r="M13" s="905"/>
      <c r="N13" s="906"/>
      <c r="O13" s="907" t="s">
        <v>28</v>
      </c>
      <c r="P13" s="908"/>
      <c r="Q13" s="908"/>
      <c r="R13" s="908"/>
      <c r="S13" s="908"/>
      <c r="T13" s="908"/>
      <c r="U13" s="908"/>
      <c r="V13" s="908"/>
      <c r="W13" s="908"/>
      <c r="X13" s="908"/>
      <c r="Y13" s="908"/>
      <c r="Z13" s="908"/>
      <c r="AA13" s="908"/>
      <c r="AB13" s="908"/>
      <c r="AC13" s="908"/>
      <c r="AD13" s="908"/>
      <c r="AE13" s="908"/>
      <c r="AF13" s="908"/>
      <c r="AG13" s="908"/>
      <c r="AH13" s="908"/>
      <c r="AI13" s="908"/>
      <c r="AJ13" s="909"/>
      <c r="AK13" s="9"/>
      <c r="AL13" s="9"/>
      <c r="AM13" s="10"/>
    </row>
    <row r="14" spans="1:39" ht="17.25" customHeight="1">
      <c r="A14" s="10"/>
      <c r="B14" s="9"/>
      <c r="C14" s="899"/>
      <c r="D14" s="897"/>
      <c r="E14" s="897"/>
      <c r="F14" s="897"/>
      <c r="G14" s="897"/>
      <c r="H14" s="897"/>
      <c r="I14" s="897"/>
      <c r="J14" s="897"/>
      <c r="K14" s="897"/>
      <c r="L14" s="897"/>
      <c r="M14" s="897"/>
      <c r="N14" s="898"/>
      <c r="O14" s="910"/>
      <c r="P14" s="911"/>
      <c r="Q14" s="911"/>
      <c r="R14" s="911"/>
      <c r="S14" s="911"/>
      <c r="T14" s="911"/>
      <c r="U14" s="911"/>
      <c r="V14" s="911"/>
      <c r="W14" s="911"/>
      <c r="X14" s="911"/>
      <c r="Y14" s="911"/>
      <c r="Z14" s="911"/>
      <c r="AA14" s="911"/>
      <c r="AB14" s="911"/>
      <c r="AC14" s="911"/>
      <c r="AD14" s="911"/>
      <c r="AE14" s="911"/>
      <c r="AF14" s="911"/>
      <c r="AG14" s="911"/>
      <c r="AH14" s="911"/>
      <c r="AI14" s="911"/>
      <c r="AJ14" s="912"/>
      <c r="AK14" s="9"/>
      <c r="AL14" s="9"/>
      <c r="AM14" s="10"/>
    </row>
    <row r="15" spans="1:39" ht="17.25" customHeight="1">
      <c r="A15" s="10"/>
      <c r="B15" s="9"/>
      <c r="C15" s="29" t="s">
        <v>29</v>
      </c>
      <c r="D15" s="49"/>
      <c r="E15" s="49"/>
      <c r="F15" s="49"/>
      <c r="G15" s="49"/>
      <c r="H15" s="49"/>
      <c r="I15" s="49"/>
      <c r="J15" s="49"/>
      <c r="K15" s="49"/>
      <c r="L15" s="49"/>
      <c r="M15" s="49"/>
      <c r="N15" s="27"/>
      <c r="O15" s="887"/>
      <c r="P15" s="888"/>
      <c r="Q15" s="888"/>
      <c r="R15" s="888"/>
      <c r="S15" s="888"/>
      <c r="T15" s="888"/>
      <c r="U15" s="888"/>
      <c r="V15" s="888"/>
      <c r="W15" s="888"/>
      <c r="X15" s="888"/>
      <c r="Y15" s="888"/>
      <c r="Z15" s="888"/>
      <c r="AA15" s="888"/>
      <c r="AB15" s="888"/>
      <c r="AC15" s="888"/>
      <c r="AD15" s="888"/>
      <c r="AE15" s="888"/>
      <c r="AF15" s="888"/>
      <c r="AG15" s="888"/>
      <c r="AH15" s="888"/>
      <c r="AI15" s="888"/>
      <c r="AJ15" s="889"/>
      <c r="AK15" s="9"/>
      <c r="AL15" s="9"/>
      <c r="AM15" s="10"/>
    </row>
    <row r="16" spans="1:39" ht="17.25" customHeight="1">
      <c r="A16" s="10"/>
      <c r="B16" s="9"/>
      <c r="C16" s="900" t="s">
        <v>30</v>
      </c>
      <c r="D16" s="814"/>
      <c r="E16" s="814"/>
      <c r="F16" s="814"/>
      <c r="G16" s="814"/>
      <c r="H16" s="814"/>
      <c r="I16" s="814"/>
      <c r="J16" s="814"/>
      <c r="K16" s="814"/>
      <c r="L16" s="814"/>
      <c r="M16" s="814"/>
      <c r="N16" s="913"/>
      <c r="O16" s="890"/>
      <c r="P16" s="891"/>
      <c r="Q16" s="891"/>
      <c r="R16" s="891"/>
      <c r="S16" s="891"/>
      <c r="T16" s="891"/>
      <c r="U16" s="891"/>
      <c r="V16" s="891"/>
      <c r="W16" s="891"/>
      <c r="X16" s="891"/>
      <c r="Y16" s="891"/>
      <c r="Z16" s="891"/>
      <c r="AA16" s="891"/>
      <c r="AB16" s="891"/>
      <c r="AC16" s="891"/>
      <c r="AD16" s="891"/>
      <c r="AE16" s="891"/>
      <c r="AF16" s="891"/>
      <c r="AG16" s="891"/>
      <c r="AH16" s="891"/>
      <c r="AI16" s="891"/>
      <c r="AJ16" s="892"/>
      <c r="AK16" s="9"/>
      <c r="AL16" s="9"/>
      <c r="AM16" s="10"/>
    </row>
    <row r="17" spans="1:39" ht="17.25" customHeight="1">
      <c r="A17" s="10"/>
      <c r="B17" s="9"/>
      <c r="C17" s="900"/>
      <c r="D17" s="814"/>
      <c r="E17" s="814"/>
      <c r="F17" s="814"/>
      <c r="G17" s="814"/>
      <c r="H17" s="814"/>
      <c r="I17" s="814"/>
      <c r="J17" s="814"/>
      <c r="K17" s="814"/>
      <c r="L17" s="814"/>
      <c r="M17" s="814"/>
      <c r="N17" s="913"/>
      <c r="O17" s="890"/>
      <c r="P17" s="891"/>
      <c r="Q17" s="891"/>
      <c r="R17" s="891"/>
      <c r="S17" s="891"/>
      <c r="T17" s="891"/>
      <c r="U17" s="891"/>
      <c r="V17" s="891"/>
      <c r="W17" s="891"/>
      <c r="X17" s="891"/>
      <c r="Y17" s="891"/>
      <c r="Z17" s="891"/>
      <c r="AA17" s="891"/>
      <c r="AB17" s="891"/>
      <c r="AC17" s="891"/>
      <c r="AD17" s="891"/>
      <c r="AE17" s="891"/>
      <c r="AF17" s="891"/>
      <c r="AG17" s="891"/>
      <c r="AH17" s="891"/>
      <c r="AI17" s="891"/>
      <c r="AJ17" s="892"/>
      <c r="AK17" s="9"/>
      <c r="AL17" s="9"/>
      <c r="AM17" s="10"/>
    </row>
    <row r="18" spans="1:39" ht="17.25" customHeight="1">
      <c r="A18" s="10"/>
      <c r="B18" s="9"/>
      <c r="C18" s="914"/>
      <c r="D18" s="915"/>
      <c r="E18" s="915"/>
      <c r="F18" s="915"/>
      <c r="G18" s="915"/>
      <c r="H18" s="915"/>
      <c r="I18" s="915"/>
      <c r="J18" s="915"/>
      <c r="K18" s="915"/>
      <c r="L18" s="915"/>
      <c r="M18" s="915"/>
      <c r="N18" s="916"/>
      <c r="O18" s="893"/>
      <c r="P18" s="894"/>
      <c r="Q18" s="894"/>
      <c r="R18" s="894"/>
      <c r="S18" s="894"/>
      <c r="T18" s="894"/>
      <c r="U18" s="894"/>
      <c r="V18" s="894"/>
      <c r="W18" s="894"/>
      <c r="X18" s="894"/>
      <c r="Y18" s="894"/>
      <c r="Z18" s="894"/>
      <c r="AA18" s="894"/>
      <c r="AB18" s="894"/>
      <c r="AC18" s="894"/>
      <c r="AD18" s="894"/>
      <c r="AE18" s="894"/>
      <c r="AF18" s="894"/>
      <c r="AG18" s="894"/>
      <c r="AH18" s="894"/>
      <c r="AI18" s="894"/>
      <c r="AJ18" s="895"/>
      <c r="AK18" s="9"/>
      <c r="AL18" s="9"/>
      <c r="AM18" s="10"/>
    </row>
    <row r="19" spans="1:39" ht="17.25" customHeight="1">
      <c r="A19" s="10"/>
      <c r="B19" s="9"/>
      <c r="C19" s="25" t="s">
        <v>136</v>
      </c>
      <c r="D19" s="9"/>
      <c r="E19" s="9"/>
      <c r="F19" s="9"/>
      <c r="G19" s="9"/>
      <c r="H19" s="9"/>
      <c r="I19" s="9"/>
      <c r="J19" s="9"/>
      <c r="K19" s="9"/>
      <c r="L19" s="9"/>
      <c r="M19" s="9"/>
      <c r="N19" s="28"/>
      <c r="O19" s="887"/>
      <c r="P19" s="888"/>
      <c r="Q19" s="888"/>
      <c r="R19" s="888"/>
      <c r="S19" s="888"/>
      <c r="T19" s="888"/>
      <c r="U19" s="888"/>
      <c r="V19" s="888"/>
      <c r="W19" s="888"/>
      <c r="X19" s="888"/>
      <c r="Y19" s="888"/>
      <c r="Z19" s="888"/>
      <c r="AA19" s="888"/>
      <c r="AB19" s="888"/>
      <c r="AC19" s="888"/>
      <c r="AD19" s="888"/>
      <c r="AE19" s="888"/>
      <c r="AF19" s="888"/>
      <c r="AG19" s="888"/>
      <c r="AH19" s="888"/>
      <c r="AI19" s="888"/>
      <c r="AJ19" s="889"/>
      <c r="AK19" s="9"/>
      <c r="AL19" s="9"/>
      <c r="AM19" s="10"/>
    </row>
    <row r="20" spans="1:39" ht="17.25" customHeight="1">
      <c r="A20" s="10"/>
      <c r="B20" s="9"/>
      <c r="C20" s="896" t="s">
        <v>31</v>
      </c>
      <c r="D20" s="897"/>
      <c r="E20" s="897"/>
      <c r="F20" s="897"/>
      <c r="G20" s="897"/>
      <c r="H20" s="897"/>
      <c r="I20" s="897"/>
      <c r="J20" s="897"/>
      <c r="K20" s="897"/>
      <c r="L20" s="897"/>
      <c r="M20" s="897"/>
      <c r="N20" s="898"/>
      <c r="O20" s="890"/>
      <c r="P20" s="891"/>
      <c r="Q20" s="891"/>
      <c r="R20" s="891"/>
      <c r="S20" s="891"/>
      <c r="T20" s="891"/>
      <c r="U20" s="891"/>
      <c r="V20" s="891"/>
      <c r="W20" s="891"/>
      <c r="X20" s="891"/>
      <c r="Y20" s="891"/>
      <c r="Z20" s="891"/>
      <c r="AA20" s="891"/>
      <c r="AB20" s="891"/>
      <c r="AC20" s="891"/>
      <c r="AD20" s="891"/>
      <c r="AE20" s="891"/>
      <c r="AF20" s="891"/>
      <c r="AG20" s="891"/>
      <c r="AH20" s="891"/>
      <c r="AI20" s="891"/>
      <c r="AJ20" s="892"/>
      <c r="AK20" s="9"/>
      <c r="AL20" s="9"/>
      <c r="AM20" s="10"/>
    </row>
    <row r="21" spans="1:39" ht="17.25" customHeight="1">
      <c r="A21" s="10"/>
      <c r="B21" s="9"/>
      <c r="C21" s="899"/>
      <c r="D21" s="897"/>
      <c r="E21" s="897"/>
      <c r="F21" s="897"/>
      <c r="G21" s="897"/>
      <c r="H21" s="897"/>
      <c r="I21" s="897"/>
      <c r="J21" s="897"/>
      <c r="K21" s="897"/>
      <c r="L21" s="897"/>
      <c r="M21" s="897"/>
      <c r="N21" s="898"/>
      <c r="O21" s="890"/>
      <c r="P21" s="891"/>
      <c r="Q21" s="891"/>
      <c r="R21" s="891"/>
      <c r="S21" s="891"/>
      <c r="T21" s="891"/>
      <c r="U21" s="891"/>
      <c r="V21" s="891"/>
      <c r="W21" s="891"/>
      <c r="X21" s="891"/>
      <c r="Y21" s="891"/>
      <c r="Z21" s="891"/>
      <c r="AA21" s="891"/>
      <c r="AB21" s="891"/>
      <c r="AC21" s="891"/>
      <c r="AD21" s="891"/>
      <c r="AE21" s="891"/>
      <c r="AF21" s="891"/>
      <c r="AG21" s="891"/>
      <c r="AH21" s="891"/>
      <c r="AI21" s="891"/>
      <c r="AJ21" s="892"/>
      <c r="AK21" s="9"/>
      <c r="AL21" s="9"/>
      <c r="AM21" s="10"/>
    </row>
    <row r="22" spans="1:39" ht="17.25" customHeight="1">
      <c r="A22" s="10"/>
      <c r="B22" s="9"/>
      <c r="C22" s="899"/>
      <c r="D22" s="897"/>
      <c r="E22" s="897"/>
      <c r="F22" s="897"/>
      <c r="G22" s="897"/>
      <c r="H22" s="897"/>
      <c r="I22" s="897"/>
      <c r="J22" s="897"/>
      <c r="K22" s="897"/>
      <c r="L22" s="897"/>
      <c r="M22" s="897"/>
      <c r="N22" s="898"/>
      <c r="O22" s="893"/>
      <c r="P22" s="894"/>
      <c r="Q22" s="894"/>
      <c r="R22" s="894"/>
      <c r="S22" s="894"/>
      <c r="T22" s="894"/>
      <c r="U22" s="894"/>
      <c r="V22" s="894"/>
      <c r="W22" s="894"/>
      <c r="X22" s="894"/>
      <c r="Y22" s="894"/>
      <c r="Z22" s="894"/>
      <c r="AA22" s="894"/>
      <c r="AB22" s="894"/>
      <c r="AC22" s="894"/>
      <c r="AD22" s="894"/>
      <c r="AE22" s="894"/>
      <c r="AF22" s="894"/>
      <c r="AG22" s="894"/>
      <c r="AH22" s="894"/>
      <c r="AI22" s="894"/>
      <c r="AJ22" s="895"/>
      <c r="AK22" s="9"/>
      <c r="AL22" s="9"/>
      <c r="AM22" s="10"/>
    </row>
    <row r="23" spans="1:39" ht="17.25" customHeight="1">
      <c r="A23" s="10"/>
      <c r="B23" s="9"/>
      <c r="C23" s="48" t="s">
        <v>32</v>
      </c>
      <c r="D23" s="49"/>
      <c r="E23" s="49"/>
      <c r="F23" s="49"/>
      <c r="G23" s="49"/>
      <c r="H23" s="49"/>
      <c r="I23" s="49"/>
      <c r="J23" s="49"/>
      <c r="K23" s="49"/>
      <c r="L23" s="49"/>
      <c r="M23" s="49"/>
      <c r="N23" s="27"/>
      <c r="O23" s="887"/>
      <c r="P23" s="888"/>
      <c r="Q23" s="888"/>
      <c r="R23" s="888"/>
      <c r="S23" s="888"/>
      <c r="T23" s="888"/>
      <c r="U23" s="888"/>
      <c r="V23" s="888"/>
      <c r="W23" s="888"/>
      <c r="X23" s="888"/>
      <c r="Y23" s="888"/>
      <c r="Z23" s="888"/>
      <c r="AA23" s="888"/>
      <c r="AB23" s="888"/>
      <c r="AC23" s="888"/>
      <c r="AD23" s="888"/>
      <c r="AE23" s="888"/>
      <c r="AF23" s="888"/>
      <c r="AG23" s="888"/>
      <c r="AH23" s="888"/>
      <c r="AI23" s="888"/>
      <c r="AJ23" s="889"/>
      <c r="AK23" s="9"/>
      <c r="AL23" s="9"/>
      <c r="AM23" s="10"/>
    </row>
    <row r="24" spans="1:39" ht="17.25" customHeight="1">
      <c r="A24" s="10"/>
      <c r="B24" s="9"/>
      <c r="C24" s="900" t="s">
        <v>134</v>
      </c>
      <c r="D24" s="598"/>
      <c r="E24" s="598"/>
      <c r="F24" s="598"/>
      <c r="G24" s="598"/>
      <c r="H24" s="598"/>
      <c r="I24" s="598"/>
      <c r="J24" s="598"/>
      <c r="K24" s="598"/>
      <c r="L24" s="598"/>
      <c r="M24" s="598"/>
      <c r="N24" s="901"/>
      <c r="O24" s="890"/>
      <c r="P24" s="891"/>
      <c r="Q24" s="891"/>
      <c r="R24" s="891"/>
      <c r="S24" s="891"/>
      <c r="T24" s="891"/>
      <c r="U24" s="891"/>
      <c r="V24" s="891"/>
      <c r="W24" s="891"/>
      <c r="X24" s="891"/>
      <c r="Y24" s="891"/>
      <c r="Z24" s="891"/>
      <c r="AA24" s="891"/>
      <c r="AB24" s="891"/>
      <c r="AC24" s="891"/>
      <c r="AD24" s="891"/>
      <c r="AE24" s="891"/>
      <c r="AF24" s="891"/>
      <c r="AG24" s="891"/>
      <c r="AH24" s="891"/>
      <c r="AI24" s="891"/>
      <c r="AJ24" s="892"/>
      <c r="AK24" s="9"/>
      <c r="AL24" s="9"/>
      <c r="AM24" s="10"/>
    </row>
    <row r="25" spans="1:39" ht="17.25" customHeight="1">
      <c r="A25" s="10"/>
      <c r="B25" s="9"/>
      <c r="C25" s="597"/>
      <c r="D25" s="598"/>
      <c r="E25" s="598"/>
      <c r="F25" s="598"/>
      <c r="G25" s="598"/>
      <c r="H25" s="598"/>
      <c r="I25" s="598"/>
      <c r="J25" s="598"/>
      <c r="K25" s="598"/>
      <c r="L25" s="598"/>
      <c r="M25" s="598"/>
      <c r="N25" s="901"/>
      <c r="O25" s="890"/>
      <c r="P25" s="891"/>
      <c r="Q25" s="891"/>
      <c r="R25" s="891"/>
      <c r="S25" s="891"/>
      <c r="T25" s="891"/>
      <c r="U25" s="891"/>
      <c r="V25" s="891"/>
      <c r="W25" s="891"/>
      <c r="X25" s="891"/>
      <c r="Y25" s="891"/>
      <c r="Z25" s="891"/>
      <c r="AA25" s="891"/>
      <c r="AB25" s="891"/>
      <c r="AC25" s="891"/>
      <c r="AD25" s="891"/>
      <c r="AE25" s="891"/>
      <c r="AF25" s="891"/>
      <c r="AG25" s="891"/>
      <c r="AH25" s="891"/>
      <c r="AI25" s="891"/>
      <c r="AJ25" s="892"/>
      <c r="AK25" s="9"/>
      <c r="AL25" s="9"/>
      <c r="AM25" s="10"/>
    </row>
    <row r="26" spans="1:39" ht="17.25" customHeight="1">
      <c r="A26" s="10"/>
      <c r="B26" s="9"/>
      <c r="C26" s="884"/>
      <c r="D26" s="885"/>
      <c r="E26" s="885"/>
      <c r="F26" s="885"/>
      <c r="G26" s="885"/>
      <c r="H26" s="885"/>
      <c r="I26" s="885"/>
      <c r="J26" s="885"/>
      <c r="K26" s="885"/>
      <c r="L26" s="885"/>
      <c r="M26" s="885"/>
      <c r="N26" s="885"/>
      <c r="O26" s="893"/>
      <c r="P26" s="894"/>
      <c r="Q26" s="894"/>
      <c r="R26" s="894"/>
      <c r="S26" s="894"/>
      <c r="T26" s="894"/>
      <c r="U26" s="894"/>
      <c r="V26" s="894"/>
      <c r="W26" s="894"/>
      <c r="X26" s="894"/>
      <c r="Y26" s="894"/>
      <c r="Z26" s="894"/>
      <c r="AA26" s="894"/>
      <c r="AB26" s="894"/>
      <c r="AC26" s="894"/>
      <c r="AD26" s="894"/>
      <c r="AE26" s="894"/>
      <c r="AF26" s="894"/>
      <c r="AG26" s="894"/>
      <c r="AH26" s="894"/>
      <c r="AI26" s="894"/>
      <c r="AJ26" s="895"/>
      <c r="AK26" s="9"/>
      <c r="AL26" s="9"/>
      <c r="AM26" s="10"/>
    </row>
    <row r="27" spans="1:39"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row>
    <row r="28" spans="1:39" ht="17.25" customHeight="1">
      <c r="A28" s="10"/>
      <c r="B28" s="14" t="s">
        <v>33</v>
      </c>
      <c r="C28" s="9"/>
      <c r="D28" s="9"/>
      <c r="E28" s="9"/>
      <c r="F28" s="9"/>
      <c r="G28" s="9"/>
      <c r="H28" s="10"/>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10"/>
    </row>
    <row r="29" spans="1:39" ht="17.25" customHeight="1">
      <c r="A29" s="10"/>
      <c r="B29" s="14"/>
      <c r="C29" s="472" t="s">
        <v>296</v>
      </c>
      <c r="D29" s="902" t="s">
        <v>518</v>
      </c>
      <c r="E29" s="902"/>
      <c r="F29" s="902"/>
      <c r="G29" s="902"/>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row>
    <row r="30" spans="1:39" ht="17.25" customHeight="1">
      <c r="A30" s="10"/>
      <c r="B30" s="9"/>
      <c r="C30" s="473" t="s">
        <v>296</v>
      </c>
      <c r="D30" s="14" t="s">
        <v>467</v>
      </c>
      <c r="E30" s="14"/>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10"/>
    </row>
    <row r="31" spans="1:39" ht="17.25" customHeight="1">
      <c r="A31" s="10"/>
      <c r="B31" s="9"/>
      <c r="C31" s="473" t="s">
        <v>296</v>
      </c>
      <c r="D31" s="550" t="s">
        <v>448</v>
      </c>
      <c r="E31" s="550"/>
      <c r="F31" s="550"/>
      <c r="G31" s="550"/>
      <c r="H31" s="550"/>
      <c r="I31" s="550"/>
      <c r="J31" s="550"/>
      <c r="K31" s="550"/>
      <c r="L31" s="550"/>
      <c r="M31" s="550"/>
      <c r="N31" s="550"/>
      <c r="O31" s="550"/>
      <c r="P31" s="550"/>
      <c r="Q31" s="550"/>
      <c r="R31" s="550"/>
      <c r="S31" s="550"/>
      <c r="T31" s="550"/>
      <c r="U31" s="550"/>
      <c r="V31" s="550"/>
      <c r="W31" s="550"/>
      <c r="X31" s="550"/>
      <c r="Y31" s="550"/>
      <c r="Z31" s="550"/>
      <c r="AA31" s="550"/>
      <c r="AB31" s="550"/>
      <c r="AC31" s="550"/>
      <c r="AD31" s="550"/>
      <c r="AE31" s="550"/>
      <c r="AF31" s="550"/>
      <c r="AG31" s="550"/>
      <c r="AH31" s="550"/>
      <c r="AI31" s="550"/>
      <c r="AJ31" s="550"/>
      <c r="AK31" s="550"/>
      <c r="AL31" s="550"/>
      <c r="AM31" s="550"/>
    </row>
    <row r="32" spans="1:39" ht="17.25" customHeight="1">
      <c r="A32" s="10"/>
      <c r="B32" s="9"/>
      <c r="C32" s="10"/>
      <c r="D32" s="550"/>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c r="AH32" s="550"/>
      <c r="AI32" s="550"/>
      <c r="AJ32" s="550"/>
      <c r="AK32" s="550"/>
      <c r="AL32" s="550"/>
      <c r="AM32" s="550"/>
    </row>
    <row r="33" spans="1:39" ht="17.25" customHeight="1">
      <c r="A33" s="10"/>
      <c r="B33" s="9"/>
      <c r="C33" s="14"/>
      <c r="D33" s="550"/>
      <c r="E33" s="550"/>
      <c r="F33" s="550"/>
      <c r="G33" s="550"/>
      <c r="H33" s="550"/>
      <c r="I33" s="550"/>
      <c r="J33" s="550"/>
      <c r="K33" s="550"/>
      <c r="L33" s="550"/>
      <c r="M33" s="550"/>
      <c r="N33" s="550"/>
      <c r="O33" s="550"/>
      <c r="P33" s="550"/>
      <c r="Q33" s="550"/>
      <c r="R33" s="550"/>
      <c r="S33" s="550"/>
      <c r="T33" s="550"/>
      <c r="U33" s="550"/>
      <c r="V33" s="550"/>
      <c r="W33" s="550"/>
      <c r="X33" s="550"/>
      <c r="Y33" s="550"/>
      <c r="Z33" s="550"/>
      <c r="AA33" s="550"/>
      <c r="AB33" s="550"/>
      <c r="AC33" s="550"/>
      <c r="AD33" s="550"/>
      <c r="AE33" s="550"/>
      <c r="AF33" s="550"/>
      <c r="AG33" s="550"/>
      <c r="AH33" s="550"/>
      <c r="AI33" s="550"/>
      <c r="AJ33" s="550"/>
      <c r="AK33" s="550"/>
      <c r="AL33" s="550"/>
      <c r="AM33" s="550"/>
    </row>
    <row r="34" spans="1:39" ht="17.25" customHeight="1">
      <c r="A34" s="10"/>
      <c r="B34" s="9"/>
      <c r="C34" s="471"/>
      <c r="D34" s="550"/>
      <c r="E34" s="550"/>
      <c r="F34" s="550"/>
      <c r="G34" s="550"/>
      <c r="H34" s="550"/>
      <c r="I34" s="550"/>
      <c r="J34" s="550"/>
      <c r="K34" s="550"/>
      <c r="L34" s="550"/>
      <c r="M34" s="550"/>
      <c r="N34" s="550"/>
      <c r="O34" s="550"/>
      <c r="P34" s="550"/>
      <c r="Q34" s="550"/>
      <c r="R34" s="550"/>
      <c r="S34" s="550"/>
      <c r="T34" s="550"/>
      <c r="U34" s="550"/>
      <c r="V34" s="550"/>
      <c r="W34" s="550"/>
      <c r="X34" s="550"/>
      <c r="Y34" s="550"/>
      <c r="Z34" s="550"/>
      <c r="AA34" s="550"/>
      <c r="AB34" s="550"/>
      <c r="AC34" s="550"/>
      <c r="AD34" s="550"/>
      <c r="AE34" s="550"/>
      <c r="AF34" s="550"/>
      <c r="AG34" s="550"/>
      <c r="AH34" s="550"/>
      <c r="AI34" s="550"/>
      <c r="AJ34" s="550"/>
      <c r="AK34" s="550"/>
      <c r="AL34" s="550"/>
      <c r="AM34" s="550"/>
    </row>
    <row r="35" spans="1:39" ht="17.25" customHeight="1">
      <c r="A35" s="10"/>
      <c r="B35" s="9"/>
      <c r="C35" s="473" t="s">
        <v>296</v>
      </c>
      <c r="D35" s="550" t="s">
        <v>469</v>
      </c>
      <c r="E35" s="550"/>
      <c r="F35" s="550"/>
      <c r="G35" s="550"/>
      <c r="H35" s="550"/>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0"/>
      <c r="AH35" s="550"/>
      <c r="AI35" s="550"/>
      <c r="AJ35" s="550"/>
      <c r="AK35" s="550"/>
      <c r="AL35" s="550"/>
      <c r="AM35" s="550"/>
    </row>
    <row r="36" spans="1:39" ht="17.25" customHeight="1">
      <c r="A36" s="10"/>
      <c r="B36" s="10"/>
      <c r="C36" s="14"/>
      <c r="D36" s="550"/>
      <c r="E36" s="550"/>
      <c r="F36" s="550"/>
      <c r="G36" s="550"/>
      <c r="H36" s="550"/>
      <c r="I36" s="550"/>
      <c r="J36" s="550"/>
      <c r="K36" s="550"/>
      <c r="L36" s="550"/>
      <c r="M36" s="550"/>
      <c r="N36" s="550"/>
      <c r="O36" s="550"/>
      <c r="P36" s="550"/>
      <c r="Q36" s="550"/>
      <c r="R36" s="550"/>
      <c r="S36" s="550"/>
      <c r="T36" s="550"/>
      <c r="U36" s="550"/>
      <c r="V36" s="550"/>
      <c r="W36" s="550"/>
      <c r="X36" s="550"/>
      <c r="Y36" s="550"/>
      <c r="Z36" s="550"/>
      <c r="AA36" s="550"/>
      <c r="AB36" s="550"/>
      <c r="AC36" s="550"/>
      <c r="AD36" s="550"/>
      <c r="AE36" s="550"/>
      <c r="AF36" s="550"/>
      <c r="AG36" s="550"/>
      <c r="AH36" s="550"/>
      <c r="AI36" s="550"/>
      <c r="AJ36" s="550"/>
      <c r="AK36" s="550"/>
      <c r="AL36" s="550"/>
      <c r="AM36" s="550"/>
    </row>
    <row r="37" spans="1:39" ht="17.25" customHeight="1">
      <c r="A37" s="10"/>
      <c r="B37" s="9"/>
      <c r="C37" s="14"/>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0"/>
      <c r="AH37" s="550"/>
      <c r="AI37" s="550"/>
      <c r="AJ37" s="550"/>
      <c r="AK37" s="550"/>
      <c r="AL37" s="550"/>
      <c r="AM37" s="550"/>
    </row>
    <row r="38" spans="1:39" ht="17.25" customHeight="1">
      <c r="A38" s="10"/>
      <c r="B38" s="9"/>
      <c r="C38" s="14"/>
      <c r="D38" s="550"/>
      <c r="E38" s="550"/>
      <c r="F38" s="550"/>
      <c r="G38" s="550"/>
      <c r="H38" s="550"/>
      <c r="I38" s="550"/>
      <c r="J38" s="550"/>
      <c r="K38" s="550"/>
      <c r="L38" s="550"/>
      <c r="M38" s="550"/>
      <c r="N38" s="550"/>
      <c r="O38" s="550"/>
      <c r="P38" s="550"/>
      <c r="Q38" s="550"/>
      <c r="R38" s="550"/>
      <c r="S38" s="550"/>
      <c r="T38" s="550"/>
      <c r="U38" s="550"/>
      <c r="V38" s="550"/>
      <c r="W38" s="550"/>
      <c r="X38" s="550"/>
      <c r="Y38" s="550"/>
      <c r="Z38" s="550"/>
      <c r="AA38" s="550"/>
      <c r="AB38" s="550"/>
      <c r="AC38" s="550"/>
      <c r="AD38" s="550"/>
      <c r="AE38" s="550"/>
      <c r="AF38" s="550"/>
      <c r="AG38" s="550"/>
      <c r="AH38" s="550"/>
      <c r="AI38" s="550"/>
      <c r="AJ38" s="550"/>
      <c r="AK38" s="550"/>
      <c r="AL38" s="550"/>
      <c r="AM38" s="550"/>
    </row>
    <row r="39" spans="1:39" ht="17.25" customHeight="1">
      <c r="A39" s="10"/>
      <c r="B39" s="9"/>
      <c r="C39" s="473" t="s">
        <v>296</v>
      </c>
      <c r="D39" s="550" t="s">
        <v>552</v>
      </c>
      <c r="E39" s="550"/>
      <c r="F39" s="550"/>
      <c r="G39" s="550"/>
      <c r="H39" s="550"/>
      <c r="I39" s="550"/>
      <c r="J39" s="550"/>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0"/>
      <c r="AH39" s="550"/>
      <c r="AI39" s="550"/>
      <c r="AJ39" s="550"/>
      <c r="AK39" s="550"/>
      <c r="AL39" s="550"/>
      <c r="AM39" s="550"/>
    </row>
    <row r="40" spans="1:39" ht="17.25" customHeight="1">
      <c r="A40" s="10"/>
      <c r="B40" s="9"/>
      <c r="C40" s="14"/>
      <c r="D40" s="550"/>
      <c r="E40" s="550"/>
      <c r="F40" s="550"/>
      <c r="G40" s="550"/>
      <c r="H40" s="550"/>
      <c r="I40" s="550"/>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0"/>
      <c r="AH40" s="550"/>
      <c r="AI40" s="550"/>
      <c r="AJ40" s="550"/>
      <c r="AK40" s="550"/>
      <c r="AL40" s="550"/>
      <c r="AM40" s="550"/>
    </row>
    <row r="41" spans="1:39" ht="17.25" customHeight="1">
      <c r="A41" s="10"/>
      <c r="B41" s="9"/>
      <c r="C41" s="14"/>
      <c r="D41" s="550"/>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0"/>
      <c r="AH41" s="550"/>
      <c r="AI41" s="550"/>
      <c r="AJ41" s="550"/>
      <c r="AK41" s="550"/>
      <c r="AL41" s="550"/>
      <c r="AM41" s="550"/>
    </row>
    <row r="42" spans="1:39" ht="17.25" customHeight="1">
      <c r="A42" s="10"/>
      <c r="B42" s="9"/>
      <c r="C42" s="14"/>
      <c r="D42" s="550"/>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0"/>
      <c r="AJ42" s="550"/>
      <c r="AK42" s="550"/>
      <c r="AL42" s="550"/>
      <c r="AM42" s="550"/>
    </row>
    <row r="43" spans="1:39"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row>
    <row r="44" spans="1:39"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row>
    <row r="45" spans="1:39"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row>
    <row r="46" spans="1:39"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row>
    <row r="47" spans="1:39"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53"/>
    </row>
    <row r="48" spans="1:39"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53"/>
    </row>
    <row r="49" spans="2:38"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row>
    <row r="50" spans="2:38"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row>
    <row r="51" spans="2:38"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row>
    <row r="52" spans="2:38"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row>
    <row r="53" spans="2:38"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row>
    <row r="54" spans="2:38"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row>
    <row r="55" spans="2:38"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row>
    <row r="56" spans="2:38"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row>
    <row r="57" spans="2:38"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row>
    <row r="58" spans="2:38"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row>
    <row r="59" spans="2:38"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row>
    <row r="60" spans="2:38"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row>
    <row r="61" spans="2:38"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row>
    <row r="62" spans="2:38"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row>
    <row r="63" spans="2:38"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row>
    <row r="64" spans="2:38"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row>
    <row r="65" spans="2:38"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row>
    <row r="66" spans="2:38"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row>
    <row r="67" spans="2:38"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row>
    <row r="68" spans="2:38"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row>
    <row r="69" spans="2:38"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row>
    <row r="70" spans="2:38"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row>
    <row r="71" spans="2:38"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row>
    <row r="72" spans="2:38"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row>
    <row r="73" spans="2:38"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row>
    <row r="74" spans="2:38"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row>
    <row r="75" spans="2:38"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row>
    <row r="76" spans="2:38"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row>
    <row r="77" spans="2:38"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row>
    <row r="78" spans="2:38"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row>
    <row r="79" spans="2:38"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2:38"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row>
    <row r="81" spans="2:38"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row>
    <row r="82" spans="2:38"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row>
    <row r="83" spans="2:38"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row>
    <row r="84" spans="2:38"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row>
    <row r="85" spans="2:38"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row>
    <row r="86" spans="2:38"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row>
    <row r="87" spans="2:38"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row>
    <row r="88" spans="2:38"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row>
    <row r="89" spans="2:38"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row>
    <row r="90" spans="2:38"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row>
    <row r="91" spans="2:38"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row>
    <row r="92" spans="2:38"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row>
    <row r="93" spans="2:38"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row>
    <row r="94" spans="2:38"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row>
    <row r="95" spans="2:38"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row>
    <row r="96" spans="2:38"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row>
    <row r="97" spans="2:38"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row>
    <row r="98" spans="2:38"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row>
    <row r="99" spans="2:38"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row>
    <row r="100" spans="2:38"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2:38"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2:38"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2:38"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2:38"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2:38"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2:38"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2:38"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2:38"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2:38"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row>
    <row r="110" spans="2:38"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2:38"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2:38"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2:38"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2:38"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2:38"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2:38"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2:38"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2:38"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2:38"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2:38"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2:38"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2:38"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2:38"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2:38"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2:38"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2:38"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2:38"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2:38"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2:38"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2:38"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row>
    <row r="131" spans="2:38"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row>
    <row r="132" spans="2:38"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row>
    <row r="133" spans="2:38"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row>
    <row r="134" spans="2:38"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row>
    <row r="135" spans="2:38"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row>
    <row r="136" spans="2:38"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row>
    <row r="137" spans="2:38"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row>
    <row r="138" spans="2:38"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row>
    <row r="139" spans="2:38"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row>
    <row r="140" spans="2:38"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row>
    <row r="141" spans="2:38"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row>
    <row r="142" spans="2:38"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row>
    <row r="143" spans="2:38"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row>
    <row r="144" spans="2:38"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row>
    <row r="145" spans="2:38"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row>
    <row r="146" spans="2:38"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row>
    <row r="147" spans="2:38"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row>
    <row r="148" spans="2:38"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row>
    <row r="149" spans="2:38"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row>
    <row r="150" spans="2:38"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row>
    <row r="151" spans="2:38"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row>
    <row r="152" spans="2:38"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2:38"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row>
    <row r="154" spans="2:38"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row>
    <row r="155" spans="2:38"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row>
    <row r="156" spans="2:38"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row>
    <row r="157" spans="2:38"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row>
    <row r="158" spans="2:38"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row>
    <row r="159" spans="2:38"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row>
    <row r="160" spans="2:38"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row>
    <row r="161" spans="2:38"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row>
    <row r="162" spans="2:38"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row>
    <row r="163" spans="2:38"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row>
    <row r="164" spans="2:38"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row>
    <row r="165" spans="2:38"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row>
    <row r="166" spans="2:38"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row>
    <row r="167" spans="2:38"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row>
    <row r="168" spans="2:38"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row>
    <row r="169" spans="2:38"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row>
    <row r="170" spans="2:38"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row>
    <row r="171" spans="2:38"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row>
    <row r="172" spans="2:38"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row>
    <row r="173" spans="2:38"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row>
    <row r="174" spans="2:38"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row>
    <row r="175" spans="2:38"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row>
    <row r="176" spans="2:38"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row>
    <row r="177" spans="2:38"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row>
    <row r="178" spans="2:38"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row>
    <row r="179" spans="2:38"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row>
    <row r="180" spans="2:38"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row>
    <row r="181" spans="2:38"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row>
    <row r="182" spans="2:38"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ht="17.25" customHeight="1">
      <c r="B190" s="4"/>
    </row>
    <row r="191" spans="2:38" ht="17.25" customHeight="1"/>
    <row r="192" spans="2:3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SN6hLEtS3rp71CbWCfvpjOygTr+F4ojgFImXNSUgQM3HpHsmw0Qph+EAJ9fyNOg/3xULErlE8UsqLq7sGIG/UQ==" saltValue="Urfsm6j6RrzCKJshAtt7KA==" spinCount="100000" sheet="1" objects="1" scenarios="1" selectLockedCells="1"/>
  <mergeCells count="13">
    <mergeCell ref="AA6:AK6"/>
    <mergeCell ref="C13:N14"/>
    <mergeCell ref="O13:AJ14"/>
    <mergeCell ref="O15:AJ18"/>
    <mergeCell ref="C16:N18"/>
    <mergeCell ref="O19:AJ22"/>
    <mergeCell ref="C20:N22"/>
    <mergeCell ref="D39:AM42"/>
    <mergeCell ref="O23:AJ26"/>
    <mergeCell ref="C24:N26"/>
    <mergeCell ref="D31:AM34"/>
    <mergeCell ref="D35:AM38"/>
    <mergeCell ref="D29:AM29"/>
  </mergeCells>
  <phoneticPr fontId="1"/>
  <dataValidations count="1">
    <dataValidation type="date" allowBlank="1" showInputMessage="1" showErrorMessage="1" sqref="AA6:AK6" xr:uid="{A1EC934B-5EDE-40C0-ACA4-725FCBD1E562}">
      <formula1>45748</formula1>
      <formula2>46112</formula2>
    </dataValidation>
  </dataValidations>
  <pageMargins left="0.70866141732283472" right="0.70866141732283472" top="0.74803149606299213" bottom="0.74803149606299213" header="0.31496062992125984" footer="0.31496062992125984"/>
  <pageSetup paperSize="9" scale="98" orientation="portrait" cellComments="asDisplayed" r:id="rId1"/>
  <ignoredErrors>
    <ignoredError sqref="C32:C34 C36:C38"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E7EC239-7A68-4A49-8301-EC07FE2B1BB8}">
          <x14:formula1>
            <xm:f>分類!$C$2:$C$3</xm:f>
          </x14:formula1>
          <xm:sqref>C39 C35 C29:C31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sheetPr>
  <dimension ref="A1:AM939"/>
  <sheetViews>
    <sheetView workbookViewId="0">
      <selection activeCell="O15" sqref="O15:AJ18"/>
    </sheetView>
  </sheetViews>
  <sheetFormatPr defaultColWidth="9" defaultRowHeight="13.5"/>
  <cols>
    <col min="1" max="39" width="2.25" style="5" customWidth="1"/>
    <col min="40" max="16384" width="9" style="5"/>
  </cols>
  <sheetData>
    <row r="1" spans="1:39" ht="17.25" customHeight="1">
      <c r="A1" s="10"/>
      <c r="B1" s="33" t="s">
        <v>223</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row>
    <row r="2" spans="1:39" ht="17.25" customHeight="1">
      <c r="A2" s="10"/>
      <c r="B2" s="9"/>
      <c r="C2" s="9"/>
      <c r="D2" s="9"/>
      <c r="E2" s="9"/>
      <c r="F2" s="9"/>
      <c r="G2" s="9"/>
      <c r="H2" s="9"/>
      <c r="I2" s="12"/>
      <c r="J2" s="9"/>
      <c r="K2" s="46" t="s">
        <v>0</v>
      </c>
      <c r="L2" s="9"/>
      <c r="M2" s="9"/>
      <c r="N2" s="9"/>
      <c r="O2" s="9"/>
      <c r="P2" s="9"/>
      <c r="Q2" s="9"/>
      <c r="R2" s="9"/>
      <c r="S2" s="9"/>
      <c r="T2" s="9"/>
      <c r="U2" s="9"/>
      <c r="V2" s="9"/>
      <c r="W2" s="9"/>
      <c r="X2" s="9"/>
      <c r="Y2" s="9"/>
      <c r="Z2" s="9"/>
      <c r="AA2" s="9"/>
      <c r="AB2" s="9"/>
      <c r="AC2" s="9"/>
      <c r="AD2" s="9"/>
      <c r="AE2" s="9"/>
      <c r="AF2" s="9"/>
      <c r="AG2" s="9"/>
      <c r="AH2" s="9"/>
      <c r="AI2" s="9"/>
      <c r="AJ2" s="12"/>
      <c r="AK2" s="9"/>
      <c r="AL2" s="9"/>
      <c r="AM2" s="10"/>
    </row>
    <row r="3" spans="1:39"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2"/>
      <c r="AK3" s="9"/>
      <c r="AL3" s="9"/>
      <c r="AM3" s="10"/>
    </row>
    <row r="4" spans="1:39" ht="17.25" customHeight="1">
      <c r="A4" s="10"/>
      <c r="B4" s="14" t="s">
        <v>166</v>
      </c>
      <c r="C4" s="9"/>
      <c r="D4" s="24"/>
      <c r="E4" s="10"/>
      <c r="F4" s="51"/>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10"/>
    </row>
    <row r="5" spans="1:39"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row>
    <row r="6" spans="1:39" ht="17.25" customHeight="1">
      <c r="A6" s="10"/>
      <c r="B6" s="9"/>
      <c r="C6" s="9"/>
      <c r="D6" s="9"/>
      <c r="E6" s="9"/>
      <c r="F6" s="9"/>
      <c r="G6" s="9"/>
      <c r="H6" s="9"/>
      <c r="I6" s="9"/>
      <c r="J6" s="9"/>
      <c r="K6" s="9"/>
      <c r="L6" s="9"/>
      <c r="M6" s="9"/>
      <c r="N6" s="9"/>
      <c r="O6" s="9"/>
      <c r="P6" s="9"/>
      <c r="Q6" s="9"/>
      <c r="R6" s="9"/>
      <c r="S6" s="9"/>
      <c r="T6" s="9"/>
      <c r="U6" s="9"/>
      <c r="V6" s="9"/>
      <c r="W6" s="9"/>
      <c r="X6" s="9"/>
      <c r="Y6" s="9"/>
      <c r="Z6" s="9"/>
      <c r="AA6" s="903" t="s">
        <v>323</v>
      </c>
      <c r="AB6" s="903"/>
      <c r="AC6" s="903"/>
      <c r="AD6" s="903"/>
      <c r="AE6" s="903"/>
      <c r="AF6" s="903"/>
      <c r="AG6" s="903"/>
      <c r="AH6" s="903"/>
      <c r="AI6" s="903"/>
      <c r="AJ6" s="903"/>
      <c r="AK6" s="903"/>
      <c r="AL6" s="9"/>
      <c r="AM6" s="10"/>
    </row>
    <row r="7" spans="1:39" ht="17.25" customHeight="1">
      <c r="A7" s="10"/>
      <c r="B7" s="9"/>
      <c r="C7" s="14" t="s">
        <v>466</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row>
    <row r="8" spans="1:39"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row>
    <row r="9" spans="1:39"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row>
    <row r="10" spans="1:39" ht="17.25" customHeight="1">
      <c r="A10" s="10"/>
      <c r="B10" s="14" t="s">
        <v>165</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row>
    <row r="11" spans="1:39" ht="17.25" customHeight="1">
      <c r="A11" s="10"/>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0"/>
    </row>
    <row r="12" spans="1:39"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row>
    <row r="13" spans="1:39" ht="17.25" customHeight="1">
      <c r="A13" s="10"/>
      <c r="B13" s="9"/>
      <c r="C13" s="904" t="s">
        <v>27</v>
      </c>
      <c r="D13" s="905"/>
      <c r="E13" s="905"/>
      <c r="F13" s="905"/>
      <c r="G13" s="905"/>
      <c r="H13" s="905"/>
      <c r="I13" s="905"/>
      <c r="J13" s="905"/>
      <c r="K13" s="905"/>
      <c r="L13" s="905"/>
      <c r="M13" s="905"/>
      <c r="N13" s="906"/>
      <c r="O13" s="904" t="s">
        <v>28</v>
      </c>
      <c r="P13" s="905"/>
      <c r="Q13" s="905"/>
      <c r="R13" s="905"/>
      <c r="S13" s="905"/>
      <c r="T13" s="905"/>
      <c r="U13" s="905"/>
      <c r="V13" s="905"/>
      <c r="W13" s="905"/>
      <c r="X13" s="905"/>
      <c r="Y13" s="905"/>
      <c r="Z13" s="905"/>
      <c r="AA13" s="905"/>
      <c r="AB13" s="905"/>
      <c r="AC13" s="905"/>
      <c r="AD13" s="905"/>
      <c r="AE13" s="905"/>
      <c r="AF13" s="905"/>
      <c r="AG13" s="905"/>
      <c r="AH13" s="905"/>
      <c r="AI13" s="905"/>
      <c r="AJ13" s="906"/>
      <c r="AK13" s="9"/>
      <c r="AL13" s="9"/>
      <c r="AM13" s="10"/>
    </row>
    <row r="14" spans="1:39" ht="17.25" customHeight="1">
      <c r="A14" s="10"/>
      <c r="B14" s="9"/>
      <c r="C14" s="899"/>
      <c r="D14" s="897"/>
      <c r="E14" s="897"/>
      <c r="F14" s="897"/>
      <c r="G14" s="897"/>
      <c r="H14" s="897"/>
      <c r="I14" s="897"/>
      <c r="J14" s="897"/>
      <c r="K14" s="897"/>
      <c r="L14" s="897"/>
      <c r="M14" s="897"/>
      <c r="N14" s="898"/>
      <c r="O14" s="917"/>
      <c r="P14" s="918"/>
      <c r="Q14" s="918"/>
      <c r="R14" s="918"/>
      <c r="S14" s="918"/>
      <c r="T14" s="918"/>
      <c r="U14" s="918"/>
      <c r="V14" s="918"/>
      <c r="W14" s="918"/>
      <c r="X14" s="918"/>
      <c r="Y14" s="918"/>
      <c r="Z14" s="918"/>
      <c r="AA14" s="918"/>
      <c r="AB14" s="918"/>
      <c r="AC14" s="918"/>
      <c r="AD14" s="918"/>
      <c r="AE14" s="918"/>
      <c r="AF14" s="918"/>
      <c r="AG14" s="918"/>
      <c r="AH14" s="918"/>
      <c r="AI14" s="918"/>
      <c r="AJ14" s="919"/>
      <c r="AK14" s="9"/>
      <c r="AL14" s="9"/>
      <c r="AM14" s="10"/>
    </row>
    <row r="15" spans="1:39" ht="17.25" customHeight="1">
      <c r="A15" s="10"/>
      <c r="B15" s="9"/>
      <c r="C15" s="904" t="s">
        <v>29</v>
      </c>
      <c r="D15" s="905"/>
      <c r="E15" s="905"/>
      <c r="F15" s="905"/>
      <c r="G15" s="905"/>
      <c r="H15" s="905"/>
      <c r="I15" s="905"/>
      <c r="J15" s="905"/>
      <c r="K15" s="905"/>
      <c r="L15" s="905"/>
      <c r="M15" s="905"/>
      <c r="N15" s="906"/>
      <c r="O15" s="887"/>
      <c r="P15" s="888"/>
      <c r="Q15" s="888"/>
      <c r="R15" s="888"/>
      <c r="S15" s="888"/>
      <c r="T15" s="888"/>
      <c r="U15" s="888"/>
      <c r="V15" s="888"/>
      <c r="W15" s="888"/>
      <c r="X15" s="888"/>
      <c r="Y15" s="888"/>
      <c r="Z15" s="888"/>
      <c r="AA15" s="888"/>
      <c r="AB15" s="888"/>
      <c r="AC15" s="888"/>
      <c r="AD15" s="888"/>
      <c r="AE15" s="888"/>
      <c r="AF15" s="888"/>
      <c r="AG15" s="888"/>
      <c r="AH15" s="888"/>
      <c r="AI15" s="888"/>
      <c r="AJ15" s="889"/>
      <c r="AK15" s="9"/>
      <c r="AL15" s="9"/>
      <c r="AM15" s="10"/>
    </row>
    <row r="16" spans="1:39" ht="17.25" customHeight="1">
      <c r="A16" s="10"/>
      <c r="B16" s="9"/>
      <c r="C16" s="899"/>
      <c r="D16" s="897"/>
      <c r="E16" s="897"/>
      <c r="F16" s="897"/>
      <c r="G16" s="897"/>
      <c r="H16" s="897"/>
      <c r="I16" s="897"/>
      <c r="J16" s="897"/>
      <c r="K16" s="897"/>
      <c r="L16" s="897"/>
      <c r="M16" s="897"/>
      <c r="N16" s="898"/>
      <c r="O16" s="890"/>
      <c r="P16" s="891"/>
      <c r="Q16" s="891"/>
      <c r="R16" s="891"/>
      <c r="S16" s="891"/>
      <c r="T16" s="891"/>
      <c r="U16" s="891"/>
      <c r="V16" s="891"/>
      <c r="W16" s="891"/>
      <c r="X16" s="891"/>
      <c r="Y16" s="891"/>
      <c r="Z16" s="891"/>
      <c r="AA16" s="891"/>
      <c r="AB16" s="891"/>
      <c r="AC16" s="891"/>
      <c r="AD16" s="891"/>
      <c r="AE16" s="891"/>
      <c r="AF16" s="891"/>
      <c r="AG16" s="891"/>
      <c r="AH16" s="891"/>
      <c r="AI16" s="891"/>
      <c r="AJ16" s="892"/>
      <c r="AK16" s="9"/>
      <c r="AL16" s="9"/>
      <c r="AM16" s="10"/>
    </row>
    <row r="17" spans="1:39" ht="17.25" customHeight="1">
      <c r="A17" s="10"/>
      <c r="B17" s="9"/>
      <c r="C17" s="899"/>
      <c r="D17" s="897"/>
      <c r="E17" s="897"/>
      <c r="F17" s="897"/>
      <c r="G17" s="897"/>
      <c r="H17" s="897"/>
      <c r="I17" s="897"/>
      <c r="J17" s="897"/>
      <c r="K17" s="897"/>
      <c r="L17" s="897"/>
      <c r="M17" s="897"/>
      <c r="N17" s="898"/>
      <c r="O17" s="890"/>
      <c r="P17" s="891"/>
      <c r="Q17" s="891"/>
      <c r="R17" s="891"/>
      <c r="S17" s="891"/>
      <c r="T17" s="891"/>
      <c r="U17" s="891"/>
      <c r="V17" s="891"/>
      <c r="W17" s="891"/>
      <c r="X17" s="891"/>
      <c r="Y17" s="891"/>
      <c r="Z17" s="891"/>
      <c r="AA17" s="891"/>
      <c r="AB17" s="891"/>
      <c r="AC17" s="891"/>
      <c r="AD17" s="891"/>
      <c r="AE17" s="891"/>
      <c r="AF17" s="891"/>
      <c r="AG17" s="891"/>
      <c r="AH17" s="891"/>
      <c r="AI17" s="891"/>
      <c r="AJ17" s="892"/>
      <c r="AK17" s="9"/>
      <c r="AL17" s="9"/>
      <c r="AM17" s="10"/>
    </row>
    <row r="18" spans="1:39" ht="17.25" customHeight="1">
      <c r="A18" s="10"/>
      <c r="B18" s="9"/>
      <c r="C18" s="917"/>
      <c r="D18" s="918"/>
      <c r="E18" s="918"/>
      <c r="F18" s="918"/>
      <c r="G18" s="918"/>
      <c r="H18" s="918"/>
      <c r="I18" s="918"/>
      <c r="J18" s="918"/>
      <c r="K18" s="918"/>
      <c r="L18" s="918"/>
      <c r="M18" s="918"/>
      <c r="N18" s="919"/>
      <c r="O18" s="893"/>
      <c r="P18" s="894"/>
      <c r="Q18" s="894"/>
      <c r="R18" s="894"/>
      <c r="S18" s="894"/>
      <c r="T18" s="894"/>
      <c r="U18" s="894"/>
      <c r="V18" s="894"/>
      <c r="W18" s="894"/>
      <c r="X18" s="894"/>
      <c r="Y18" s="894"/>
      <c r="Z18" s="894"/>
      <c r="AA18" s="894"/>
      <c r="AB18" s="894"/>
      <c r="AC18" s="894"/>
      <c r="AD18" s="894"/>
      <c r="AE18" s="894"/>
      <c r="AF18" s="894"/>
      <c r="AG18" s="894"/>
      <c r="AH18" s="894"/>
      <c r="AI18" s="894"/>
      <c r="AJ18" s="895"/>
      <c r="AK18" s="9"/>
      <c r="AL18" s="9"/>
      <c r="AM18" s="10"/>
    </row>
    <row r="19" spans="1:39" ht="17.25" hidden="1" customHeight="1">
      <c r="A19" s="10"/>
      <c r="B19" s="9"/>
      <c r="C19" s="25" t="s">
        <v>136</v>
      </c>
      <c r="D19" s="9"/>
      <c r="E19" s="9"/>
      <c r="F19" s="9"/>
      <c r="G19" s="9"/>
      <c r="H19" s="9"/>
      <c r="I19" s="9"/>
      <c r="J19" s="9"/>
      <c r="K19" s="9"/>
      <c r="L19" s="9"/>
      <c r="M19" s="9"/>
      <c r="N19" s="28"/>
      <c r="O19" s="887"/>
      <c r="P19" s="888"/>
      <c r="Q19" s="888"/>
      <c r="R19" s="888"/>
      <c r="S19" s="888"/>
      <c r="T19" s="888"/>
      <c r="U19" s="888"/>
      <c r="V19" s="888"/>
      <c r="W19" s="888"/>
      <c r="X19" s="888"/>
      <c r="Y19" s="888"/>
      <c r="Z19" s="888"/>
      <c r="AA19" s="888"/>
      <c r="AB19" s="888"/>
      <c r="AC19" s="888"/>
      <c r="AD19" s="888"/>
      <c r="AE19" s="888"/>
      <c r="AF19" s="888"/>
      <c r="AG19" s="888"/>
      <c r="AH19" s="888"/>
      <c r="AI19" s="888"/>
      <c r="AJ19" s="889"/>
      <c r="AK19" s="9"/>
      <c r="AL19" s="9"/>
      <c r="AM19" s="10"/>
    </row>
    <row r="20" spans="1:39" ht="17.25" hidden="1" customHeight="1">
      <c r="A20" s="10"/>
      <c r="B20" s="9"/>
      <c r="C20" s="896" t="s">
        <v>31</v>
      </c>
      <c r="D20" s="897"/>
      <c r="E20" s="897"/>
      <c r="F20" s="897"/>
      <c r="G20" s="897"/>
      <c r="H20" s="897"/>
      <c r="I20" s="897"/>
      <c r="J20" s="897"/>
      <c r="K20" s="897"/>
      <c r="L20" s="897"/>
      <c r="M20" s="897"/>
      <c r="N20" s="898"/>
      <c r="O20" s="890"/>
      <c r="P20" s="891"/>
      <c r="Q20" s="891"/>
      <c r="R20" s="891"/>
      <c r="S20" s="891"/>
      <c r="T20" s="891"/>
      <c r="U20" s="891"/>
      <c r="V20" s="891"/>
      <c r="W20" s="891"/>
      <c r="X20" s="891"/>
      <c r="Y20" s="891"/>
      <c r="Z20" s="891"/>
      <c r="AA20" s="891"/>
      <c r="AB20" s="891"/>
      <c r="AC20" s="891"/>
      <c r="AD20" s="891"/>
      <c r="AE20" s="891"/>
      <c r="AF20" s="891"/>
      <c r="AG20" s="891"/>
      <c r="AH20" s="891"/>
      <c r="AI20" s="891"/>
      <c r="AJ20" s="892"/>
      <c r="AK20" s="9"/>
      <c r="AL20" s="9"/>
      <c r="AM20" s="10"/>
    </row>
    <row r="21" spans="1:39" ht="17.25" hidden="1" customHeight="1">
      <c r="A21" s="10"/>
      <c r="B21" s="9"/>
      <c r="C21" s="899"/>
      <c r="D21" s="897"/>
      <c r="E21" s="897"/>
      <c r="F21" s="897"/>
      <c r="G21" s="897"/>
      <c r="H21" s="897"/>
      <c r="I21" s="897"/>
      <c r="J21" s="897"/>
      <c r="K21" s="897"/>
      <c r="L21" s="897"/>
      <c r="M21" s="897"/>
      <c r="N21" s="898"/>
      <c r="O21" s="890"/>
      <c r="P21" s="891"/>
      <c r="Q21" s="891"/>
      <c r="R21" s="891"/>
      <c r="S21" s="891"/>
      <c r="T21" s="891"/>
      <c r="U21" s="891"/>
      <c r="V21" s="891"/>
      <c r="W21" s="891"/>
      <c r="X21" s="891"/>
      <c r="Y21" s="891"/>
      <c r="Z21" s="891"/>
      <c r="AA21" s="891"/>
      <c r="AB21" s="891"/>
      <c r="AC21" s="891"/>
      <c r="AD21" s="891"/>
      <c r="AE21" s="891"/>
      <c r="AF21" s="891"/>
      <c r="AG21" s="891"/>
      <c r="AH21" s="891"/>
      <c r="AI21" s="891"/>
      <c r="AJ21" s="892"/>
      <c r="AK21" s="9"/>
      <c r="AL21" s="9"/>
      <c r="AM21" s="10"/>
    </row>
    <row r="22" spans="1:39" ht="17.25" hidden="1" customHeight="1">
      <c r="A22" s="10"/>
      <c r="B22" s="9"/>
      <c r="C22" s="899"/>
      <c r="D22" s="897"/>
      <c r="E22" s="897"/>
      <c r="F22" s="897"/>
      <c r="G22" s="897"/>
      <c r="H22" s="897"/>
      <c r="I22" s="897"/>
      <c r="J22" s="897"/>
      <c r="K22" s="897"/>
      <c r="L22" s="897"/>
      <c r="M22" s="897"/>
      <c r="N22" s="898"/>
      <c r="O22" s="893"/>
      <c r="P22" s="894"/>
      <c r="Q22" s="894"/>
      <c r="R22" s="894"/>
      <c r="S22" s="894"/>
      <c r="T22" s="894"/>
      <c r="U22" s="894"/>
      <c r="V22" s="894"/>
      <c r="W22" s="894"/>
      <c r="X22" s="894"/>
      <c r="Y22" s="894"/>
      <c r="Z22" s="894"/>
      <c r="AA22" s="894"/>
      <c r="AB22" s="894"/>
      <c r="AC22" s="894"/>
      <c r="AD22" s="894"/>
      <c r="AE22" s="894"/>
      <c r="AF22" s="894"/>
      <c r="AG22" s="894"/>
      <c r="AH22" s="894"/>
      <c r="AI22" s="894"/>
      <c r="AJ22" s="895"/>
      <c r="AK22" s="9"/>
      <c r="AL22" s="9"/>
      <c r="AM22" s="10"/>
    </row>
    <row r="23" spans="1:39" ht="17.25" customHeight="1">
      <c r="A23" s="10"/>
      <c r="B23" s="9"/>
      <c r="C23" s="920" t="s">
        <v>368</v>
      </c>
      <c r="D23" s="921"/>
      <c r="E23" s="921"/>
      <c r="F23" s="921"/>
      <c r="G23" s="921"/>
      <c r="H23" s="921"/>
      <c r="I23" s="921"/>
      <c r="J23" s="921"/>
      <c r="K23" s="921"/>
      <c r="L23" s="921"/>
      <c r="M23" s="921"/>
      <c r="N23" s="922"/>
      <c r="O23" s="887"/>
      <c r="P23" s="888"/>
      <c r="Q23" s="888"/>
      <c r="R23" s="888"/>
      <c r="S23" s="888"/>
      <c r="T23" s="888"/>
      <c r="U23" s="888"/>
      <c r="V23" s="888"/>
      <c r="W23" s="888"/>
      <c r="X23" s="888"/>
      <c r="Y23" s="888"/>
      <c r="Z23" s="888"/>
      <c r="AA23" s="888"/>
      <c r="AB23" s="888"/>
      <c r="AC23" s="888"/>
      <c r="AD23" s="888"/>
      <c r="AE23" s="888"/>
      <c r="AF23" s="888"/>
      <c r="AG23" s="888"/>
      <c r="AH23" s="888"/>
      <c r="AI23" s="888"/>
      <c r="AJ23" s="889"/>
      <c r="AK23" s="9"/>
      <c r="AL23" s="9"/>
      <c r="AM23" s="10"/>
    </row>
    <row r="24" spans="1:39" ht="17.25" customHeight="1">
      <c r="A24" s="10"/>
      <c r="B24" s="9"/>
      <c r="C24" s="896"/>
      <c r="D24" s="923"/>
      <c r="E24" s="923"/>
      <c r="F24" s="923"/>
      <c r="G24" s="923"/>
      <c r="H24" s="923"/>
      <c r="I24" s="923"/>
      <c r="J24" s="923"/>
      <c r="K24" s="923"/>
      <c r="L24" s="923"/>
      <c r="M24" s="923"/>
      <c r="N24" s="924"/>
      <c r="O24" s="890"/>
      <c r="P24" s="891"/>
      <c r="Q24" s="891"/>
      <c r="R24" s="891"/>
      <c r="S24" s="891"/>
      <c r="T24" s="891"/>
      <c r="U24" s="891"/>
      <c r="V24" s="891"/>
      <c r="W24" s="891"/>
      <c r="X24" s="891"/>
      <c r="Y24" s="891"/>
      <c r="Z24" s="891"/>
      <c r="AA24" s="891"/>
      <c r="AB24" s="891"/>
      <c r="AC24" s="891"/>
      <c r="AD24" s="891"/>
      <c r="AE24" s="891"/>
      <c r="AF24" s="891"/>
      <c r="AG24" s="891"/>
      <c r="AH24" s="891"/>
      <c r="AI24" s="891"/>
      <c r="AJ24" s="892"/>
      <c r="AK24" s="9"/>
      <c r="AL24" s="9"/>
      <c r="AM24" s="10"/>
    </row>
    <row r="25" spans="1:39" ht="17.25" customHeight="1">
      <c r="A25" s="10"/>
      <c r="B25" s="9"/>
      <c r="C25" s="925" t="s">
        <v>369</v>
      </c>
      <c r="D25" s="926"/>
      <c r="E25" s="926"/>
      <c r="F25" s="926"/>
      <c r="G25" s="926"/>
      <c r="H25" s="926"/>
      <c r="I25" s="926"/>
      <c r="J25" s="926"/>
      <c r="K25" s="926"/>
      <c r="L25" s="926"/>
      <c r="M25" s="926"/>
      <c r="N25" s="927"/>
      <c r="O25" s="890"/>
      <c r="P25" s="891"/>
      <c r="Q25" s="891"/>
      <c r="R25" s="891"/>
      <c r="S25" s="891"/>
      <c r="T25" s="891"/>
      <c r="U25" s="891"/>
      <c r="V25" s="891"/>
      <c r="W25" s="891"/>
      <c r="X25" s="891"/>
      <c r="Y25" s="891"/>
      <c r="Z25" s="891"/>
      <c r="AA25" s="891"/>
      <c r="AB25" s="891"/>
      <c r="AC25" s="891"/>
      <c r="AD25" s="891"/>
      <c r="AE25" s="891"/>
      <c r="AF25" s="891"/>
      <c r="AG25" s="891"/>
      <c r="AH25" s="891"/>
      <c r="AI25" s="891"/>
      <c r="AJ25" s="892"/>
      <c r="AK25" s="9"/>
      <c r="AL25" s="9"/>
      <c r="AM25" s="10"/>
    </row>
    <row r="26" spans="1:39" ht="17.25" customHeight="1">
      <c r="A26" s="10"/>
      <c r="B26" s="9"/>
      <c r="C26" s="928"/>
      <c r="D26" s="929"/>
      <c r="E26" s="929"/>
      <c r="F26" s="929"/>
      <c r="G26" s="929"/>
      <c r="H26" s="929"/>
      <c r="I26" s="929"/>
      <c r="J26" s="929"/>
      <c r="K26" s="929"/>
      <c r="L26" s="929"/>
      <c r="M26" s="929"/>
      <c r="N26" s="930"/>
      <c r="O26" s="893"/>
      <c r="P26" s="894"/>
      <c r="Q26" s="894"/>
      <c r="R26" s="894"/>
      <c r="S26" s="894"/>
      <c r="T26" s="894"/>
      <c r="U26" s="894"/>
      <c r="V26" s="894"/>
      <c r="W26" s="894"/>
      <c r="X26" s="894"/>
      <c r="Y26" s="894"/>
      <c r="Z26" s="894"/>
      <c r="AA26" s="894"/>
      <c r="AB26" s="894"/>
      <c r="AC26" s="894"/>
      <c r="AD26" s="894"/>
      <c r="AE26" s="894"/>
      <c r="AF26" s="894"/>
      <c r="AG26" s="894"/>
      <c r="AH26" s="894"/>
      <c r="AI26" s="894"/>
      <c r="AJ26" s="895"/>
      <c r="AK26" s="9"/>
      <c r="AL26" s="9"/>
      <c r="AM26" s="10"/>
    </row>
    <row r="27" spans="1:39"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row>
    <row r="28" spans="1:39" s="42" customFormat="1" ht="17.25" customHeight="1">
      <c r="A28" s="41"/>
      <c r="B28" s="52" t="s">
        <v>33</v>
      </c>
      <c r="C28" s="40"/>
      <c r="D28" s="40"/>
      <c r="E28" s="40"/>
      <c r="F28" s="40"/>
      <c r="G28" s="40"/>
      <c r="H28" s="41"/>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1"/>
    </row>
    <row r="29" spans="1:39" s="42" customFormat="1" ht="17.25" customHeight="1">
      <c r="A29" s="41"/>
      <c r="B29" s="52"/>
      <c r="C29" s="472" t="s">
        <v>296</v>
      </c>
      <c r="D29" s="902" t="s">
        <v>518</v>
      </c>
      <c r="E29" s="902"/>
      <c r="F29" s="902"/>
      <c r="G29" s="902"/>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row>
    <row r="30" spans="1:39" ht="17.25" customHeight="1">
      <c r="A30" s="10"/>
      <c r="B30" s="9"/>
      <c r="C30" s="474" t="s">
        <v>324</v>
      </c>
      <c r="D30" s="902" t="s">
        <v>467</v>
      </c>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c r="AE30" s="902"/>
      <c r="AF30" s="902"/>
      <c r="AG30" s="902"/>
      <c r="AH30" s="902"/>
      <c r="AI30" s="902"/>
      <c r="AJ30" s="902"/>
      <c r="AK30" s="902"/>
      <c r="AL30" s="902"/>
      <c r="AM30" s="902"/>
    </row>
    <row r="31" spans="1:39" ht="17.25" customHeight="1">
      <c r="A31" s="10"/>
      <c r="B31" s="9"/>
      <c r="C31" s="474" t="s">
        <v>324</v>
      </c>
      <c r="D31" s="580" t="s">
        <v>468</v>
      </c>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0"/>
      <c r="AM31" s="580"/>
    </row>
    <row r="32" spans="1:39" ht="17.25" customHeight="1">
      <c r="A32" s="10"/>
      <c r="B32" s="9"/>
      <c r="C32" s="1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0"/>
      <c r="AL32" s="580"/>
      <c r="AM32" s="580"/>
    </row>
    <row r="33" spans="1:39" ht="17.25" customHeight="1">
      <c r="A33" s="10"/>
      <c r="B33" s="9"/>
      <c r="C33" s="14"/>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0"/>
      <c r="AL33" s="580"/>
      <c r="AM33" s="580"/>
    </row>
    <row r="34" spans="1:39" ht="17.25" customHeight="1">
      <c r="A34" s="10"/>
      <c r="B34" s="9"/>
      <c r="C34" s="14"/>
      <c r="D34" s="580"/>
      <c r="E34" s="580"/>
      <c r="F34" s="580"/>
      <c r="G34" s="580"/>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0"/>
      <c r="AF34" s="580"/>
      <c r="AG34" s="580"/>
      <c r="AH34" s="580"/>
      <c r="AI34" s="580"/>
      <c r="AJ34" s="580"/>
      <c r="AK34" s="580"/>
      <c r="AL34" s="580"/>
      <c r="AM34" s="580"/>
    </row>
    <row r="35" spans="1:39" ht="17.25" customHeight="1">
      <c r="A35" s="10"/>
      <c r="B35" s="9"/>
      <c r="C35" s="14"/>
      <c r="D35" s="580"/>
      <c r="E35" s="580"/>
      <c r="F35" s="580"/>
      <c r="G35" s="580"/>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row>
    <row r="36" spans="1:39" ht="17.25" customHeight="1">
      <c r="A36" s="10"/>
      <c r="B36" s="9"/>
      <c r="C36" s="473" t="s">
        <v>296</v>
      </c>
      <c r="D36" s="550" t="s">
        <v>552</v>
      </c>
      <c r="E36" s="550"/>
      <c r="F36" s="550"/>
      <c r="G36" s="550"/>
      <c r="H36" s="550"/>
      <c r="I36" s="550"/>
      <c r="J36" s="550"/>
      <c r="K36" s="550"/>
      <c r="L36" s="550"/>
      <c r="M36" s="550"/>
      <c r="N36" s="550"/>
      <c r="O36" s="550"/>
      <c r="P36" s="550"/>
      <c r="Q36" s="550"/>
      <c r="R36" s="550"/>
      <c r="S36" s="550"/>
      <c r="T36" s="550"/>
      <c r="U36" s="550"/>
      <c r="V36" s="550"/>
      <c r="W36" s="550"/>
      <c r="X36" s="550"/>
      <c r="Y36" s="550"/>
      <c r="Z36" s="550"/>
      <c r="AA36" s="550"/>
      <c r="AB36" s="550"/>
      <c r="AC36" s="550"/>
      <c r="AD36" s="550"/>
      <c r="AE36" s="550"/>
      <c r="AF36" s="550"/>
      <c r="AG36" s="550"/>
      <c r="AH36" s="550"/>
      <c r="AI36" s="550"/>
      <c r="AJ36" s="550"/>
      <c r="AK36" s="550"/>
      <c r="AL36" s="550"/>
      <c r="AM36" s="550"/>
    </row>
    <row r="37" spans="1:39" ht="17.25" customHeight="1">
      <c r="A37" s="10"/>
      <c r="B37" s="9"/>
      <c r="C37" s="14"/>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0"/>
      <c r="AH37" s="550"/>
      <c r="AI37" s="550"/>
      <c r="AJ37" s="550"/>
      <c r="AK37" s="550"/>
      <c r="AL37" s="550"/>
      <c r="AM37" s="550"/>
    </row>
    <row r="38" spans="1:39" ht="17.25" customHeight="1">
      <c r="A38" s="10"/>
      <c r="B38" s="9"/>
      <c r="C38" s="14"/>
      <c r="D38" s="550"/>
      <c r="E38" s="550"/>
      <c r="F38" s="550"/>
      <c r="G38" s="550"/>
      <c r="H38" s="550"/>
      <c r="I38" s="550"/>
      <c r="J38" s="550"/>
      <c r="K38" s="550"/>
      <c r="L38" s="550"/>
      <c r="M38" s="550"/>
      <c r="N38" s="550"/>
      <c r="O38" s="550"/>
      <c r="P38" s="550"/>
      <c r="Q38" s="550"/>
      <c r="R38" s="550"/>
      <c r="S38" s="550"/>
      <c r="T38" s="550"/>
      <c r="U38" s="550"/>
      <c r="V38" s="550"/>
      <c r="W38" s="550"/>
      <c r="X38" s="550"/>
      <c r="Y38" s="550"/>
      <c r="Z38" s="550"/>
      <c r="AA38" s="550"/>
      <c r="AB38" s="550"/>
      <c r="AC38" s="550"/>
      <c r="AD38" s="550"/>
      <c r="AE38" s="550"/>
      <c r="AF38" s="550"/>
      <c r="AG38" s="550"/>
      <c r="AH38" s="550"/>
      <c r="AI38" s="550"/>
      <c r="AJ38" s="550"/>
      <c r="AK38" s="550"/>
      <c r="AL38" s="550"/>
      <c r="AM38" s="550"/>
    </row>
    <row r="39" spans="1:39" ht="17.25" customHeight="1">
      <c r="A39" s="10"/>
      <c r="B39" s="9"/>
      <c r="C39" s="14"/>
      <c r="D39" s="550"/>
      <c r="E39" s="550"/>
      <c r="F39" s="550"/>
      <c r="G39" s="550"/>
      <c r="H39" s="550"/>
      <c r="I39" s="550"/>
      <c r="J39" s="550"/>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0"/>
      <c r="AH39" s="550"/>
      <c r="AI39" s="550"/>
      <c r="AJ39" s="550"/>
      <c r="AK39" s="550"/>
      <c r="AL39" s="550"/>
      <c r="AM39" s="550"/>
    </row>
    <row r="40" spans="1:39"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row>
    <row r="41" spans="1:39"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53"/>
    </row>
    <row r="42" spans="1:39"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53"/>
    </row>
    <row r="43" spans="1:39"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row>
    <row r="44" spans="1:39"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row>
    <row r="45" spans="1:39"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row>
    <row r="46" spans="1:39"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row>
    <row r="47" spans="1:39"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row>
    <row r="48" spans="1:39"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row>
    <row r="49" spans="2:38"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row>
    <row r="50" spans="2:38"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row>
    <row r="51" spans="2:38"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row>
    <row r="52" spans="2:38"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row>
    <row r="53" spans="2:38"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row>
    <row r="54" spans="2:38"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row>
    <row r="55" spans="2:38"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row>
    <row r="56" spans="2:38"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row>
    <row r="57" spans="2:38"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row>
    <row r="58" spans="2:38"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row>
    <row r="59" spans="2:38"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row>
    <row r="60" spans="2:38"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row>
    <row r="61" spans="2:38"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row>
    <row r="62" spans="2:38"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row>
    <row r="63" spans="2:38"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row>
    <row r="64" spans="2:38"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row>
    <row r="65" spans="2:38"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row>
    <row r="66" spans="2:38"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row>
    <row r="67" spans="2:38"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row>
    <row r="68" spans="2:38"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row>
    <row r="69" spans="2:38"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row>
    <row r="70" spans="2:38"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row>
    <row r="71" spans="2:38"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row>
    <row r="72" spans="2:38"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row>
    <row r="73" spans="2:38"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row>
    <row r="74" spans="2:38"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row>
    <row r="75" spans="2:38"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row>
    <row r="76" spans="2:38"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row>
    <row r="77" spans="2:38"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row>
    <row r="78" spans="2:38"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row>
    <row r="79" spans="2:38"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2:38"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row>
    <row r="81" spans="2:38"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row>
    <row r="82" spans="2:38"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row>
    <row r="83" spans="2:38"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row>
    <row r="84" spans="2:38"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row>
    <row r="85" spans="2:38"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row>
    <row r="86" spans="2:38"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row>
    <row r="87" spans="2:38"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row>
    <row r="88" spans="2:38"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row>
    <row r="89" spans="2:38"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row>
    <row r="90" spans="2:38"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row>
    <row r="91" spans="2:38"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row>
    <row r="92" spans="2:38"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row>
    <row r="93" spans="2:38"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row>
    <row r="94" spans="2:38"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row>
    <row r="95" spans="2:38"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row>
    <row r="96" spans="2:38"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row>
    <row r="97" spans="2:38"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row>
    <row r="98" spans="2:38"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row>
    <row r="99" spans="2:38"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row>
    <row r="100" spans="2:38"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2:38"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2:38"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2:38"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2:38"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2:38"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2:38"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2:38"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2:38"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2:38"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row>
    <row r="110" spans="2:38"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2:38"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2:38"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2:38"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2:38"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2:38"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2:38"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2:38"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2:38"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2:38"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2:38"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2:38"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2:38"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2:38"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2:38"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2:38"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2:38"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2:38"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2:38"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2:38"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2:38"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row>
    <row r="131" spans="2:38"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row>
    <row r="132" spans="2:38"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row>
    <row r="133" spans="2:38"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row>
    <row r="134" spans="2:38"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row>
    <row r="135" spans="2:38"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row>
    <row r="136" spans="2:38"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row>
    <row r="137" spans="2:38"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row>
    <row r="138" spans="2:38"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row>
    <row r="139" spans="2:38"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row>
    <row r="140" spans="2:38"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row>
    <row r="141" spans="2:38"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row>
    <row r="142" spans="2:38"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row>
    <row r="143" spans="2:38"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row>
    <row r="144" spans="2:38"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row>
    <row r="145" spans="2:38"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row>
    <row r="146" spans="2:38"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row>
    <row r="147" spans="2:38"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row>
    <row r="148" spans="2:38"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row>
    <row r="149" spans="2:38"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row>
    <row r="150" spans="2:38"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row>
    <row r="151" spans="2:38"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row>
    <row r="152" spans="2:38"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2:38"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row>
    <row r="154" spans="2:38"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row>
    <row r="155" spans="2:38"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row>
    <row r="156" spans="2:38"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row>
    <row r="157" spans="2:38"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row>
    <row r="158" spans="2:38"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row>
    <row r="159" spans="2:38"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row>
    <row r="160" spans="2:38"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row>
    <row r="161" spans="2:38"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row>
    <row r="162" spans="2:38"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row>
    <row r="163" spans="2:38"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row>
    <row r="164" spans="2:38"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row>
    <row r="165" spans="2:38"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row>
    <row r="166" spans="2:38"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row>
    <row r="167" spans="2:38"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row>
    <row r="168" spans="2:38"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row>
    <row r="169" spans="2:38"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row>
    <row r="170" spans="2:38"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row>
    <row r="171" spans="2:38"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row>
    <row r="172" spans="2:38"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row>
    <row r="173" spans="2:38"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row>
    <row r="174" spans="2:38"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row>
    <row r="175" spans="2:38"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row>
    <row r="176" spans="2:38"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ht="17.25" customHeight="1">
      <c r="B184" s="4"/>
    </row>
    <row r="185" spans="2:38" ht="17.25" customHeight="1"/>
    <row r="186" spans="2:38" ht="17.25" customHeight="1"/>
    <row r="187" spans="2:38" ht="17.25" customHeight="1"/>
    <row r="188" spans="2:38" ht="17.25" customHeight="1"/>
    <row r="189" spans="2:38" ht="17.25" customHeight="1"/>
    <row r="190" spans="2:38" ht="17.25" customHeight="1"/>
    <row r="191" spans="2:38" ht="17.25" customHeight="1"/>
    <row r="192" spans="2:38"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EOhA3hFPsI/ViZHeOn5R8FGLJ4VtjLA9JT/hQqefVue/34KznnwPbBCc71TsgxRtcYV88LojE1se6Hy6LrYpsA==" saltValue="usGY/Lo4psx+WynKcb7WIQ==" spinCount="100000" sheet="1" objects="1" scenarios="1" selectLockedCells="1"/>
  <mergeCells count="1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s>
  <phoneticPr fontId="1"/>
  <dataValidations count="1">
    <dataValidation type="date" allowBlank="1" showInputMessage="1" showErrorMessage="1" sqref="AA6:AK6" xr:uid="{56305087-CDDB-4031-8AD1-FF8DAFAE0EC6}">
      <formula1>45748</formula1>
      <formula2>46112</formula2>
    </dataValidation>
  </dataValidations>
  <pageMargins left="0.70866141732283472" right="0.70866141732283472" top="0.74803149606299213" bottom="0.74803149606299213" header="0.31496062992125984" footer="0.31496062992125984"/>
  <pageSetup paperSize="9" scale="98" orientation="portrait" cellComments="asDisplayed"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6FE228-CDCA-42D4-8AB6-828056F9C33D}">
          <x14:formula1>
            <xm:f>分類!$C$2:$C$3</xm:f>
          </x14:formula1>
          <xm:sqref>C29:C31 C36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CAD0-CBEE-49F6-A1FC-8B4E94F2956E}">
  <sheetPr codeName="Sheet9">
    <tabColor rgb="FFFFFFCC"/>
  </sheetPr>
  <dimension ref="A1:AP219"/>
  <sheetViews>
    <sheetView workbookViewId="0">
      <selection activeCell="B7" sqref="B7:T13"/>
    </sheetView>
  </sheetViews>
  <sheetFormatPr defaultColWidth="9" defaultRowHeight="13.5"/>
  <cols>
    <col min="1" max="40" width="2.25" style="5" customWidth="1"/>
    <col min="41" max="41" width="9.875" style="5" customWidth="1"/>
    <col min="42" max="42" width="9" style="5" customWidth="1"/>
    <col min="43" max="16384" width="9" style="5"/>
  </cols>
  <sheetData>
    <row r="1" spans="1:41" ht="18.399999999999999" customHeight="1">
      <c r="A1" s="46"/>
      <c r="B1" s="14" t="s">
        <v>137</v>
      </c>
      <c r="C1" s="9"/>
      <c r="D1" s="9"/>
      <c r="E1" s="9"/>
      <c r="F1" s="9"/>
      <c r="G1" s="9"/>
      <c r="H1" s="9"/>
      <c r="I1" s="9"/>
      <c r="J1" s="9"/>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row>
    <row r="2" spans="1:41" ht="15.4" customHeight="1">
      <c r="A2" s="11"/>
      <c r="B2" s="11"/>
      <c r="C2" s="11"/>
      <c r="D2" s="11"/>
      <c r="E2" s="11"/>
      <c r="F2" s="11"/>
      <c r="G2" s="11"/>
      <c r="H2" s="11"/>
      <c r="I2" s="11"/>
      <c r="J2" s="11"/>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row>
    <row r="3" spans="1:41" ht="16.899999999999999" customHeight="1">
      <c r="A3" s="11"/>
      <c r="B3" s="16" t="s">
        <v>156</v>
      </c>
      <c r="C3" s="475"/>
      <c r="D3" s="11"/>
      <c r="E3" s="16"/>
      <c r="F3" s="11"/>
      <c r="G3" s="11"/>
      <c r="H3" s="11"/>
      <c r="I3" s="11"/>
      <c r="J3" s="11"/>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row>
    <row r="4" spans="1:41" ht="15.4" customHeight="1">
      <c r="A4" s="11"/>
      <c r="B4" s="11"/>
      <c r="C4" s="11"/>
      <c r="D4" s="11"/>
      <c r="E4" s="11"/>
      <c r="F4" s="11"/>
      <c r="G4" s="11"/>
      <c r="H4" s="11"/>
      <c r="I4" s="11"/>
      <c r="J4" s="11"/>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O4" s="476"/>
    </row>
    <row r="5" spans="1:41" ht="15.4" customHeight="1">
      <c r="A5" s="11"/>
      <c r="B5" s="588" t="s">
        <v>377</v>
      </c>
      <c r="C5" s="589"/>
      <c r="D5" s="589"/>
      <c r="E5" s="589"/>
      <c r="F5" s="589"/>
      <c r="G5" s="589"/>
      <c r="H5" s="589"/>
      <c r="I5" s="589"/>
      <c r="J5" s="589"/>
      <c r="K5" s="589"/>
      <c r="L5" s="589"/>
      <c r="M5" s="589"/>
      <c r="N5" s="589"/>
      <c r="O5" s="589"/>
      <c r="P5" s="589"/>
      <c r="Q5" s="589"/>
      <c r="R5" s="589"/>
      <c r="S5" s="589"/>
      <c r="T5" s="590"/>
      <c r="U5" s="599" t="s">
        <v>326</v>
      </c>
      <c r="V5" s="600"/>
      <c r="W5" s="600"/>
      <c r="X5" s="600"/>
      <c r="Y5" s="600"/>
      <c r="Z5" s="601" t="s">
        <v>294</v>
      </c>
      <c r="AA5" s="601"/>
      <c r="AB5" s="601"/>
      <c r="AC5" s="601"/>
      <c r="AD5" s="601"/>
      <c r="AE5" s="601"/>
      <c r="AF5" s="601"/>
      <c r="AG5" s="601"/>
      <c r="AH5" s="601"/>
      <c r="AI5" s="601"/>
      <c r="AJ5" s="601"/>
      <c r="AK5" s="601"/>
      <c r="AL5" s="602"/>
      <c r="AM5" s="10"/>
      <c r="AO5" s="476"/>
    </row>
    <row r="6" spans="1:41" ht="15.4" customHeight="1">
      <c r="A6" s="11"/>
      <c r="B6" s="13" t="s">
        <v>188</v>
      </c>
      <c r="C6" s="14"/>
      <c r="D6" s="14"/>
      <c r="E6" s="14"/>
      <c r="F6" s="14"/>
      <c r="G6" s="14"/>
      <c r="H6" s="44"/>
      <c r="I6" s="44"/>
      <c r="J6" s="44"/>
      <c r="K6" s="44"/>
      <c r="L6" s="44"/>
      <c r="M6" s="44"/>
      <c r="N6" s="44"/>
      <c r="O6" s="44"/>
      <c r="P6" s="44"/>
      <c r="Q6" s="44"/>
      <c r="R6" s="44"/>
      <c r="S6" s="44"/>
      <c r="T6" s="45"/>
      <c r="U6" s="19" t="s">
        <v>4</v>
      </c>
      <c r="V6" s="20"/>
      <c r="W6" s="20"/>
      <c r="X6" s="20"/>
      <c r="Y6" s="477" t="s">
        <v>5</v>
      </c>
      <c r="Z6" s="44"/>
      <c r="AA6" s="44"/>
      <c r="AB6" s="44"/>
      <c r="AC6" s="44"/>
      <c r="AD6" s="44"/>
      <c r="AE6" s="44"/>
      <c r="AF6" s="44"/>
      <c r="AG6" s="44"/>
      <c r="AH6" s="44"/>
      <c r="AI6" s="44"/>
      <c r="AJ6" s="44"/>
      <c r="AK6" s="44"/>
      <c r="AL6" s="478"/>
      <c r="AM6" s="10"/>
      <c r="AO6" s="476"/>
    </row>
    <row r="7" spans="1:41" ht="15.4" customHeight="1">
      <c r="A7" s="11"/>
      <c r="B7" s="591"/>
      <c r="C7" s="592"/>
      <c r="D7" s="592"/>
      <c r="E7" s="592"/>
      <c r="F7" s="592"/>
      <c r="G7" s="592"/>
      <c r="H7" s="592"/>
      <c r="I7" s="592"/>
      <c r="J7" s="592"/>
      <c r="K7" s="592"/>
      <c r="L7" s="592"/>
      <c r="M7" s="592"/>
      <c r="N7" s="592"/>
      <c r="O7" s="592"/>
      <c r="P7" s="592"/>
      <c r="Q7" s="592"/>
      <c r="R7" s="592"/>
      <c r="S7" s="592"/>
      <c r="T7" s="593"/>
      <c r="U7" s="607" t="s">
        <v>297</v>
      </c>
      <c r="V7" s="608"/>
      <c r="W7" s="608"/>
      <c r="X7" s="608"/>
      <c r="Y7" s="608"/>
      <c r="Z7" s="608"/>
      <c r="AA7" s="608"/>
      <c r="AB7" s="608"/>
      <c r="AC7" s="608"/>
      <c r="AD7" s="608"/>
      <c r="AE7" s="608"/>
      <c r="AF7" s="608"/>
      <c r="AG7" s="608"/>
      <c r="AH7" s="608"/>
      <c r="AI7" s="608"/>
      <c r="AJ7" s="608"/>
      <c r="AK7" s="608"/>
      <c r="AL7" s="609"/>
      <c r="AM7" s="10"/>
      <c r="AO7" s="476"/>
    </row>
    <row r="8" spans="1:41" ht="15.4" customHeight="1">
      <c r="A8" s="11"/>
      <c r="B8" s="591"/>
      <c r="C8" s="592"/>
      <c r="D8" s="592"/>
      <c r="E8" s="592"/>
      <c r="F8" s="592"/>
      <c r="G8" s="592"/>
      <c r="H8" s="592"/>
      <c r="I8" s="592"/>
      <c r="J8" s="592"/>
      <c r="K8" s="592"/>
      <c r="L8" s="592"/>
      <c r="M8" s="592"/>
      <c r="N8" s="592"/>
      <c r="O8" s="592"/>
      <c r="P8" s="592"/>
      <c r="Q8" s="592"/>
      <c r="R8" s="592"/>
      <c r="S8" s="592"/>
      <c r="T8" s="593"/>
      <c r="U8" s="619"/>
      <c r="V8" s="620"/>
      <c r="W8" s="620"/>
      <c r="X8" s="620"/>
      <c r="Y8" s="620"/>
      <c r="Z8" s="620"/>
      <c r="AA8" s="620"/>
      <c r="AB8" s="620"/>
      <c r="AC8" s="620"/>
      <c r="AD8" s="620"/>
      <c r="AE8" s="620"/>
      <c r="AF8" s="620"/>
      <c r="AG8" s="620"/>
      <c r="AH8" s="620"/>
      <c r="AI8" s="620"/>
      <c r="AJ8" s="620"/>
      <c r="AK8" s="620"/>
      <c r="AL8" s="621"/>
      <c r="AM8" s="10"/>
      <c r="AO8" s="476"/>
    </row>
    <row r="9" spans="1:41" ht="15.4" customHeight="1">
      <c r="A9" s="11"/>
      <c r="B9" s="591"/>
      <c r="C9" s="592"/>
      <c r="D9" s="592"/>
      <c r="E9" s="592"/>
      <c r="F9" s="592"/>
      <c r="G9" s="592"/>
      <c r="H9" s="592"/>
      <c r="I9" s="592"/>
      <c r="J9" s="592"/>
      <c r="K9" s="592"/>
      <c r="L9" s="592"/>
      <c r="M9" s="592"/>
      <c r="N9" s="592"/>
      <c r="O9" s="592"/>
      <c r="P9" s="592"/>
      <c r="Q9" s="592"/>
      <c r="R9" s="592"/>
      <c r="S9" s="592"/>
      <c r="T9" s="593"/>
      <c r="U9" s="612"/>
      <c r="V9" s="613"/>
      <c r="W9" s="613"/>
      <c r="X9" s="613"/>
      <c r="Y9" s="613"/>
      <c r="Z9" s="613"/>
      <c r="AA9" s="613"/>
      <c r="AB9" s="613"/>
      <c r="AC9" s="613"/>
      <c r="AD9" s="613"/>
      <c r="AE9" s="613"/>
      <c r="AF9" s="613"/>
      <c r="AG9" s="613"/>
      <c r="AH9" s="613"/>
      <c r="AI9" s="613"/>
      <c r="AJ9" s="613"/>
      <c r="AK9" s="613"/>
      <c r="AL9" s="614"/>
      <c r="AM9" s="10"/>
      <c r="AO9" s="476"/>
    </row>
    <row r="10" spans="1:41" ht="15.4" customHeight="1">
      <c r="A10" s="11"/>
      <c r="B10" s="591"/>
      <c r="C10" s="592"/>
      <c r="D10" s="592"/>
      <c r="E10" s="592"/>
      <c r="F10" s="592"/>
      <c r="G10" s="592"/>
      <c r="H10" s="592"/>
      <c r="I10" s="592"/>
      <c r="J10" s="592"/>
      <c r="K10" s="592"/>
      <c r="L10" s="592"/>
      <c r="M10" s="592"/>
      <c r="N10" s="592"/>
      <c r="O10" s="592"/>
      <c r="P10" s="592"/>
      <c r="Q10" s="592"/>
      <c r="R10" s="592"/>
      <c r="S10" s="592"/>
      <c r="T10" s="593"/>
      <c r="U10" s="625" t="s">
        <v>298</v>
      </c>
      <c r="V10" s="626"/>
      <c r="W10" s="626"/>
      <c r="X10" s="626"/>
      <c r="Y10" s="626"/>
      <c r="Z10" s="626"/>
      <c r="AA10" s="626"/>
      <c r="AB10" s="626"/>
      <c r="AC10" s="626"/>
      <c r="AD10" s="626"/>
      <c r="AE10" s="626"/>
      <c r="AF10" s="626"/>
      <c r="AG10" s="626"/>
      <c r="AH10" s="626"/>
      <c r="AI10" s="626"/>
      <c r="AJ10" s="626"/>
      <c r="AK10" s="626"/>
      <c r="AL10" s="627"/>
      <c r="AM10" s="10"/>
      <c r="AO10" s="476"/>
    </row>
    <row r="11" spans="1:41" ht="13.5" customHeight="1">
      <c r="A11" s="11"/>
      <c r="B11" s="591"/>
      <c r="C11" s="592"/>
      <c r="D11" s="592"/>
      <c r="E11" s="592"/>
      <c r="F11" s="592"/>
      <c r="G11" s="592"/>
      <c r="H11" s="592"/>
      <c r="I11" s="592"/>
      <c r="J11" s="592"/>
      <c r="K11" s="592"/>
      <c r="L11" s="592"/>
      <c r="M11" s="592"/>
      <c r="N11" s="592"/>
      <c r="O11" s="592"/>
      <c r="P11" s="592"/>
      <c r="Q11" s="592"/>
      <c r="R11" s="592"/>
      <c r="S11" s="592"/>
      <c r="T11" s="593"/>
      <c r="U11" s="932"/>
      <c r="V11" s="933"/>
      <c r="W11" s="933"/>
      <c r="X11" s="933"/>
      <c r="Y11" s="933"/>
      <c r="Z11" s="933"/>
      <c r="AA11" s="933"/>
      <c r="AB11" s="933"/>
      <c r="AC11" s="933"/>
      <c r="AD11" s="933"/>
      <c r="AE11" s="933"/>
      <c r="AF11" s="933"/>
      <c r="AG11" s="933"/>
      <c r="AH11" s="933"/>
      <c r="AI11" s="933"/>
      <c r="AJ11" s="933"/>
      <c r="AK11" s="933"/>
      <c r="AL11" s="934"/>
      <c r="AM11" s="10"/>
      <c r="AO11" s="476"/>
    </row>
    <row r="12" spans="1:41" ht="13.5" customHeight="1">
      <c r="A12" s="11"/>
      <c r="B12" s="591"/>
      <c r="C12" s="592"/>
      <c r="D12" s="592"/>
      <c r="E12" s="592"/>
      <c r="F12" s="592"/>
      <c r="G12" s="592"/>
      <c r="H12" s="592"/>
      <c r="I12" s="592"/>
      <c r="J12" s="592"/>
      <c r="K12" s="592"/>
      <c r="L12" s="592"/>
      <c r="M12" s="592"/>
      <c r="N12" s="592"/>
      <c r="O12" s="592"/>
      <c r="P12" s="592"/>
      <c r="Q12" s="592"/>
      <c r="R12" s="592"/>
      <c r="S12" s="592"/>
      <c r="T12" s="593"/>
      <c r="U12" s="597" t="s">
        <v>299</v>
      </c>
      <c r="V12" s="598"/>
      <c r="W12" s="598"/>
      <c r="X12" s="598"/>
      <c r="Y12" s="598"/>
      <c r="Z12" s="598"/>
      <c r="AA12" s="935"/>
      <c r="AB12" s="935"/>
      <c r="AC12" s="935"/>
      <c r="AD12" s="15" t="s">
        <v>173</v>
      </c>
      <c r="AE12" s="936"/>
      <c r="AF12" s="936"/>
      <c r="AG12" s="936"/>
      <c r="AH12" s="15" t="s">
        <v>173</v>
      </c>
      <c r="AI12" s="936"/>
      <c r="AJ12" s="936"/>
      <c r="AK12" s="936"/>
      <c r="AL12" s="937"/>
      <c r="AM12" s="10"/>
      <c r="AO12" s="476"/>
    </row>
    <row r="13" spans="1:41" ht="15.4" customHeight="1">
      <c r="A13" s="11"/>
      <c r="B13" s="594"/>
      <c r="C13" s="595"/>
      <c r="D13" s="595"/>
      <c r="E13" s="595"/>
      <c r="F13" s="595"/>
      <c r="G13" s="595"/>
      <c r="H13" s="595"/>
      <c r="I13" s="595"/>
      <c r="J13" s="595"/>
      <c r="K13" s="595"/>
      <c r="L13" s="595"/>
      <c r="M13" s="595"/>
      <c r="N13" s="595"/>
      <c r="O13" s="595"/>
      <c r="P13" s="595"/>
      <c r="Q13" s="595"/>
      <c r="R13" s="595"/>
      <c r="S13" s="595"/>
      <c r="T13" s="596"/>
      <c r="U13" s="617" t="s">
        <v>19</v>
      </c>
      <c r="V13" s="618"/>
      <c r="W13" s="618"/>
      <c r="X13" s="618"/>
      <c r="Y13" s="618"/>
      <c r="Z13" s="618"/>
      <c r="AA13" s="605"/>
      <c r="AB13" s="605"/>
      <c r="AC13" s="605"/>
      <c r="AD13" s="605"/>
      <c r="AE13" s="605"/>
      <c r="AF13" s="290" t="s">
        <v>325</v>
      </c>
      <c r="AG13" s="605"/>
      <c r="AH13" s="605"/>
      <c r="AI13" s="605"/>
      <c r="AJ13" s="605"/>
      <c r="AK13" s="605"/>
      <c r="AL13" s="606"/>
      <c r="AM13" s="10"/>
      <c r="AO13" s="476"/>
    </row>
    <row r="14" spans="1:41" ht="15.4" customHeight="1">
      <c r="A14" s="11"/>
      <c r="B14" s="479"/>
      <c r="C14" s="479"/>
      <c r="D14" s="479"/>
      <c r="E14" s="479"/>
      <c r="F14" s="479"/>
      <c r="G14" s="479"/>
      <c r="H14" s="479"/>
      <c r="I14" s="479"/>
      <c r="J14" s="479"/>
      <c r="K14" s="479"/>
      <c r="L14" s="479"/>
      <c r="M14" s="479"/>
      <c r="N14" s="479"/>
      <c r="O14" s="479"/>
      <c r="P14" s="479"/>
      <c r="Q14" s="479"/>
      <c r="R14" s="479"/>
      <c r="S14" s="479"/>
      <c r="T14" s="479"/>
      <c r="U14" s="470"/>
      <c r="V14" s="33"/>
      <c r="W14" s="33"/>
      <c r="X14" s="33"/>
      <c r="Y14" s="33"/>
      <c r="Z14" s="33"/>
      <c r="AA14" s="33"/>
      <c r="AB14" s="33"/>
      <c r="AC14" s="33"/>
      <c r="AD14" s="33"/>
      <c r="AE14" s="33"/>
      <c r="AF14" s="33"/>
      <c r="AG14" s="33"/>
      <c r="AH14" s="33"/>
      <c r="AI14" s="33"/>
      <c r="AJ14" s="33"/>
      <c r="AK14" s="33"/>
      <c r="AL14" s="33"/>
      <c r="AM14" s="10"/>
      <c r="AO14" s="476"/>
    </row>
    <row r="15" spans="1:41" ht="15.4" customHeight="1">
      <c r="A15" s="11"/>
      <c r="B15" s="550" t="s">
        <v>462</v>
      </c>
      <c r="C15" s="550"/>
      <c r="D15" s="550"/>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c r="AM15" s="471"/>
      <c r="AO15" s="476"/>
    </row>
    <row r="16" spans="1:41" ht="15.4" customHeight="1">
      <c r="A16" s="10"/>
      <c r="B16" s="550"/>
      <c r="C16" s="550"/>
      <c r="D16" s="550"/>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471"/>
    </row>
    <row r="17" spans="1:42" ht="16.5" customHeight="1">
      <c r="A17" s="10"/>
      <c r="B17" s="550"/>
      <c r="C17" s="550"/>
      <c r="D17" s="550"/>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c r="AG17" s="550"/>
      <c r="AH17" s="550"/>
      <c r="AI17" s="550"/>
      <c r="AJ17" s="550"/>
      <c r="AK17" s="550"/>
      <c r="AL17" s="550"/>
      <c r="AM17" s="471"/>
    </row>
    <row r="18" spans="1:42" ht="15.4" customHeight="1">
      <c r="A18" s="10"/>
      <c r="B18" s="938" t="s">
        <v>463</v>
      </c>
      <c r="C18" s="938"/>
      <c r="D18" s="938"/>
      <c r="E18" s="938"/>
      <c r="F18" s="938"/>
      <c r="G18" s="938"/>
      <c r="H18" s="938"/>
      <c r="I18" s="938"/>
      <c r="J18" s="938"/>
      <c r="K18" s="938"/>
      <c r="L18" s="938"/>
      <c r="M18" s="938"/>
      <c r="N18" s="938"/>
      <c r="O18" s="938"/>
      <c r="P18" s="938"/>
      <c r="Q18" s="938"/>
      <c r="R18" s="938"/>
      <c r="S18" s="938"/>
      <c r="T18" s="938"/>
      <c r="U18" s="938"/>
      <c r="V18" s="938"/>
      <c r="W18" s="938"/>
      <c r="X18" s="938"/>
      <c r="Y18" s="938"/>
      <c r="Z18" s="938"/>
      <c r="AA18" s="938"/>
      <c r="AB18" s="938"/>
      <c r="AC18" s="938"/>
      <c r="AD18" s="938"/>
      <c r="AE18" s="938"/>
      <c r="AF18" s="938"/>
      <c r="AG18" s="938"/>
      <c r="AH18" s="938"/>
      <c r="AI18" s="938"/>
      <c r="AJ18" s="938"/>
      <c r="AK18" s="938"/>
      <c r="AL18" s="938"/>
      <c r="AM18" s="471"/>
    </row>
    <row r="19" spans="1:42" ht="15.4" customHeight="1">
      <c r="A19" s="10"/>
      <c r="B19" s="480"/>
      <c r="C19" s="480"/>
      <c r="D19" s="480"/>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480"/>
      <c r="AC19" s="480"/>
      <c r="AD19" s="480"/>
      <c r="AE19" s="480"/>
      <c r="AF19" s="480"/>
      <c r="AG19" s="480"/>
      <c r="AH19" s="480"/>
      <c r="AI19" s="480"/>
      <c r="AJ19" s="480"/>
      <c r="AK19" s="480"/>
      <c r="AL19" s="480"/>
      <c r="AM19" s="10"/>
    </row>
    <row r="20" spans="1:42" ht="15.4" customHeight="1">
      <c r="A20" s="11"/>
      <c r="B20" s="11"/>
      <c r="C20" s="11"/>
      <c r="D20" s="11"/>
      <c r="E20" s="10"/>
      <c r="F20" s="11"/>
      <c r="G20" s="11"/>
      <c r="H20" s="11"/>
      <c r="I20" s="11"/>
      <c r="J20" s="11"/>
      <c r="K20" s="10"/>
      <c r="L20" s="10"/>
      <c r="M20" s="10"/>
      <c r="N20" s="10"/>
      <c r="O20" s="10"/>
      <c r="P20" s="10"/>
      <c r="Q20" s="10"/>
      <c r="R20" s="10"/>
      <c r="S20" s="479" t="s">
        <v>2</v>
      </c>
      <c r="T20" s="10"/>
      <c r="U20" s="10"/>
      <c r="V20" s="10"/>
      <c r="W20" s="10"/>
      <c r="X20" s="10"/>
      <c r="Y20" s="10"/>
      <c r="Z20" s="10"/>
      <c r="AA20" s="10"/>
      <c r="AB20" s="10"/>
      <c r="AC20" s="10"/>
      <c r="AD20" s="10"/>
      <c r="AE20" s="10"/>
      <c r="AF20" s="10"/>
      <c r="AG20" s="10"/>
      <c r="AH20" s="10"/>
      <c r="AI20" s="10"/>
      <c r="AJ20" s="10"/>
      <c r="AK20" s="10"/>
      <c r="AL20" s="10"/>
      <c r="AM20" s="10"/>
    </row>
    <row r="21" spans="1:42" ht="15.4" customHeight="1">
      <c r="A21" s="11"/>
      <c r="B21" s="11"/>
      <c r="C21" s="11"/>
      <c r="D21" s="11"/>
      <c r="E21" s="11"/>
      <c r="F21" s="11"/>
      <c r="G21" s="11"/>
      <c r="H21" s="11"/>
      <c r="I21" s="11"/>
      <c r="J21" s="11"/>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row>
    <row r="22" spans="1:42" ht="15.4" customHeight="1">
      <c r="A22" s="10"/>
      <c r="B22" s="16" t="s">
        <v>122</v>
      </c>
      <c r="C22" s="14"/>
      <c r="D22" s="14"/>
      <c r="E22" s="17"/>
      <c r="F22" s="14"/>
      <c r="G22" s="14"/>
      <c r="H22" s="14"/>
      <c r="I22" s="14"/>
      <c r="J22" s="471"/>
      <c r="K22" s="471"/>
      <c r="L22" s="471"/>
      <c r="M22" s="471"/>
      <c r="N22" s="14"/>
      <c r="O22" s="471"/>
      <c r="P22" s="14"/>
      <c r="Q22" s="14"/>
      <c r="R22" s="471"/>
      <c r="S22" s="471"/>
      <c r="T22" s="471"/>
      <c r="U22" s="471"/>
      <c r="V22" s="471"/>
      <c r="W22" s="471"/>
      <c r="X22" s="471"/>
      <c r="Y22" s="471"/>
      <c r="Z22" s="471"/>
      <c r="AA22" s="471"/>
      <c r="AB22" s="471"/>
      <c r="AC22" s="471"/>
      <c r="AD22" s="471"/>
      <c r="AE22" s="471"/>
      <c r="AF22" s="10"/>
      <c r="AG22" s="10"/>
      <c r="AH22" s="10"/>
      <c r="AI22" s="10"/>
      <c r="AJ22" s="10"/>
      <c r="AK22" s="10"/>
      <c r="AL22" s="10"/>
      <c r="AM22" s="10"/>
    </row>
    <row r="23" spans="1:42" ht="15.4" customHeight="1">
      <c r="A23" s="11"/>
      <c r="B23" s="14"/>
      <c r="C23" s="14"/>
      <c r="D23" s="939" t="s">
        <v>157</v>
      </c>
      <c r="E23" s="940"/>
      <c r="F23" s="940"/>
      <c r="G23" s="940"/>
      <c r="H23" s="940"/>
      <c r="I23" s="940"/>
      <c r="J23" s="940"/>
      <c r="K23" s="940"/>
      <c r="L23" s="940"/>
      <c r="M23" s="940"/>
      <c r="N23" s="940"/>
      <c r="O23" s="940"/>
      <c r="P23" s="940"/>
      <c r="Q23" s="941"/>
      <c r="R23" s="942" t="s">
        <v>191</v>
      </c>
      <c r="S23" s="943"/>
      <c r="T23" s="943"/>
      <c r="U23" s="943"/>
      <c r="V23" s="943"/>
      <c r="W23" s="943"/>
      <c r="X23" s="943"/>
      <c r="Y23" s="943"/>
      <c r="Z23" s="943"/>
      <c r="AA23" s="943"/>
      <c r="AB23" s="943"/>
      <c r="AC23" s="943"/>
      <c r="AD23" s="943"/>
      <c r="AE23" s="944"/>
      <c r="AF23" s="10"/>
      <c r="AG23" s="10"/>
      <c r="AH23" s="10"/>
      <c r="AI23" s="10"/>
      <c r="AJ23" s="10"/>
      <c r="AK23" s="10"/>
      <c r="AL23" s="10"/>
      <c r="AM23" s="10"/>
      <c r="AO23" s="481"/>
      <c r="AP23" s="481"/>
    </row>
    <row r="24" spans="1:42" ht="15.4" customHeight="1">
      <c r="A24" s="11"/>
      <c r="B24" s="14"/>
      <c r="C24" s="14"/>
      <c r="D24" s="637"/>
      <c r="E24" s="638"/>
      <c r="F24" s="638"/>
      <c r="G24" s="638"/>
      <c r="H24" s="638"/>
      <c r="I24" s="638"/>
      <c r="J24" s="638"/>
      <c r="K24" s="638"/>
      <c r="L24" s="638"/>
      <c r="M24" s="638"/>
      <c r="N24" s="638"/>
      <c r="O24" s="638"/>
      <c r="P24" s="638"/>
      <c r="Q24" s="639"/>
      <c r="R24" s="945" t="s">
        <v>327</v>
      </c>
      <c r="S24" s="946"/>
      <c r="T24" s="946"/>
      <c r="U24" s="946"/>
      <c r="V24" s="946"/>
      <c r="W24" s="946"/>
      <c r="X24" s="946"/>
      <c r="Y24" s="946"/>
      <c r="Z24" s="946"/>
      <c r="AA24" s="946"/>
      <c r="AB24" s="946"/>
      <c r="AC24" s="946"/>
      <c r="AD24" s="946"/>
      <c r="AE24" s="947"/>
      <c r="AF24" s="10"/>
      <c r="AG24" s="10"/>
      <c r="AH24" s="10"/>
      <c r="AI24" s="10"/>
      <c r="AJ24" s="10"/>
      <c r="AK24" s="10"/>
      <c r="AL24" s="10"/>
      <c r="AM24" s="10"/>
      <c r="AO24" s="482"/>
      <c r="AP24" s="21"/>
    </row>
    <row r="25" spans="1:42" ht="15.4" customHeight="1">
      <c r="A25" s="11"/>
      <c r="B25" s="14"/>
      <c r="C25" s="14"/>
      <c r="D25" s="637"/>
      <c r="E25" s="638"/>
      <c r="F25" s="638"/>
      <c r="G25" s="638"/>
      <c r="H25" s="638"/>
      <c r="I25" s="638"/>
      <c r="J25" s="638"/>
      <c r="K25" s="638"/>
      <c r="L25" s="638"/>
      <c r="M25" s="638"/>
      <c r="N25" s="638"/>
      <c r="O25" s="638"/>
      <c r="P25" s="638"/>
      <c r="Q25" s="639"/>
      <c r="R25" s="945" t="s">
        <v>327</v>
      </c>
      <c r="S25" s="946"/>
      <c r="T25" s="946"/>
      <c r="U25" s="946"/>
      <c r="V25" s="946"/>
      <c r="W25" s="946"/>
      <c r="X25" s="946"/>
      <c r="Y25" s="946"/>
      <c r="Z25" s="946"/>
      <c r="AA25" s="946"/>
      <c r="AB25" s="946"/>
      <c r="AC25" s="946"/>
      <c r="AD25" s="946"/>
      <c r="AE25" s="947"/>
      <c r="AF25" s="10"/>
      <c r="AG25" s="10"/>
      <c r="AH25" s="10"/>
      <c r="AI25" s="10"/>
      <c r="AJ25" s="10"/>
      <c r="AK25" s="10"/>
      <c r="AL25" s="10"/>
      <c r="AM25" s="10"/>
      <c r="AO25" s="482"/>
      <c r="AP25" s="21"/>
    </row>
    <row r="26" spans="1:42" ht="15.4" customHeight="1">
      <c r="A26" s="10"/>
      <c r="B26" s="16"/>
      <c r="C26" s="14"/>
      <c r="D26" s="637"/>
      <c r="E26" s="638"/>
      <c r="F26" s="638"/>
      <c r="G26" s="638"/>
      <c r="H26" s="638"/>
      <c r="I26" s="638"/>
      <c r="J26" s="638"/>
      <c r="K26" s="638"/>
      <c r="L26" s="638"/>
      <c r="M26" s="638"/>
      <c r="N26" s="638"/>
      <c r="O26" s="638"/>
      <c r="P26" s="638"/>
      <c r="Q26" s="639"/>
      <c r="R26" s="945" t="s">
        <v>327</v>
      </c>
      <c r="S26" s="946"/>
      <c r="T26" s="946"/>
      <c r="U26" s="946"/>
      <c r="V26" s="946"/>
      <c r="W26" s="946"/>
      <c r="X26" s="946"/>
      <c r="Y26" s="946"/>
      <c r="Z26" s="946"/>
      <c r="AA26" s="946"/>
      <c r="AB26" s="946"/>
      <c r="AC26" s="946"/>
      <c r="AD26" s="946"/>
      <c r="AE26" s="947"/>
      <c r="AF26" s="10"/>
      <c r="AG26" s="10"/>
      <c r="AH26" s="10"/>
      <c r="AI26" s="10"/>
      <c r="AJ26" s="10"/>
      <c r="AK26" s="10"/>
      <c r="AL26" s="10"/>
      <c r="AM26" s="10"/>
      <c r="AO26" s="482"/>
      <c r="AP26" s="21"/>
    </row>
    <row r="27" spans="1:42" ht="15.4" customHeight="1">
      <c r="A27" s="11"/>
      <c r="B27" s="14"/>
      <c r="C27" s="14"/>
      <c r="D27" s="637"/>
      <c r="E27" s="638"/>
      <c r="F27" s="638"/>
      <c r="G27" s="638"/>
      <c r="H27" s="638"/>
      <c r="I27" s="638"/>
      <c r="J27" s="638"/>
      <c r="K27" s="638"/>
      <c r="L27" s="638"/>
      <c r="M27" s="638"/>
      <c r="N27" s="638"/>
      <c r="O27" s="638"/>
      <c r="P27" s="638"/>
      <c r="Q27" s="639"/>
      <c r="R27" s="945" t="s">
        <v>327</v>
      </c>
      <c r="S27" s="946"/>
      <c r="T27" s="946"/>
      <c r="U27" s="946"/>
      <c r="V27" s="946"/>
      <c r="W27" s="946"/>
      <c r="X27" s="946"/>
      <c r="Y27" s="946"/>
      <c r="Z27" s="946"/>
      <c r="AA27" s="946"/>
      <c r="AB27" s="946"/>
      <c r="AC27" s="946"/>
      <c r="AD27" s="946"/>
      <c r="AE27" s="947"/>
      <c r="AF27" s="10"/>
      <c r="AG27" s="10"/>
      <c r="AH27" s="10"/>
      <c r="AI27" s="10"/>
      <c r="AJ27" s="10"/>
      <c r="AK27" s="10"/>
      <c r="AL27" s="10"/>
      <c r="AM27" s="10"/>
      <c r="AO27" s="482"/>
      <c r="AP27" s="21"/>
    </row>
    <row r="28" spans="1:42" ht="15.4" customHeight="1">
      <c r="A28" s="11"/>
      <c r="B28" s="14"/>
      <c r="C28" s="14"/>
      <c r="D28" s="637"/>
      <c r="E28" s="638"/>
      <c r="F28" s="638"/>
      <c r="G28" s="638"/>
      <c r="H28" s="638"/>
      <c r="I28" s="638"/>
      <c r="J28" s="638"/>
      <c r="K28" s="638"/>
      <c r="L28" s="638"/>
      <c r="M28" s="638"/>
      <c r="N28" s="638"/>
      <c r="O28" s="638"/>
      <c r="P28" s="638"/>
      <c r="Q28" s="639"/>
      <c r="R28" s="945" t="s">
        <v>327</v>
      </c>
      <c r="S28" s="946"/>
      <c r="T28" s="946"/>
      <c r="U28" s="946"/>
      <c r="V28" s="946"/>
      <c r="W28" s="946"/>
      <c r="X28" s="946"/>
      <c r="Y28" s="946"/>
      <c r="Z28" s="946"/>
      <c r="AA28" s="946"/>
      <c r="AB28" s="946"/>
      <c r="AC28" s="946"/>
      <c r="AD28" s="946"/>
      <c r="AE28" s="947"/>
      <c r="AF28" s="10"/>
      <c r="AG28" s="10"/>
      <c r="AH28" s="10"/>
      <c r="AI28" s="10"/>
      <c r="AJ28" s="10"/>
      <c r="AK28" s="10"/>
      <c r="AL28" s="10"/>
      <c r="AM28" s="10"/>
      <c r="AP28" s="21"/>
    </row>
    <row r="29" spans="1:42" ht="15.4" customHeight="1">
      <c r="A29" s="11"/>
      <c r="B29" s="11"/>
      <c r="C29" s="11"/>
      <c r="D29" s="11"/>
      <c r="E29" s="11"/>
      <c r="F29" s="11"/>
      <c r="G29" s="11"/>
      <c r="H29" s="11"/>
      <c r="I29" s="11"/>
      <c r="J29" s="11"/>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P29" s="21"/>
    </row>
    <row r="30" spans="1:42" ht="15.4" customHeight="1">
      <c r="A30" s="11"/>
      <c r="B30" s="16" t="s">
        <v>142</v>
      </c>
      <c r="C30" s="11"/>
      <c r="D30" s="11"/>
      <c r="E30" s="11"/>
      <c r="F30" s="11"/>
      <c r="G30" s="11"/>
      <c r="H30" s="11"/>
      <c r="I30" s="11"/>
      <c r="J30" s="11"/>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P30" s="21"/>
    </row>
    <row r="31" spans="1:42" ht="15.4" customHeight="1">
      <c r="A31" s="11"/>
      <c r="B31" s="11"/>
      <c r="C31" s="11" t="s">
        <v>182</v>
      </c>
      <c r="D31" s="931"/>
      <c r="E31" s="931"/>
      <c r="F31" s="931"/>
      <c r="G31" s="931"/>
      <c r="H31" s="931"/>
      <c r="I31" s="931"/>
      <c r="J31" s="931"/>
      <c r="K31" s="931"/>
      <c r="L31" s="931"/>
      <c r="M31" s="931"/>
      <c r="N31" s="931"/>
      <c r="O31" s="931"/>
      <c r="P31" s="931"/>
      <c r="Q31" s="931"/>
      <c r="R31" s="931"/>
      <c r="S31" s="931"/>
      <c r="T31" s="931"/>
      <c r="U31" s="931"/>
      <c r="V31" s="931"/>
      <c r="W31" s="931"/>
      <c r="X31" s="931"/>
      <c r="Y31" s="931"/>
      <c r="Z31" s="931"/>
      <c r="AA31" s="931"/>
      <c r="AB31" s="931"/>
      <c r="AC31" s="931"/>
      <c r="AD31" s="931"/>
      <c r="AE31" s="931"/>
      <c r="AF31" s="931"/>
      <c r="AG31" s="931"/>
      <c r="AH31" s="931"/>
      <c r="AI31" s="931"/>
      <c r="AJ31" s="931"/>
      <c r="AK31" s="10"/>
      <c r="AL31" s="10"/>
      <c r="AM31" s="10"/>
      <c r="AP31" s="21"/>
    </row>
    <row r="32" spans="1:42" ht="15.4" customHeight="1">
      <c r="A32" s="11"/>
      <c r="B32" s="11"/>
      <c r="C32" s="11"/>
      <c r="D32" s="11"/>
      <c r="E32" s="11"/>
      <c r="F32" s="11"/>
      <c r="G32" s="11"/>
      <c r="H32" s="11"/>
      <c r="I32" s="11"/>
      <c r="J32" s="11"/>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P32" s="21"/>
    </row>
    <row r="33" spans="1:42" ht="15.4" customHeight="1">
      <c r="A33" s="10"/>
      <c r="B33" s="16" t="s">
        <v>121</v>
      </c>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0"/>
      <c r="AP33" s="21"/>
    </row>
    <row r="34" spans="1:42" ht="15.4" customHeight="1">
      <c r="A34" s="10"/>
      <c r="B34" s="14"/>
      <c r="C34" s="550" t="s">
        <v>464</v>
      </c>
      <c r="D34" s="550"/>
      <c r="E34" s="550"/>
      <c r="F34" s="550"/>
      <c r="G34" s="550"/>
      <c r="H34" s="550"/>
      <c r="I34" s="550"/>
      <c r="J34" s="550"/>
      <c r="K34" s="550"/>
      <c r="L34" s="550"/>
      <c r="M34" s="550"/>
      <c r="N34" s="550"/>
      <c r="O34" s="550"/>
      <c r="P34" s="550"/>
      <c r="Q34" s="550"/>
      <c r="R34" s="550"/>
      <c r="S34" s="550"/>
      <c r="T34" s="550"/>
      <c r="U34" s="550"/>
      <c r="V34" s="550"/>
      <c r="W34" s="550"/>
      <c r="X34" s="550"/>
      <c r="Y34" s="550"/>
      <c r="Z34" s="550"/>
      <c r="AA34" s="550"/>
      <c r="AB34" s="550"/>
      <c r="AC34" s="550"/>
      <c r="AD34" s="550"/>
      <c r="AE34" s="550"/>
      <c r="AF34" s="550"/>
      <c r="AG34" s="550"/>
      <c r="AH34" s="550"/>
      <c r="AI34" s="550"/>
      <c r="AJ34" s="550"/>
      <c r="AK34" s="550"/>
      <c r="AL34" s="550"/>
      <c r="AM34" s="10"/>
      <c r="AP34" s="21"/>
    </row>
    <row r="35" spans="1:42" ht="15.4" customHeight="1">
      <c r="A35" s="10"/>
      <c r="B35" s="14"/>
      <c r="C35" s="550"/>
      <c r="D35" s="550"/>
      <c r="E35" s="550"/>
      <c r="F35" s="550"/>
      <c r="G35" s="550"/>
      <c r="H35" s="550"/>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0"/>
      <c r="AH35" s="550"/>
      <c r="AI35" s="550"/>
      <c r="AJ35" s="550"/>
      <c r="AK35" s="550"/>
      <c r="AL35" s="550"/>
      <c r="AM35" s="10"/>
      <c r="AP35" s="482"/>
    </row>
    <row r="36" spans="1:42" ht="15.4" customHeight="1">
      <c r="A36" s="10"/>
      <c r="B36" s="14"/>
      <c r="C36" s="948" t="s">
        <v>6</v>
      </c>
      <c r="D36" s="949"/>
      <c r="E36" s="949"/>
      <c r="F36" s="949"/>
      <c r="G36" s="949"/>
      <c r="H36" s="949"/>
      <c r="I36" s="950"/>
      <c r="J36" s="544"/>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6"/>
      <c r="AK36" s="14"/>
      <c r="AL36" s="14"/>
      <c r="AM36" s="10"/>
      <c r="AP36" s="482"/>
    </row>
    <row r="37" spans="1:42" ht="15.4" customHeight="1">
      <c r="A37" s="10"/>
      <c r="B37" s="14"/>
      <c r="C37" s="948" t="s">
        <v>7</v>
      </c>
      <c r="D37" s="949"/>
      <c r="E37" s="949"/>
      <c r="F37" s="949"/>
      <c r="G37" s="949"/>
      <c r="H37" s="949"/>
      <c r="I37" s="950"/>
      <c r="J37" s="544"/>
      <c r="K37" s="545"/>
      <c r="L37" s="545"/>
      <c r="M37" s="545"/>
      <c r="N37" s="545"/>
      <c r="O37" s="545"/>
      <c r="P37" s="545"/>
      <c r="Q37" s="545"/>
      <c r="R37" s="545"/>
      <c r="S37" s="545"/>
      <c r="T37" s="545"/>
      <c r="U37" s="545"/>
      <c r="V37" s="545"/>
      <c r="W37" s="545"/>
      <c r="X37" s="545"/>
      <c r="Y37" s="545"/>
      <c r="Z37" s="545"/>
      <c r="AA37" s="545"/>
      <c r="AB37" s="545"/>
      <c r="AC37" s="545"/>
      <c r="AD37" s="545"/>
      <c r="AE37" s="545"/>
      <c r="AF37" s="545"/>
      <c r="AG37" s="545"/>
      <c r="AH37" s="545"/>
      <c r="AI37" s="545"/>
      <c r="AJ37" s="546"/>
      <c r="AK37" s="14"/>
      <c r="AL37" s="14"/>
      <c r="AM37" s="10"/>
      <c r="AP37" s="482"/>
    </row>
    <row r="38" spans="1:42" ht="15.4" customHeight="1">
      <c r="A38" s="10"/>
      <c r="B38" s="14"/>
      <c r="C38" s="951" t="s">
        <v>8</v>
      </c>
      <c r="D38" s="952"/>
      <c r="E38" s="952"/>
      <c r="F38" s="952"/>
      <c r="G38" s="952"/>
      <c r="H38" s="952"/>
      <c r="I38" s="953"/>
      <c r="J38" s="544"/>
      <c r="K38" s="545"/>
      <c r="L38" s="545"/>
      <c r="M38" s="545"/>
      <c r="N38" s="545"/>
      <c r="O38" s="545"/>
      <c r="P38" s="545"/>
      <c r="Q38" s="545"/>
      <c r="R38" s="545"/>
      <c r="S38" s="545"/>
      <c r="T38" s="545"/>
      <c r="U38" s="545"/>
      <c r="V38" s="545"/>
      <c r="W38" s="545"/>
      <c r="X38" s="545"/>
      <c r="Y38" s="545"/>
      <c r="Z38" s="545"/>
      <c r="AA38" s="545"/>
      <c r="AB38" s="545"/>
      <c r="AC38" s="545"/>
      <c r="AD38" s="545"/>
      <c r="AE38" s="545"/>
      <c r="AF38" s="545"/>
      <c r="AG38" s="545"/>
      <c r="AH38" s="545"/>
      <c r="AI38" s="545"/>
      <c r="AJ38" s="546"/>
      <c r="AK38" s="14"/>
      <c r="AL38" s="14"/>
      <c r="AM38" s="10"/>
    </row>
    <row r="39" spans="1:42" ht="15.4" customHeight="1">
      <c r="A39" s="11"/>
      <c r="B39" s="14"/>
      <c r="C39" s="948" t="s">
        <v>9</v>
      </c>
      <c r="D39" s="949"/>
      <c r="E39" s="949"/>
      <c r="F39" s="949"/>
      <c r="G39" s="949"/>
      <c r="H39" s="949"/>
      <c r="I39" s="950"/>
      <c r="J39" s="558"/>
      <c r="K39" s="559"/>
      <c r="L39" s="559"/>
      <c r="M39" s="559"/>
      <c r="N39" s="43" t="s">
        <v>172</v>
      </c>
      <c r="O39" s="559"/>
      <c r="P39" s="559"/>
      <c r="Q39" s="559"/>
      <c r="R39" s="559"/>
      <c r="S39" s="43" t="s">
        <v>172</v>
      </c>
      <c r="T39" s="559"/>
      <c r="U39" s="559"/>
      <c r="V39" s="559"/>
      <c r="W39" s="559"/>
      <c r="X39" s="553"/>
      <c r="Y39" s="553"/>
      <c r="Z39" s="553"/>
      <c r="AA39" s="553"/>
      <c r="AB39" s="553"/>
      <c r="AC39" s="553"/>
      <c r="AD39" s="553"/>
      <c r="AE39" s="553"/>
      <c r="AF39" s="553"/>
      <c r="AG39" s="553"/>
      <c r="AH39" s="553"/>
      <c r="AI39" s="553"/>
      <c r="AJ39" s="554"/>
      <c r="AK39" s="14"/>
      <c r="AL39" s="14"/>
      <c r="AM39" s="10"/>
    </row>
    <row r="40" spans="1:42" ht="15.4" customHeight="1">
      <c r="A40" s="10"/>
      <c r="B40" s="14"/>
      <c r="C40" s="948" t="s">
        <v>19</v>
      </c>
      <c r="D40" s="949"/>
      <c r="E40" s="949"/>
      <c r="F40" s="949"/>
      <c r="G40" s="949"/>
      <c r="H40" s="949"/>
      <c r="I40" s="950"/>
      <c r="J40" s="637"/>
      <c r="K40" s="638"/>
      <c r="L40" s="638"/>
      <c r="M40" s="638"/>
      <c r="N40" s="638"/>
      <c r="O40" s="638"/>
      <c r="P40" s="638"/>
      <c r="Q40" s="638"/>
      <c r="R40" s="638"/>
      <c r="S40" s="638"/>
      <c r="T40" s="638"/>
      <c r="U40" s="638"/>
      <c r="V40" s="638"/>
      <c r="W40" s="304" t="s">
        <v>325</v>
      </c>
      <c r="X40" s="638"/>
      <c r="Y40" s="638"/>
      <c r="Z40" s="638"/>
      <c r="AA40" s="638"/>
      <c r="AB40" s="638"/>
      <c r="AC40" s="638"/>
      <c r="AD40" s="638"/>
      <c r="AE40" s="638"/>
      <c r="AF40" s="638"/>
      <c r="AG40" s="638"/>
      <c r="AH40" s="638"/>
      <c r="AI40" s="638"/>
      <c r="AJ40" s="639"/>
      <c r="AK40" s="14"/>
      <c r="AL40" s="14"/>
      <c r="AM40" s="10"/>
    </row>
    <row r="41" spans="1:42" ht="15.4" customHeight="1">
      <c r="A41" s="10"/>
      <c r="B41" s="14"/>
      <c r="C41" s="948" t="s">
        <v>10</v>
      </c>
      <c r="D41" s="949"/>
      <c r="E41" s="949"/>
      <c r="F41" s="949"/>
      <c r="G41" s="949"/>
      <c r="H41" s="949"/>
      <c r="I41" s="950"/>
      <c r="J41" s="544"/>
      <c r="K41" s="545"/>
      <c r="L41" s="545"/>
      <c r="M41" s="545"/>
      <c r="N41" s="545"/>
      <c r="O41" s="545"/>
      <c r="P41" s="545"/>
      <c r="Q41" s="545"/>
      <c r="R41" s="545"/>
      <c r="S41" s="545"/>
      <c r="T41" s="545"/>
      <c r="U41" s="545"/>
      <c r="V41" s="545"/>
      <c r="W41" s="545"/>
      <c r="X41" s="545"/>
      <c r="Y41" s="545"/>
      <c r="Z41" s="545"/>
      <c r="AA41" s="545"/>
      <c r="AB41" s="545"/>
      <c r="AC41" s="545"/>
      <c r="AD41" s="545"/>
      <c r="AE41" s="545"/>
      <c r="AF41" s="545"/>
      <c r="AG41" s="545"/>
      <c r="AH41" s="545"/>
      <c r="AI41" s="545"/>
      <c r="AJ41" s="546"/>
      <c r="AK41" s="14"/>
      <c r="AL41" s="14"/>
      <c r="AM41" s="10"/>
    </row>
    <row r="42" spans="1:42" ht="14.45" customHeight="1">
      <c r="A42" s="10"/>
      <c r="B42" s="14"/>
      <c r="C42" s="18" t="s">
        <v>150</v>
      </c>
      <c r="D42" s="550" t="s">
        <v>461</v>
      </c>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0"/>
      <c r="AJ42" s="550"/>
      <c r="AK42" s="550"/>
      <c r="AL42" s="550"/>
      <c r="AM42" s="10"/>
    </row>
    <row r="43" spans="1:42" ht="14.45" customHeight="1">
      <c r="A43" s="11"/>
      <c r="B43" s="14"/>
      <c r="C43" s="14"/>
      <c r="D43" s="550"/>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550"/>
      <c r="AI43" s="550"/>
      <c r="AJ43" s="550"/>
      <c r="AK43" s="550"/>
      <c r="AL43" s="550"/>
      <c r="AM43" s="10"/>
    </row>
    <row r="44" spans="1:42" ht="14.45" customHeight="1">
      <c r="A44" s="11"/>
      <c r="B44" s="14"/>
      <c r="C44" s="14"/>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c r="AC44" s="550"/>
      <c r="AD44" s="550"/>
      <c r="AE44" s="550"/>
      <c r="AF44" s="550"/>
      <c r="AG44" s="550"/>
      <c r="AH44" s="550"/>
      <c r="AI44" s="550"/>
      <c r="AJ44" s="550"/>
      <c r="AK44" s="550"/>
      <c r="AL44" s="550"/>
      <c r="AM44" s="10"/>
    </row>
    <row r="45" spans="1:42" ht="18" customHeight="1">
      <c r="A45" s="46"/>
      <c r="B45" s="9"/>
      <c r="C45" s="9"/>
      <c r="D45" s="9"/>
      <c r="E45" s="9"/>
      <c r="F45" s="9"/>
      <c r="G45" s="9"/>
      <c r="H45" s="9"/>
      <c r="I45" s="9"/>
      <c r="J45" s="9"/>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row>
    <row r="46" spans="1:42" ht="18" customHeight="1">
      <c r="A46" s="46"/>
      <c r="B46" s="16" t="s">
        <v>370</v>
      </c>
      <c r="C46" s="16"/>
      <c r="D46" s="9"/>
      <c r="E46" s="9"/>
      <c r="F46" s="9"/>
      <c r="G46" s="9"/>
      <c r="H46" s="9"/>
      <c r="I46" s="9"/>
      <c r="J46" s="9"/>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42" ht="18" customHeight="1">
      <c r="A47" s="46"/>
      <c r="B47" s="9"/>
      <c r="C47" s="10"/>
      <c r="D47" s="14" t="s">
        <v>371</v>
      </c>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0"/>
    </row>
    <row r="48" spans="1:42" ht="18" customHeight="1">
      <c r="A48" s="46"/>
      <c r="B48" s="9"/>
      <c r="C48" s="306" t="s">
        <v>295</v>
      </c>
      <c r="D48" s="580" t="s">
        <v>465</v>
      </c>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0"/>
      <c r="AL48" s="580"/>
      <c r="AM48" s="10"/>
    </row>
    <row r="49" spans="1:39" s="42" customFormat="1" ht="28.5" customHeight="1">
      <c r="A49" s="483"/>
      <c r="B49" s="40"/>
      <c r="C49" s="4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41"/>
    </row>
    <row r="50" spans="1:39" ht="18" customHeight="1">
      <c r="A50" s="46"/>
      <c r="B50" s="9"/>
      <c r="C50" s="306" t="s">
        <v>295</v>
      </c>
      <c r="D50" s="550" t="s">
        <v>372</v>
      </c>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0"/>
      <c r="AH50" s="550"/>
      <c r="AI50" s="550"/>
      <c r="AJ50" s="550"/>
      <c r="AK50" s="550"/>
      <c r="AL50" s="550"/>
      <c r="AM50" s="10"/>
    </row>
    <row r="51" spans="1:39" ht="18" customHeight="1">
      <c r="A51" s="46"/>
      <c r="B51" s="9"/>
      <c r="C51" s="9"/>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c r="AC51" s="550"/>
      <c r="AD51" s="550"/>
      <c r="AE51" s="550"/>
      <c r="AF51" s="550"/>
      <c r="AG51" s="550"/>
      <c r="AH51" s="550"/>
      <c r="AI51" s="550"/>
      <c r="AJ51" s="550"/>
      <c r="AK51" s="550"/>
      <c r="AL51" s="550"/>
      <c r="AM51" s="10"/>
    </row>
    <row r="52" spans="1:39" ht="18" customHeight="1">
      <c r="A52" s="3"/>
      <c r="B52" s="2"/>
      <c r="C52" s="2"/>
      <c r="D52" s="2"/>
      <c r="E52" s="2"/>
      <c r="F52" s="2"/>
      <c r="G52" s="2"/>
      <c r="H52" s="2"/>
      <c r="I52" s="2"/>
      <c r="J52" s="2"/>
    </row>
    <row r="53" spans="1:39" ht="18" customHeight="1">
      <c r="A53" s="3"/>
      <c r="B53" s="2"/>
      <c r="C53" s="2"/>
      <c r="D53" s="2"/>
      <c r="E53" s="2"/>
      <c r="F53" s="2"/>
      <c r="G53" s="2"/>
      <c r="H53" s="2"/>
      <c r="I53" s="2"/>
      <c r="J53" s="2"/>
    </row>
    <row r="54" spans="1:39" ht="18" customHeight="1">
      <c r="A54" s="3"/>
      <c r="B54" s="2"/>
      <c r="C54" s="2"/>
      <c r="D54" s="2"/>
      <c r="E54" s="2"/>
      <c r="F54" s="2"/>
      <c r="G54" s="2"/>
      <c r="H54" s="2"/>
      <c r="I54" s="2"/>
      <c r="J54" s="2"/>
    </row>
    <row r="55" spans="1:39" ht="18" customHeight="1">
      <c r="A55" s="3"/>
      <c r="B55" s="2"/>
      <c r="C55" s="2"/>
      <c r="D55" s="2"/>
      <c r="E55" s="2"/>
      <c r="F55" s="2"/>
      <c r="G55" s="2"/>
      <c r="H55" s="2"/>
      <c r="I55" s="2"/>
      <c r="J55" s="2"/>
    </row>
    <row r="56" spans="1:39" ht="18" customHeight="1">
      <c r="A56" s="3"/>
      <c r="B56" s="2"/>
      <c r="C56" s="2"/>
      <c r="D56" s="2"/>
      <c r="E56" s="2"/>
      <c r="F56" s="2"/>
      <c r="G56" s="2"/>
      <c r="H56" s="2"/>
      <c r="I56" s="2"/>
      <c r="J56" s="2"/>
    </row>
    <row r="57" spans="1:39" ht="18" customHeight="1">
      <c r="A57" s="3"/>
      <c r="B57" s="2"/>
      <c r="C57" s="2"/>
      <c r="D57" s="2"/>
      <c r="E57" s="2"/>
      <c r="F57" s="2"/>
      <c r="G57" s="2"/>
      <c r="H57" s="2"/>
      <c r="I57" s="2"/>
      <c r="J57" s="2"/>
    </row>
    <row r="58" spans="1:39" ht="18" customHeight="1">
      <c r="A58" s="3"/>
      <c r="B58" s="2"/>
      <c r="C58" s="2"/>
      <c r="D58" s="2"/>
      <c r="E58" s="2"/>
      <c r="F58" s="2"/>
      <c r="G58" s="2"/>
      <c r="H58" s="2"/>
      <c r="I58" s="2"/>
      <c r="J58" s="2"/>
    </row>
    <row r="59" spans="1:39" ht="18" customHeight="1">
      <c r="A59" s="3"/>
      <c r="B59" s="2"/>
      <c r="C59" s="2"/>
      <c r="D59" s="2"/>
      <c r="E59" s="2"/>
      <c r="F59" s="2"/>
      <c r="G59" s="2"/>
      <c r="H59" s="2"/>
      <c r="I59" s="2"/>
      <c r="J59" s="2"/>
    </row>
    <row r="60" spans="1:39" ht="18" customHeight="1">
      <c r="A60" s="3"/>
      <c r="B60" s="2"/>
      <c r="C60" s="2"/>
      <c r="D60" s="2"/>
      <c r="E60" s="2"/>
      <c r="F60" s="2"/>
      <c r="G60" s="2"/>
      <c r="H60" s="2"/>
      <c r="I60" s="2"/>
      <c r="J60" s="2"/>
    </row>
    <row r="61" spans="1:39" ht="18" customHeight="1">
      <c r="A61" s="3"/>
      <c r="B61" s="2"/>
      <c r="C61" s="2"/>
      <c r="D61" s="2"/>
      <c r="E61" s="2"/>
      <c r="F61" s="2"/>
      <c r="G61" s="2"/>
      <c r="H61" s="2"/>
      <c r="I61" s="2"/>
      <c r="J61" s="2"/>
    </row>
    <row r="62" spans="1:39" ht="18" customHeight="1">
      <c r="A62" s="3"/>
      <c r="B62" s="2"/>
      <c r="C62" s="2"/>
      <c r="D62" s="2"/>
      <c r="E62" s="2"/>
      <c r="F62" s="2"/>
      <c r="G62" s="2"/>
      <c r="H62" s="2"/>
      <c r="I62" s="2"/>
      <c r="J62" s="2"/>
    </row>
    <row r="63" spans="1:39" ht="18" customHeight="1">
      <c r="A63" s="3"/>
      <c r="B63" s="2"/>
      <c r="C63" s="2"/>
      <c r="D63" s="2"/>
      <c r="E63" s="2"/>
      <c r="F63" s="2"/>
      <c r="G63" s="2"/>
      <c r="H63" s="2"/>
      <c r="I63" s="2"/>
      <c r="J63" s="2"/>
    </row>
    <row r="64" spans="1:39" ht="18" customHeight="1">
      <c r="A64" s="3"/>
      <c r="B64" s="2"/>
      <c r="C64" s="2"/>
      <c r="D64" s="2"/>
      <c r="E64" s="2"/>
      <c r="F64" s="2"/>
      <c r="G64" s="2"/>
      <c r="H64" s="2"/>
      <c r="I64" s="2"/>
      <c r="J64" s="2"/>
    </row>
    <row r="65" spans="1:10" ht="18" customHeight="1">
      <c r="A65" s="3"/>
      <c r="B65" s="2"/>
      <c r="C65" s="2"/>
      <c r="D65" s="2"/>
      <c r="E65" s="2"/>
      <c r="F65" s="2"/>
      <c r="G65" s="2"/>
      <c r="H65" s="2"/>
      <c r="I65" s="2"/>
      <c r="J65" s="2"/>
    </row>
    <row r="66" spans="1:10" ht="18" customHeight="1">
      <c r="A66" s="3"/>
      <c r="B66" s="2"/>
      <c r="C66" s="2"/>
      <c r="D66" s="2"/>
      <c r="E66" s="2"/>
      <c r="F66" s="2"/>
      <c r="G66" s="2"/>
      <c r="H66" s="2"/>
      <c r="I66" s="2"/>
      <c r="J66" s="2"/>
    </row>
    <row r="67" spans="1:10" ht="18" customHeight="1">
      <c r="A67" s="3"/>
      <c r="B67" s="2"/>
      <c r="C67" s="2"/>
      <c r="D67" s="2"/>
      <c r="E67" s="2"/>
      <c r="F67" s="2"/>
      <c r="G67" s="2"/>
      <c r="H67" s="2"/>
      <c r="I67" s="2"/>
      <c r="J67" s="2"/>
    </row>
    <row r="68" spans="1:10" ht="18" customHeight="1">
      <c r="A68" s="3"/>
      <c r="B68" s="2"/>
      <c r="C68" s="2"/>
      <c r="D68" s="2"/>
      <c r="E68" s="2"/>
      <c r="F68" s="2"/>
      <c r="G68" s="2"/>
      <c r="H68" s="2"/>
      <c r="I68" s="2"/>
      <c r="J68" s="2"/>
    </row>
    <row r="69" spans="1:10" ht="18" customHeight="1">
      <c r="A69" s="3"/>
      <c r="B69" s="2"/>
      <c r="C69" s="2"/>
      <c r="D69" s="2"/>
      <c r="E69" s="2"/>
      <c r="F69" s="2"/>
      <c r="G69" s="2"/>
      <c r="H69" s="2"/>
      <c r="I69" s="2"/>
      <c r="J69" s="2"/>
    </row>
    <row r="70" spans="1:10" ht="18" customHeight="1">
      <c r="A70" s="3"/>
      <c r="B70" s="2"/>
      <c r="C70" s="2"/>
      <c r="D70" s="2"/>
      <c r="E70" s="2"/>
      <c r="F70" s="2"/>
      <c r="G70" s="2"/>
      <c r="H70" s="2"/>
      <c r="I70" s="2"/>
      <c r="J70" s="2"/>
    </row>
    <row r="71" spans="1:10" ht="18" customHeight="1">
      <c r="A71" s="3"/>
      <c r="B71" s="2"/>
      <c r="C71" s="2"/>
      <c r="D71" s="2"/>
      <c r="E71" s="2"/>
      <c r="F71" s="2"/>
      <c r="G71" s="2"/>
      <c r="H71" s="2"/>
      <c r="I71" s="2"/>
      <c r="J71" s="2"/>
    </row>
    <row r="72" spans="1:10" ht="18" customHeight="1">
      <c r="A72" s="3"/>
      <c r="B72" s="2"/>
      <c r="C72" s="2"/>
      <c r="D72" s="2"/>
      <c r="E72" s="2"/>
      <c r="F72" s="2"/>
      <c r="G72" s="2"/>
      <c r="H72" s="2"/>
      <c r="I72" s="2"/>
      <c r="J72" s="2"/>
    </row>
    <row r="73" spans="1:10" ht="18" customHeight="1">
      <c r="A73" s="3"/>
      <c r="B73" s="2"/>
      <c r="C73" s="2"/>
      <c r="D73" s="2"/>
      <c r="E73" s="2"/>
      <c r="F73" s="2"/>
      <c r="G73" s="2"/>
      <c r="H73" s="2"/>
      <c r="I73" s="2"/>
      <c r="J73" s="2"/>
    </row>
    <row r="74" spans="1:10" ht="18" customHeight="1">
      <c r="A74" s="3"/>
      <c r="B74" s="2"/>
      <c r="C74" s="2"/>
      <c r="D74" s="2"/>
      <c r="E74" s="2"/>
      <c r="F74" s="2"/>
      <c r="G74" s="2"/>
      <c r="H74" s="2"/>
      <c r="I74" s="2"/>
      <c r="J74" s="2"/>
    </row>
    <row r="75" spans="1:10" ht="18" customHeight="1">
      <c r="A75" s="3"/>
      <c r="B75" s="2"/>
      <c r="C75" s="2"/>
      <c r="D75" s="2"/>
      <c r="E75" s="2"/>
      <c r="F75" s="2"/>
      <c r="G75" s="2"/>
      <c r="H75" s="2"/>
      <c r="I75" s="2"/>
      <c r="J75" s="2"/>
    </row>
    <row r="76" spans="1:10" ht="18" customHeight="1">
      <c r="A76" s="3"/>
      <c r="B76" s="2"/>
      <c r="C76" s="2"/>
      <c r="D76" s="2"/>
      <c r="E76" s="2"/>
      <c r="F76" s="2"/>
      <c r="G76" s="2"/>
      <c r="H76" s="2"/>
      <c r="I76" s="2"/>
      <c r="J76" s="2"/>
    </row>
    <row r="77" spans="1:10" ht="18" customHeight="1">
      <c r="A77" s="3"/>
      <c r="B77" s="2"/>
      <c r="C77" s="2"/>
      <c r="D77" s="2"/>
      <c r="E77" s="2"/>
      <c r="F77" s="2"/>
      <c r="G77" s="2"/>
      <c r="H77" s="2"/>
      <c r="I77" s="2"/>
      <c r="J77" s="2"/>
    </row>
    <row r="78" spans="1:10" ht="18" customHeight="1">
      <c r="A78" s="3"/>
      <c r="B78" s="2"/>
      <c r="C78" s="2"/>
      <c r="D78" s="2"/>
      <c r="E78" s="2"/>
      <c r="F78" s="2"/>
      <c r="G78" s="2"/>
      <c r="H78" s="2"/>
      <c r="I78" s="2"/>
      <c r="J78" s="2"/>
    </row>
    <row r="79" spans="1:10" ht="18" customHeight="1">
      <c r="A79" s="3"/>
      <c r="B79" s="2"/>
      <c r="C79" s="2"/>
      <c r="D79" s="2"/>
      <c r="E79" s="2"/>
      <c r="F79" s="2"/>
      <c r="G79" s="2"/>
      <c r="H79" s="2"/>
      <c r="I79" s="2"/>
      <c r="J79" s="2"/>
    </row>
    <row r="80" spans="1:10" ht="18" customHeight="1">
      <c r="A80" s="3"/>
      <c r="B80" s="2"/>
      <c r="C80" s="2"/>
      <c r="D80" s="2"/>
      <c r="E80" s="2"/>
      <c r="F80" s="2"/>
      <c r="G80" s="2"/>
      <c r="H80" s="2"/>
      <c r="I80" s="2"/>
      <c r="J80" s="2"/>
    </row>
    <row r="81" spans="1:10" ht="18" customHeight="1">
      <c r="A81" s="3"/>
      <c r="B81" s="2"/>
      <c r="C81" s="2"/>
      <c r="D81" s="2"/>
      <c r="E81" s="2"/>
      <c r="F81" s="2"/>
      <c r="G81" s="2"/>
      <c r="H81" s="2"/>
      <c r="I81" s="2"/>
      <c r="J81" s="2"/>
    </row>
    <row r="82" spans="1:10" ht="18" customHeight="1">
      <c r="A82" s="3"/>
      <c r="B82" s="2"/>
      <c r="C82" s="2"/>
      <c r="D82" s="2"/>
      <c r="E82" s="2"/>
      <c r="F82" s="2"/>
      <c r="G82" s="2"/>
      <c r="H82" s="2"/>
      <c r="I82" s="2"/>
      <c r="J82" s="2"/>
    </row>
    <row r="83" spans="1:10" ht="18" customHeight="1">
      <c r="A83" s="3"/>
      <c r="B83" s="2"/>
      <c r="C83" s="2"/>
      <c r="D83" s="2"/>
      <c r="E83" s="2"/>
      <c r="F83" s="2"/>
      <c r="G83" s="2"/>
      <c r="H83" s="2"/>
      <c r="I83" s="2"/>
      <c r="J83" s="2"/>
    </row>
    <row r="84" spans="1:10" ht="18" customHeight="1">
      <c r="A84" s="3"/>
      <c r="B84" s="2"/>
      <c r="C84" s="2"/>
      <c r="D84" s="2"/>
      <c r="E84" s="2"/>
      <c r="F84" s="2"/>
      <c r="G84" s="2"/>
      <c r="H84" s="2"/>
      <c r="I84" s="2"/>
      <c r="J84" s="2"/>
    </row>
    <row r="85" spans="1:10" ht="18" customHeight="1">
      <c r="A85" s="3"/>
      <c r="B85" s="2"/>
      <c r="C85" s="2"/>
      <c r="D85" s="2"/>
      <c r="E85" s="2"/>
      <c r="F85" s="2"/>
      <c r="G85" s="2"/>
      <c r="H85" s="2"/>
      <c r="I85" s="2"/>
      <c r="J85" s="2"/>
    </row>
    <row r="86" spans="1:10" ht="18" customHeight="1">
      <c r="A86" s="3"/>
      <c r="B86" s="2"/>
      <c r="C86" s="2"/>
      <c r="D86" s="2"/>
      <c r="E86" s="2"/>
      <c r="F86" s="2"/>
      <c r="G86" s="2"/>
      <c r="H86" s="2"/>
      <c r="I86" s="2"/>
      <c r="J86" s="2"/>
    </row>
    <row r="87" spans="1:10" ht="18" customHeight="1">
      <c r="A87" s="3"/>
      <c r="B87" s="2"/>
      <c r="C87" s="2"/>
      <c r="D87" s="2"/>
      <c r="E87" s="2"/>
      <c r="F87" s="2"/>
      <c r="G87" s="2"/>
      <c r="H87" s="2"/>
      <c r="I87" s="2"/>
      <c r="J87" s="2"/>
    </row>
    <row r="88" spans="1:10" ht="18" customHeight="1">
      <c r="A88" s="3"/>
      <c r="B88" s="2"/>
      <c r="C88" s="2"/>
      <c r="D88" s="2"/>
      <c r="E88" s="2"/>
      <c r="F88" s="2"/>
      <c r="G88" s="2"/>
      <c r="H88" s="2"/>
      <c r="I88" s="2"/>
      <c r="J88" s="2"/>
    </row>
    <row r="89" spans="1:10" ht="18" customHeight="1">
      <c r="A89" s="3"/>
      <c r="B89" s="2"/>
      <c r="C89" s="2"/>
      <c r="D89" s="2"/>
      <c r="E89" s="2"/>
      <c r="F89" s="2"/>
      <c r="G89" s="2"/>
      <c r="H89" s="2"/>
      <c r="I89" s="2"/>
      <c r="J89" s="2"/>
    </row>
    <row r="90" spans="1:10" ht="18" customHeight="1">
      <c r="A90" s="3"/>
      <c r="B90" s="2"/>
      <c r="C90" s="2"/>
      <c r="D90" s="2"/>
      <c r="E90" s="2"/>
      <c r="F90" s="2"/>
      <c r="G90" s="2"/>
      <c r="H90" s="2"/>
      <c r="I90" s="2"/>
      <c r="J90" s="2"/>
    </row>
    <row r="91" spans="1:10" ht="18" customHeight="1">
      <c r="A91" s="3"/>
      <c r="B91" s="2"/>
      <c r="C91" s="2"/>
      <c r="D91" s="2"/>
      <c r="E91" s="2"/>
      <c r="F91" s="2"/>
      <c r="G91" s="2"/>
      <c r="H91" s="2"/>
      <c r="I91" s="2"/>
      <c r="J91" s="2"/>
    </row>
    <row r="92" spans="1:10" ht="18" customHeight="1">
      <c r="A92" s="3"/>
      <c r="B92" s="2"/>
      <c r="C92" s="2"/>
      <c r="D92" s="2"/>
      <c r="E92" s="2"/>
      <c r="F92" s="2"/>
      <c r="G92" s="2"/>
      <c r="H92" s="2"/>
      <c r="I92" s="2"/>
      <c r="J92" s="2"/>
    </row>
    <row r="93" spans="1:10" ht="18" customHeight="1">
      <c r="A93" s="3"/>
      <c r="B93" s="2"/>
      <c r="C93" s="2"/>
      <c r="D93" s="2"/>
      <c r="E93" s="2"/>
      <c r="F93" s="2"/>
      <c r="G93" s="2"/>
      <c r="H93" s="2"/>
      <c r="I93" s="2"/>
      <c r="J93" s="2"/>
    </row>
    <row r="94" spans="1:10" ht="18" customHeight="1">
      <c r="A94" s="3"/>
      <c r="B94" s="2"/>
      <c r="C94" s="2"/>
      <c r="D94" s="2"/>
      <c r="E94" s="2"/>
      <c r="F94" s="2"/>
      <c r="G94" s="2"/>
      <c r="H94" s="2"/>
      <c r="I94" s="2"/>
      <c r="J94" s="2"/>
    </row>
    <row r="95" spans="1:10" ht="18" customHeight="1">
      <c r="A95" s="3"/>
      <c r="B95" s="2"/>
      <c r="C95" s="2"/>
      <c r="D95" s="2"/>
      <c r="E95" s="2"/>
      <c r="F95" s="2"/>
      <c r="G95" s="2"/>
      <c r="H95" s="2"/>
      <c r="I95" s="2"/>
      <c r="J95" s="2"/>
    </row>
    <row r="96" spans="1:10" ht="18" customHeight="1">
      <c r="A96" s="3"/>
      <c r="B96" s="2"/>
      <c r="C96" s="2"/>
      <c r="D96" s="2"/>
      <c r="E96" s="2"/>
      <c r="F96" s="2"/>
      <c r="G96" s="2"/>
      <c r="H96" s="2"/>
      <c r="I96" s="2"/>
      <c r="J96" s="2"/>
    </row>
    <row r="97" spans="1:10" ht="18" customHeight="1">
      <c r="A97" s="3"/>
      <c r="B97" s="2"/>
      <c r="C97" s="2"/>
      <c r="D97" s="2"/>
      <c r="E97" s="2"/>
      <c r="F97" s="2"/>
      <c r="G97" s="2"/>
      <c r="H97" s="2"/>
      <c r="I97" s="2"/>
      <c r="J97" s="2"/>
    </row>
    <row r="98" spans="1:10" ht="18" customHeight="1">
      <c r="A98" s="3"/>
      <c r="B98" s="2"/>
      <c r="C98" s="2"/>
      <c r="D98" s="2"/>
      <c r="E98" s="2"/>
      <c r="F98" s="2"/>
      <c r="G98" s="2"/>
      <c r="H98" s="2"/>
      <c r="I98" s="2"/>
      <c r="J98" s="2"/>
    </row>
    <row r="99" spans="1:10" ht="18" customHeight="1">
      <c r="A99" s="3"/>
      <c r="B99" s="2"/>
      <c r="C99" s="2"/>
      <c r="D99" s="2"/>
      <c r="E99" s="2"/>
      <c r="F99" s="2"/>
      <c r="G99" s="2"/>
      <c r="H99" s="2"/>
      <c r="I99" s="2"/>
      <c r="J99" s="2"/>
    </row>
    <row r="100" spans="1:10" ht="18" customHeight="1">
      <c r="A100" s="3"/>
      <c r="B100" s="2"/>
      <c r="C100" s="2"/>
      <c r="D100" s="2"/>
      <c r="E100" s="2"/>
      <c r="F100" s="2"/>
      <c r="G100" s="2"/>
      <c r="H100" s="2"/>
      <c r="I100" s="2"/>
      <c r="J100" s="2"/>
    </row>
    <row r="101" spans="1:10" ht="18" customHeight="1">
      <c r="A101" s="3"/>
      <c r="B101" s="2"/>
      <c r="C101" s="2"/>
      <c r="D101" s="2"/>
      <c r="E101" s="2"/>
      <c r="F101" s="2"/>
      <c r="G101" s="2"/>
      <c r="H101" s="2"/>
      <c r="I101" s="2"/>
      <c r="J101" s="2"/>
    </row>
    <row r="102" spans="1:10" ht="18" customHeight="1">
      <c r="A102" s="3"/>
      <c r="B102" s="2"/>
      <c r="C102" s="2"/>
      <c r="D102" s="2"/>
      <c r="E102" s="2"/>
      <c r="F102" s="2"/>
      <c r="G102" s="2"/>
      <c r="H102" s="2"/>
      <c r="I102" s="2"/>
      <c r="J102" s="2"/>
    </row>
    <row r="103" spans="1:10" ht="18" customHeight="1">
      <c r="A103" s="3"/>
      <c r="B103" s="2"/>
      <c r="C103" s="2"/>
      <c r="D103" s="2"/>
      <c r="E103" s="2"/>
      <c r="F103" s="2"/>
      <c r="G103" s="2"/>
      <c r="H103" s="2"/>
      <c r="I103" s="2"/>
      <c r="J103" s="2"/>
    </row>
    <row r="104" spans="1:10" ht="18" customHeight="1">
      <c r="A104" s="3"/>
      <c r="B104" s="2"/>
      <c r="C104" s="2"/>
      <c r="D104" s="2"/>
      <c r="E104" s="2"/>
      <c r="F104" s="2"/>
      <c r="G104" s="2"/>
      <c r="H104" s="2"/>
      <c r="I104" s="2"/>
      <c r="J104" s="2"/>
    </row>
    <row r="105" spans="1:10" ht="18" customHeight="1">
      <c r="A105" s="3"/>
      <c r="B105" s="2"/>
      <c r="C105" s="2"/>
      <c r="D105" s="2"/>
      <c r="E105" s="2"/>
      <c r="F105" s="2"/>
      <c r="G105" s="2"/>
      <c r="H105" s="2"/>
      <c r="I105" s="2"/>
      <c r="J105" s="2"/>
    </row>
    <row r="106" spans="1:10" ht="18" customHeight="1">
      <c r="A106" s="3"/>
      <c r="B106" s="2"/>
      <c r="C106" s="2"/>
      <c r="D106" s="2"/>
      <c r="E106" s="2"/>
      <c r="F106" s="2"/>
      <c r="G106" s="2"/>
      <c r="H106" s="2"/>
      <c r="I106" s="2"/>
      <c r="J106" s="2"/>
    </row>
    <row r="107" spans="1:10" ht="18" customHeight="1">
      <c r="A107" s="3"/>
      <c r="B107" s="2"/>
      <c r="C107" s="2"/>
      <c r="D107" s="2"/>
      <c r="E107" s="2"/>
      <c r="F107" s="2"/>
      <c r="G107" s="2"/>
      <c r="H107" s="2"/>
      <c r="I107" s="2"/>
      <c r="J107" s="2"/>
    </row>
    <row r="108" spans="1:10" ht="18" customHeight="1">
      <c r="A108" s="3"/>
      <c r="B108" s="2"/>
      <c r="C108" s="2"/>
      <c r="D108" s="2"/>
      <c r="E108" s="2"/>
      <c r="F108" s="2"/>
      <c r="G108" s="2"/>
      <c r="H108" s="2"/>
      <c r="I108" s="2"/>
      <c r="J108" s="2"/>
    </row>
    <row r="109" spans="1:10" ht="18" customHeight="1">
      <c r="A109" s="3"/>
      <c r="B109" s="2"/>
      <c r="C109" s="2"/>
      <c r="D109" s="2"/>
      <c r="E109" s="2"/>
      <c r="F109" s="2"/>
      <c r="G109" s="2"/>
      <c r="H109" s="2"/>
      <c r="I109" s="2"/>
      <c r="J109" s="2"/>
    </row>
    <row r="110" spans="1:10" ht="18" customHeight="1">
      <c r="A110" s="3"/>
      <c r="B110" s="2"/>
      <c r="C110" s="2"/>
      <c r="D110" s="2"/>
      <c r="E110" s="2"/>
      <c r="F110" s="2"/>
      <c r="G110" s="2"/>
      <c r="H110" s="2"/>
      <c r="I110" s="2"/>
      <c r="J110" s="2"/>
    </row>
    <row r="111" spans="1:10" ht="18" customHeight="1">
      <c r="A111" s="3"/>
      <c r="B111" s="2"/>
      <c r="C111" s="2"/>
      <c r="D111" s="2"/>
      <c r="E111" s="2"/>
      <c r="F111" s="2"/>
      <c r="G111" s="2"/>
      <c r="H111" s="2"/>
      <c r="I111" s="2"/>
      <c r="J111" s="2"/>
    </row>
    <row r="112" spans="1:10" ht="18" customHeight="1">
      <c r="A112" s="3"/>
      <c r="B112" s="2"/>
      <c r="C112" s="2"/>
      <c r="D112" s="2"/>
      <c r="E112" s="2"/>
      <c r="F112" s="2"/>
      <c r="G112" s="2"/>
      <c r="H112" s="2"/>
      <c r="I112" s="2"/>
      <c r="J112" s="2"/>
    </row>
    <row r="113" spans="1:10" ht="18" customHeight="1">
      <c r="A113" s="3"/>
      <c r="B113" s="2"/>
      <c r="C113" s="2"/>
      <c r="D113" s="2"/>
      <c r="E113" s="2"/>
      <c r="F113" s="2"/>
      <c r="G113" s="2"/>
      <c r="H113" s="2"/>
      <c r="I113" s="2"/>
      <c r="J113" s="2"/>
    </row>
    <row r="114" spans="1:10" ht="18" customHeight="1">
      <c r="A114" s="3"/>
      <c r="B114" s="2"/>
      <c r="C114" s="2"/>
      <c r="D114" s="2"/>
      <c r="E114" s="2"/>
      <c r="F114" s="2"/>
      <c r="G114" s="2"/>
      <c r="H114" s="2"/>
      <c r="I114" s="2"/>
      <c r="J114" s="2"/>
    </row>
    <row r="115" spans="1:10" ht="18" customHeight="1">
      <c r="A115" s="3"/>
      <c r="B115" s="2"/>
      <c r="C115" s="2"/>
      <c r="D115" s="2"/>
      <c r="E115" s="2"/>
      <c r="F115" s="2"/>
      <c r="G115" s="2"/>
      <c r="H115" s="2"/>
      <c r="I115" s="2"/>
      <c r="J115" s="2"/>
    </row>
    <row r="116" spans="1:10" ht="18" customHeight="1">
      <c r="A116" s="3"/>
      <c r="B116" s="2"/>
      <c r="C116" s="2"/>
      <c r="D116" s="2"/>
      <c r="E116" s="2"/>
      <c r="F116" s="2"/>
      <c r="G116" s="2"/>
      <c r="H116" s="2"/>
      <c r="I116" s="2"/>
      <c r="J116" s="2"/>
    </row>
    <row r="117" spans="1:10" ht="18" customHeight="1">
      <c r="A117" s="3"/>
      <c r="B117" s="2"/>
      <c r="C117" s="2"/>
      <c r="D117" s="2"/>
      <c r="E117" s="2"/>
      <c r="F117" s="2"/>
      <c r="G117" s="2"/>
      <c r="H117" s="2"/>
      <c r="I117" s="2"/>
      <c r="J117" s="2"/>
    </row>
    <row r="118" spans="1:10" ht="18" customHeight="1">
      <c r="A118" s="3"/>
      <c r="B118" s="2"/>
      <c r="C118" s="2"/>
      <c r="D118" s="2"/>
      <c r="E118" s="2"/>
      <c r="F118" s="2"/>
      <c r="G118" s="2"/>
      <c r="H118" s="2"/>
      <c r="I118" s="2"/>
      <c r="J118" s="2"/>
    </row>
    <row r="119" spans="1:10" ht="18" customHeight="1">
      <c r="A119" s="3"/>
      <c r="B119" s="2"/>
      <c r="C119" s="2"/>
      <c r="D119" s="2"/>
      <c r="E119" s="2"/>
      <c r="F119" s="2"/>
      <c r="G119" s="2"/>
      <c r="H119" s="2"/>
      <c r="I119" s="2"/>
      <c r="J119" s="2"/>
    </row>
    <row r="120" spans="1:10" ht="18" customHeight="1">
      <c r="A120" s="3"/>
      <c r="B120" s="2"/>
      <c r="C120" s="2"/>
      <c r="D120" s="2"/>
      <c r="E120" s="2"/>
      <c r="F120" s="2"/>
      <c r="G120" s="2"/>
      <c r="H120" s="2"/>
      <c r="I120" s="2"/>
      <c r="J120" s="2"/>
    </row>
    <row r="121" spans="1:10" ht="18" customHeight="1">
      <c r="A121" s="3"/>
      <c r="B121" s="2"/>
      <c r="C121" s="2"/>
      <c r="D121" s="2"/>
      <c r="E121" s="2"/>
      <c r="F121" s="2"/>
      <c r="G121" s="2"/>
      <c r="H121" s="2"/>
      <c r="I121" s="2"/>
      <c r="J121" s="2"/>
    </row>
    <row r="122" spans="1:10" ht="18" customHeight="1">
      <c r="A122" s="3"/>
      <c r="B122" s="2"/>
      <c r="C122" s="2"/>
      <c r="D122" s="2"/>
      <c r="E122" s="2"/>
      <c r="F122" s="2"/>
      <c r="G122" s="2"/>
      <c r="H122" s="2"/>
      <c r="I122" s="2"/>
      <c r="J122" s="2"/>
    </row>
    <row r="123" spans="1:10" ht="18" customHeight="1">
      <c r="A123" s="3"/>
      <c r="B123" s="2"/>
      <c r="C123" s="2"/>
      <c r="D123" s="2"/>
      <c r="E123" s="2"/>
      <c r="F123" s="2"/>
      <c r="G123" s="2"/>
      <c r="H123" s="2"/>
      <c r="I123" s="2"/>
      <c r="J123" s="2"/>
    </row>
    <row r="124" spans="1:10" ht="18" customHeight="1">
      <c r="A124" s="3"/>
      <c r="B124" s="2"/>
      <c r="C124" s="2"/>
      <c r="D124" s="2"/>
      <c r="E124" s="2"/>
      <c r="F124" s="2"/>
      <c r="G124" s="2"/>
      <c r="H124" s="2"/>
      <c r="I124" s="2"/>
      <c r="J124" s="2"/>
    </row>
    <row r="125" spans="1:10" ht="18" customHeight="1">
      <c r="A125" s="3"/>
      <c r="B125" s="2"/>
      <c r="C125" s="2"/>
      <c r="D125" s="2"/>
      <c r="E125" s="2"/>
      <c r="F125" s="2"/>
      <c r="G125" s="2"/>
      <c r="H125" s="2"/>
      <c r="I125" s="2"/>
      <c r="J125" s="2"/>
    </row>
    <row r="126" spans="1:10" ht="18" customHeight="1">
      <c r="A126" s="3"/>
      <c r="B126" s="2"/>
      <c r="C126" s="2"/>
      <c r="D126" s="2"/>
      <c r="E126" s="2"/>
      <c r="F126" s="2"/>
      <c r="G126" s="2"/>
      <c r="H126" s="2"/>
      <c r="I126" s="2"/>
      <c r="J126" s="2"/>
    </row>
    <row r="127" spans="1:10" ht="18" customHeight="1">
      <c r="A127" s="3"/>
      <c r="B127" s="2"/>
      <c r="C127" s="2"/>
      <c r="D127" s="2"/>
      <c r="E127" s="2"/>
      <c r="F127" s="2"/>
      <c r="G127" s="2"/>
      <c r="H127" s="2"/>
      <c r="I127" s="2"/>
      <c r="J127" s="2"/>
    </row>
    <row r="128" spans="1:10" ht="18" customHeight="1">
      <c r="A128" s="3"/>
      <c r="B128" s="2"/>
      <c r="C128" s="2"/>
      <c r="D128" s="2"/>
      <c r="E128" s="2"/>
      <c r="F128" s="2"/>
      <c r="G128" s="2"/>
      <c r="H128" s="2"/>
      <c r="I128" s="2"/>
      <c r="J128" s="2"/>
    </row>
    <row r="129" spans="1:10" ht="18" customHeight="1">
      <c r="A129" s="3"/>
      <c r="B129" s="2"/>
      <c r="C129" s="2"/>
      <c r="D129" s="2"/>
      <c r="E129" s="2"/>
      <c r="F129" s="2"/>
      <c r="G129" s="2"/>
      <c r="H129" s="2"/>
      <c r="I129" s="2"/>
      <c r="J129" s="2"/>
    </row>
    <row r="130" spans="1:10" ht="18" customHeight="1">
      <c r="A130" s="3"/>
      <c r="B130" s="2"/>
      <c r="C130" s="2"/>
      <c r="D130" s="2"/>
      <c r="E130" s="2"/>
      <c r="F130" s="2"/>
      <c r="G130" s="2"/>
      <c r="H130" s="2"/>
      <c r="I130" s="2"/>
      <c r="J130" s="2"/>
    </row>
    <row r="131" spans="1:10" ht="18" customHeight="1">
      <c r="A131" s="3"/>
      <c r="B131" s="2"/>
      <c r="C131" s="2"/>
      <c r="D131" s="2"/>
      <c r="E131" s="2"/>
      <c r="F131" s="2"/>
      <c r="G131" s="2"/>
      <c r="H131" s="2"/>
      <c r="I131" s="2"/>
      <c r="J131" s="2"/>
    </row>
    <row r="132" spans="1:10" ht="18" customHeight="1">
      <c r="A132" s="3"/>
      <c r="B132" s="2"/>
      <c r="C132" s="2"/>
      <c r="D132" s="2"/>
      <c r="E132" s="2"/>
      <c r="F132" s="2"/>
      <c r="G132" s="2"/>
      <c r="H132" s="2"/>
      <c r="I132" s="2"/>
      <c r="J132" s="2"/>
    </row>
    <row r="133" spans="1:10" ht="18" customHeight="1">
      <c r="A133" s="3"/>
      <c r="B133" s="2"/>
      <c r="C133" s="2"/>
      <c r="D133" s="2"/>
      <c r="E133" s="2"/>
      <c r="F133" s="2"/>
      <c r="G133" s="2"/>
      <c r="H133" s="2"/>
      <c r="I133" s="2"/>
      <c r="J133" s="2"/>
    </row>
    <row r="134" spans="1:10" ht="18" customHeight="1">
      <c r="A134" s="3"/>
      <c r="B134" s="2"/>
      <c r="C134" s="2"/>
      <c r="D134" s="2"/>
      <c r="E134" s="2"/>
      <c r="F134" s="2"/>
      <c r="G134" s="2"/>
      <c r="H134" s="2"/>
      <c r="I134" s="2"/>
      <c r="J134" s="2"/>
    </row>
    <row r="135" spans="1:10" ht="18" customHeight="1">
      <c r="A135" s="3"/>
      <c r="B135" s="2"/>
      <c r="C135" s="2"/>
      <c r="D135" s="2"/>
      <c r="E135" s="2"/>
      <c r="F135" s="2"/>
      <c r="G135" s="2"/>
      <c r="H135" s="2"/>
      <c r="I135" s="2"/>
      <c r="J135" s="2"/>
    </row>
    <row r="136" spans="1:10" ht="18" customHeight="1">
      <c r="A136" s="3"/>
      <c r="B136" s="2"/>
      <c r="C136" s="2"/>
      <c r="D136" s="2"/>
      <c r="E136" s="2"/>
      <c r="F136" s="2"/>
      <c r="G136" s="2"/>
      <c r="H136" s="2"/>
      <c r="I136" s="2"/>
      <c r="J136" s="2"/>
    </row>
    <row r="137" spans="1:10" ht="18" customHeight="1">
      <c r="A137" s="3"/>
      <c r="B137" s="2"/>
      <c r="C137" s="2"/>
      <c r="D137" s="2"/>
      <c r="E137" s="2"/>
      <c r="F137" s="2"/>
      <c r="G137" s="2"/>
      <c r="H137" s="2"/>
      <c r="I137" s="2"/>
      <c r="J137" s="2"/>
    </row>
    <row r="138" spans="1:10" ht="18" customHeight="1">
      <c r="A138" s="3"/>
      <c r="B138" s="2"/>
      <c r="C138" s="2"/>
      <c r="D138" s="2"/>
      <c r="E138" s="2"/>
      <c r="F138" s="2"/>
      <c r="G138" s="2"/>
      <c r="H138" s="2"/>
      <c r="I138" s="2"/>
      <c r="J138" s="2"/>
    </row>
    <row r="139" spans="1:10" ht="18" customHeight="1">
      <c r="A139" s="3"/>
      <c r="B139" s="2"/>
      <c r="C139" s="2"/>
      <c r="D139" s="2"/>
      <c r="E139" s="2"/>
      <c r="F139" s="2"/>
      <c r="G139" s="2"/>
      <c r="H139" s="2"/>
      <c r="I139" s="2"/>
      <c r="J139" s="2"/>
    </row>
    <row r="140" spans="1:10" ht="18" customHeight="1">
      <c r="A140" s="3"/>
      <c r="B140" s="2"/>
      <c r="C140" s="2"/>
      <c r="D140" s="2"/>
      <c r="E140" s="2"/>
      <c r="F140" s="2"/>
      <c r="G140" s="2"/>
      <c r="H140" s="2"/>
      <c r="I140" s="2"/>
      <c r="J140" s="2"/>
    </row>
    <row r="141" spans="1:10" ht="18" customHeight="1">
      <c r="A141" s="3"/>
      <c r="B141" s="2"/>
      <c r="C141" s="2"/>
      <c r="D141" s="2"/>
      <c r="E141" s="2"/>
      <c r="F141" s="2"/>
      <c r="G141" s="2"/>
      <c r="H141" s="2"/>
      <c r="I141" s="2"/>
      <c r="J141" s="2"/>
    </row>
    <row r="142" spans="1:10" ht="18" customHeight="1">
      <c r="A142" s="3"/>
      <c r="B142" s="2"/>
      <c r="C142" s="2"/>
      <c r="D142" s="2"/>
      <c r="E142" s="2"/>
      <c r="F142" s="2"/>
      <c r="G142" s="2"/>
      <c r="H142" s="2"/>
      <c r="I142" s="2"/>
      <c r="J142" s="2"/>
    </row>
    <row r="143" spans="1:10" ht="18" customHeight="1">
      <c r="A143" s="3"/>
      <c r="B143" s="2"/>
      <c r="C143" s="2"/>
      <c r="D143" s="2"/>
      <c r="E143" s="2"/>
      <c r="F143" s="2"/>
      <c r="G143" s="2"/>
      <c r="H143" s="2"/>
      <c r="I143" s="2"/>
      <c r="J143" s="2"/>
    </row>
    <row r="144" spans="1:10" ht="18" customHeight="1">
      <c r="A144" s="3"/>
      <c r="B144" s="2"/>
      <c r="C144" s="2"/>
      <c r="D144" s="2"/>
      <c r="E144" s="2"/>
      <c r="F144" s="2"/>
      <c r="G144" s="2"/>
      <c r="H144" s="2"/>
      <c r="I144" s="2"/>
      <c r="J144" s="2"/>
    </row>
    <row r="145" spans="1:10" ht="18" customHeight="1">
      <c r="A145" s="3"/>
      <c r="B145" s="2"/>
      <c r="C145" s="2"/>
      <c r="D145" s="2"/>
      <c r="E145" s="2"/>
      <c r="F145" s="2"/>
      <c r="G145" s="2"/>
      <c r="H145" s="2"/>
      <c r="I145" s="2"/>
      <c r="J145" s="2"/>
    </row>
    <row r="146" spans="1:10" ht="18" customHeight="1">
      <c r="A146" s="3"/>
      <c r="B146" s="2"/>
      <c r="C146" s="2"/>
      <c r="D146" s="2"/>
      <c r="E146" s="2"/>
      <c r="F146" s="2"/>
      <c r="G146" s="2"/>
      <c r="H146" s="2"/>
      <c r="I146" s="2"/>
      <c r="J146" s="2"/>
    </row>
    <row r="147" spans="1:10" ht="18" customHeight="1">
      <c r="A147" s="3"/>
      <c r="B147" s="2"/>
      <c r="C147" s="2"/>
      <c r="D147" s="2"/>
      <c r="E147" s="2"/>
      <c r="F147" s="2"/>
      <c r="G147" s="2"/>
      <c r="H147" s="2"/>
      <c r="I147" s="2"/>
      <c r="J147" s="2"/>
    </row>
    <row r="148" spans="1:10" ht="18" customHeight="1">
      <c r="A148" s="3"/>
      <c r="B148" s="2"/>
      <c r="C148" s="2"/>
      <c r="D148" s="2"/>
      <c r="E148" s="2"/>
      <c r="F148" s="2"/>
      <c r="G148" s="2"/>
      <c r="H148" s="2"/>
      <c r="I148" s="2"/>
      <c r="J148" s="2"/>
    </row>
    <row r="149" spans="1:10" ht="18" customHeight="1">
      <c r="A149" s="3"/>
      <c r="B149" s="2"/>
      <c r="C149" s="2"/>
      <c r="D149" s="2"/>
      <c r="E149" s="2"/>
      <c r="F149" s="2"/>
      <c r="G149" s="2"/>
      <c r="H149" s="2"/>
      <c r="I149" s="2"/>
      <c r="J149" s="2"/>
    </row>
    <row r="150" spans="1:10" ht="18" customHeight="1">
      <c r="A150" s="3"/>
      <c r="B150" s="2"/>
      <c r="C150" s="2"/>
      <c r="D150" s="2"/>
      <c r="E150" s="2"/>
      <c r="F150" s="2"/>
      <c r="G150" s="2"/>
      <c r="H150" s="2"/>
      <c r="I150" s="2"/>
      <c r="J150" s="2"/>
    </row>
    <row r="151" spans="1:10" ht="18" customHeight="1">
      <c r="A151" s="3"/>
      <c r="B151" s="2"/>
      <c r="C151" s="2"/>
      <c r="D151" s="2"/>
      <c r="E151" s="2"/>
      <c r="F151" s="2"/>
      <c r="G151" s="2"/>
      <c r="H151" s="2"/>
      <c r="I151" s="2"/>
      <c r="J151" s="2"/>
    </row>
    <row r="152" spans="1:10" ht="18" customHeight="1">
      <c r="A152" s="3"/>
      <c r="B152" s="2"/>
      <c r="C152" s="2"/>
      <c r="D152" s="2"/>
      <c r="E152" s="2"/>
      <c r="F152" s="2"/>
      <c r="G152" s="2"/>
      <c r="H152" s="2"/>
      <c r="I152" s="2"/>
      <c r="J152" s="2"/>
    </row>
    <row r="153" spans="1:10" ht="18" customHeight="1">
      <c r="A153" s="3"/>
      <c r="B153" s="2"/>
      <c r="C153" s="2"/>
      <c r="D153" s="2"/>
      <c r="E153" s="2"/>
      <c r="F153" s="2"/>
      <c r="G153" s="2"/>
      <c r="H153" s="2"/>
      <c r="I153" s="2"/>
      <c r="J153" s="2"/>
    </row>
    <row r="154" spans="1:10" ht="18" customHeight="1">
      <c r="A154" s="3"/>
      <c r="B154" s="2"/>
      <c r="C154" s="2"/>
      <c r="D154" s="2"/>
      <c r="E154" s="2"/>
      <c r="F154" s="2"/>
      <c r="G154" s="2"/>
      <c r="H154" s="2"/>
      <c r="I154" s="2"/>
      <c r="J154" s="2"/>
    </row>
    <row r="155" spans="1:10" ht="18" customHeight="1">
      <c r="A155" s="3"/>
      <c r="B155" s="2"/>
      <c r="C155" s="2"/>
      <c r="D155" s="2"/>
      <c r="E155" s="2"/>
      <c r="F155" s="2"/>
      <c r="G155" s="2"/>
      <c r="H155" s="2"/>
      <c r="I155" s="2"/>
      <c r="J155" s="2"/>
    </row>
    <row r="156" spans="1:10" ht="18" customHeight="1">
      <c r="A156" s="3"/>
      <c r="B156" s="2"/>
      <c r="C156" s="2"/>
      <c r="D156" s="2"/>
      <c r="E156" s="2"/>
      <c r="F156" s="2"/>
      <c r="G156" s="2"/>
      <c r="H156" s="2"/>
      <c r="I156" s="2"/>
      <c r="J156" s="2"/>
    </row>
    <row r="157" spans="1:10" ht="18" customHeight="1">
      <c r="A157" s="3"/>
      <c r="B157" s="2"/>
      <c r="C157" s="2"/>
      <c r="D157" s="2"/>
      <c r="E157" s="2"/>
      <c r="F157" s="2"/>
      <c r="G157" s="2"/>
      <c r="H157" s="2"/>
      <c r="I157" s="2"/>
      <c r="J157" s="2"/>
    </row>
    <row r="158" spans="1:10" ht="18" customHeight="1">
      <c r="A158" s="3"/>
      <c r="B158" s="2"/>
      <c r="C158" s="2"/>
      <c r="D158" s="2"/>
      <c r="E158" s="2"/>
      <c r="F158" s="2"/>
      <c r="G158" s="2"/>
      <c r="H158" s="2"/>
      <c r="I158" s="2"/>
      <c r="J158" s="2"/>
    </row>
    <row r="159" spans="1:10" ht="18" customHeight="1">
      <c r="A159" s="3"/>
      <c r="B159" s="2"/>
      <c r="C159" s="2"/>
      <c r="D159" s="2"/>
      <c r="E159" s="2"/>
      <c r="F159" s="2"/>
      <c r="G159" s="2"/>
      <c r="H159" s="2"/>
      <c r="I159" s="2"/>
      <c r="J159" s="2"/>
    </row>
    <row r="160" spans="1:10" ht="18" customHeight="1">
      <c r="A160" s="3"/>
      <c r="B160" s="2"/>
      <c r="C160" s="2"/>
      <c r="D160" s="2"/>
      <c r="E160" s="2"/>
      <c r="F160" s="2"/>
      <c r="G160" s="2"/>
      <c r="H160" s="2"/>
      <c r="I160" s="2"/>
      <c r="J160" s="2"/>
    </row>
    <row r="161" spans="1:10" ht="18" customHeight="1">
      <c r="A161" s="3"/>
      <c r="B161" s="2"/>
      <c r="C161" s="2"/>
      <c r="D161" s="2"/>
      <c r="E161" s="2"/>
      <c r="F161" s="2"/>
      <c r="G161" s="2"/>
      <c r="H161" s="2"/>
      <c r="I161" s="2"/>
      <c r="J161" s="2"/>
    </row>
    <row r="162" spans="1:10" ht="18" customHeight="1">
      <c r="A162" s="3"/>
      <c r="B162" s="2"/>
      <c r="C162" s="2"/>
      <c r="D162" s="2"/>
      <c r="E162" s="2"/>
      <c r="F162" s="2"/>
      <c r="G162" s="2"/>
      <c r="H162" s="2"/>
      <c r="I162" s="2"/>
      <c r="J162" s="2"/>
    </row>
    <row r="163" spans="1:10" ht="18" customHeight="1">
      <c r="A163" s="3"/>
      <c r="B163" s="2"/>
      <c r="C163" s="2"/>
      <c r="D163" s="2"/>
      <c r="E163" s="2"/>
      <c r="F163" s="2"/>
      <c r="G163" s="2"/>
      <c r="H163" s="2"/>
      <c r="I163" s="2"/>
      <c r="J163" s="2"/>
    </row>
    <row r="164" spans="1:10" ht="18" customHeight="1">
      <c r="A164" s="3"/>
      <c r="B164" s="2"/>
      <c r="C164" s="2"/>
      <c r="D164" s="2"/>
      <c r="E164" s="2"/>
      <c r="F164" s="2"/>
      <c r="G164" s="2"/>
      <c r="H164" s="2"/>
      <c r="I164" s="2"/>
      <c r="J164" s="2"/>
    </row>
    <row r="165" spans="1:10" ht="18" customHeight="1">
      <c r="A165" s="3"/>
      <c r="B165" s="2"/>
      <c r="C165" s="2"/>
      <c r="D165" s="2"/>
      <c r="E165" s="2"/>
      <c r="F165" s="2"/>
      <c r="G165" s="2"/>
      <c r="H165" s="2"/>
      <c r="I165" s="2"/>
      <c r="J165" s="2"/>
    </row>
    <row r="166" spans="1:10" ht="18" customHeight="1">
      <c r="A166" s="3"/>
      <c r="B166" s="2"/>
      <c r="C166" s="2"/>
      <c r="D166" s="2"/>
      <c r="E166" s="2"/>
      <c r="F166" s="2"/>
      <c r="G166" s="2"/>
      <c r="H166" s="2"/>
      <c r="I166" s="2"/>
      <c r="J166" s="2"/>
    </row>
    <row r="167" spans="1:10" ht="18" customHeight="1">
      <c r="A167" s="3"/>
      <c r="B167" s="2"/>
      <c r="C167" s="2"/>
      <c r="D167" s="2"/>
      <c r="E167" s="2"/>
      <c r="F167" s="2"/>
      <c r="G167" s="2"/>
      <c r="H167" s="2"/>
      <c r="I167" s="2"/>
      <c r="J167" s="2"/>
    </row>
    <row r="168" spans="1:10" ht="18" customHeight="1">
      <c r="A168" s="3"/>
      <c r="B168" s="2"/>
      <c r="C168" s="2"/>
      <c r="D168" s="2"/>
      <c r="E168" s="2"/>
      <c r="F168" s="2"/>
      <c r="G168" s="2"/>
      <c r="H168" s="2"/>
      <c r="I168" s="2"/>
      <c r="J168" s="2"/>
    </row>
    <row r="169" spans="1:10" ht="18" customHeight="1">
      <c r="A169" s="3"/>
      <c r="B169" s="2"/>
      <c r="C169" s="2"/>
      <c r="D169" s="2"/>
      <c r="E169" s="2"/>
      <c r="F169" s="2"/>
      <c r="G169" s="2"/>
      <c r="H169" s="2"/>
      <c r="I169" s="2"/>
      <c r="J169" s="2"/>
    </row>
    <row r="170" spans="1:10" ht="18" customHeight="1">
      <c r="A170" s="3"/>
      <c r="B170" s="2"/>
      <c r="C170" s="2"/>
      <c r="D170" s="2"/>
      <c r="E170" s="2"/>
      <c r="F170" s="2"/>
      <c r="G170" s="2"/>
      <c r="H170" s="2"/>
      <c r="I170" s="2"/>
      <c r="J170" s="2"/>
    </row>
    <row r="171" spans="1:10" ht="18" customHeight="1">
      <c r="A171" s="3"/>
      <c r="B171" s="2"/>
      <c r="C171" s="2"/>
      <c r="D171" s="2"/>
      <c r="E171" s="2"/>
      <c r="F171" s="2"/>
      <c r="G171" s="2"/>
      <c r="H171" s="2"/>
      <c r="I171" s="2"/>
      <c r="J171" s="2"/>
    </row>
    <row r="172" spans="1:10" ht="18" customHeight="1">
      <c r="A172" s="3"/>
      <c r="B172" s="2"/>
      <c r="C172" s="2"/>
      <c r="D172" s="2"/>
      <c r="E172" s="2"/>
      <c r="F172" s="2"/>
      <c r="G172" s="2"/>
      <c r="H172" s="2"/>
      <c r="I172" s="2"/>
      <c r="J172" s="2"/>
    </row>
    <row r="173" spans="1:10" ht="18" customHeight="1">
      <c r="A173" s="3"/>
      <c r="B173" s="2"/>
      <c r="C173" s="2"/>
      <c r="D173" s="2"/>
      <c r="E173" s="2"/>
      <c r="F173" s="2"/>
      <c r="G173" s="2"/>
      <c r="H173" s="2"/>
      <c r="I173" s="2"/>
      <c r="J173" s="2"/>
    </row>
    <row r="174" spans="1:10" ht="18" customHeight="1">
      <c r="A174" s="3"/>
      <c r="B174" s="2"/>
      <c r="C174" s="2"/>
      <c r="D174" s="2"/>
      <c r="E174" s="2"/>
      <c r="F174" s="2"/>
      <c r="G174" s="2"/>
      <c r="H174" s="2"/>
      <c r="I174" s="2"/>
      <c r="J174" s="2"/>
    </row>
    <row r="175" spans="1:10" ht="18" customHeight="1">
      <c r="A175" s="3"/>
      <c r="B175" s="2"/>
      <c r="C175" s="2"/>
      <c r="D175" s="2"/>
      <c r="E175" s="2"/>
      <c r="F175" s="2"/>
      <c r="G175" s="2"/>
      <c r="H175" s="2"/>
      <c r="I175" s="2"/>
      <c r="J175" s="2"/>
    </row>
    <row r="176" spans="1:10" ht="18" customHeight="1">
      <c r="A176" s="3"/>
      <c r="B176" s="2"/>
      <c r="C176" s="2"/>
      <c r="D176" s="2"/>
      <c r="E176" s="2"/>
      <c r="F176" s="2"/>
      <c r="G176" s="2"/>
      <c r="H176" s="2"/>
      <c r="I176" s="2"/>
      <c r="J176" s="2"/>
    </row>
    <row r="177" spans="1:10" ht="18" customHeight="1">
      <c r="A177" s="3"/>
      <c r="B177" s="2"/>
      <c r="C177" s="2"/>
      <c r="D177" s="2"/>
      <c r="E177" s="2"/>
      <c r="F177" s="2"/>
      <c r="G177" s="2"/>
      <c r="H177" s="2"/>
      <c r="I177" s="2"/>
      <c r="J177" s="2"/>
    </row>
    <row r="178" spans="1:10" ht="18" customHeight="1">
      <c r="A178" s="3"/>
      <c r="B178" s="2"/>
      <c r="C178" s="2"/>
      <c r="D178" s="2"/>
      <c r="E178" s="2"/>
      <c r="F178" s="2"/>
      <c r="G178" s="2"/>
      <c r="H178" s="2"/>
      <c r="I178" s="2"/>
      <c r="J178" s="2"/>
    </row>
    <row r="179" spans="1:10" ht="18" customHeight="1">
      <c r="A179" s="3"/>
      <c r="B179" s="2"/>
      <c r="C179" s="2"/>
      <c r="D179" s="2"/>
      <c r="E179" s="2"/>
      <c r="F179" s="2"/>
      <c r="G179" s="2"/>
      <c r="H179" s="2"/>
      <c r="I179" s="2"/>
      <c r="J179" s="2"/>
    </row>
    <row r="180" spans="1:10" ht="18" customHeight="1">
      <c r="A180" s="3"/>
      <c r="B180" s="2"/>
      <c r="C180" s="2"/>
      <c r="D180" s="2"/>
      <c r="E180" s="2"/>
      <c r="F180" s="2"/>
      <c r="G180" s="2"/>
      <c r="H180" s="2"/>
      <c r="I180" s="2"/>
      <c r="J180" s="2"/>
    </row>
    <row r="181" spans="1:10" ht="18" customHeight="1">
      <c r="A181" s="3"/>
      <c r="B181" s="2"/>
      <c r="C181" s="2"/>
      <c r="D181" s="2"/>
      <c r="E181" s="2"/>
      <c r="F181" s="2"/>
      <c r="G181" s="2"/>
      <c r="H181" s="2"/>
      <c r="I181" s="2"/>
      <c r="J181" s="2"/>
    </row>
    <row r="182" spans="1:10" ht="18" customHeight="1">
      <c r="A182" s="3"/>
      <c r="B182" s="2"/>
      <c r="C182" s="2"/>
      <c r="D182" s="2"/>
      <c r="E182" s="2"/>
      <c r="F182" s="2"/>
      <c r="G182" s="2"/>
      <c r="H182" s="2"/>
      <c r="I182" s="2"/>
      <c r="J182" s="2"/>
    </row>
    <row r="183" spans="1:10" ht="18" customHeight="1">
      <c r="A183" s="3"/>
      <c r="B183" s="2"/>
      <c r="C183" s="2"/>
      <c r="D183" s="2"/>
      <c r="E183" s="2"/>
      <c r="F183" s="2"/>
      <c r="G183" s="2"/>
      <c r="H183" s="2"/>
      <c r="I183" s="2"/>
      <c r="J183" s="2"/>
    </row>
    <row r="184" spans="1:10" ht="18" customHeight="1">
      <c r="A184" s="3"/>
      <c r="B184" s="2"/>
      <c r="C184" s="2"/>
      <c r="D184" s="2"/>
      <c r="E184" s="2"/>
      <c r="F184" s="2"/>
      <c r="G184" s="2"/>
      <c r="H184" s="2"/>
      <c r="I184" s="2"/>
      <c r="J184" s="2"/>
    </row>
    <row r="185" spans="1:10" ht="18" customHeight="1">
      <c r="A185" s="3"/>
      <c r="B185" s="2"/>
      <c r="C185" s="2"/>
      <c r="D185" s="2"/>
      <c r="E185" s="2"/>
      <c r="F185" s="2"/>
      <c r="G185" s="2"/>
      <c r="H185" s="2"/>
      <c r="I185" s="2"/>
      <c r="J185" s="2"/>
    </row>
    <row r="186" spans="1:10" ht="18" customHeight="1">
      <c r="A186" s="3"/>
      <c r="B186" s="2"/>
      <c r="C186" s="2"/>
      <c r="D186" s="2"/>
      <c r="E186" s="2"/>
      <c r="F186" s="2"/>
      <c r="G186" s="2"/>
      <c r="H186" s="2"/>
      <c r="I186" s="2"/>
      <c r="J186" s="2"/>
    </row>
    <row r="187" spans="1:10" ht="18" customHeight="1">
      <c r="A187" s="3"/>
      <c r="B187" s="2"/>
      <c r="C187" s="2"/>
      <c r="D187" s="2"/>
      <c r="E187" s="2"/>
      <c r="F187" s="2"/>
      <c r="G187" s="2"/>
      <c r="H187" s="2"/>
      <c r="I187" s="2"/>
      <c r="J187" s="2"/>
    </row>
    <row r="188" spans="1:10" ht="18" customHeight="1">
      <c r="A188" s="3"/>
      <c r="B188" s="2"/>
      <c r="C188" s="2"/>
      <c r="D188" s="2"/>
      <c r="E188" s="2"/>
      <c r="F188" s="2"/>
      <c r="G188" s="2"/>
      <c r="H188" s="2"/>
      <c r="I188" s="2"/>
      <c r="J188" s="2"/>
    </row>
    <row r="189" spans="1:10" ht="18" customHeight="1">
      <c r="A189" s="3"/>
      <c r="B189" s="2"/>
      <c r="C189" s="2"/>
      <c r="D189" s="2"/>
      <c r="E189" s="2"/>
      <c r="F189" s="2"/>
      <c r="G189" s="2"/>
      <c r="H189" s="2"/>
      <c r="I189" s="2"/>
      <c r="J189" s="2"/>
    </row>
    <row r="190" spans="1:10" ht="18" customHeight="1">
      <c r="A190" s="3"/>
      <c r="B190" s="2"/>
      <c r="C190" s="2"/>
      <c r="D190" s="2"/>
      <c r="E190" s="2"/>
      <c r="F190" s="2"/>
      <c r="G190" s="2"/>
      <c r="H190" s="2"/>
      <c r="I190" s="2"/>
      <c r="J190" s="2"/>
    </row>
    <row r="191" spans="1:10" ht="18" customHeight="1">
      <c r="A191" s="3"/>
      <c r="B191" s="2"/>
      <c r="C191" s="2"/>
      <c r="D191" s="2"/>
      <c r="E191" s="2"/>
      <c r="F191" s="2"/>
      <c r="G191" s="2"/>
      <c r="H191" s="2"/>
      <c r="I191" s="2"/>
      <c r="J191" s="2"/>
    </row>
    <row r="192" spans="1:10" ht="18" customHeight="1">
      <c r="A192" s="3"/>
      <c r="B192" s="2"/>
      <c r="C192" s="2"/>
      <c r="D192" s="2"/>
      <c r="E192" s="2"/>
      <c r="F192" s="2"/>
      <c r="G192" s="2"/>
      <c r="H192" s="2"/>
      <c r="I192" s="2"/>
      <c r="J192" s="2"/>
    </row>
    <row r="193" spans="1:10" ht="18" customHeight="1">
      <c r="A193" s="3"/>
      <c r="B193" s="2"/>
      <c r="C193" s="2"/>
      <c r="D193" s="2"/>
      <c r="E193" s="2"/>
      <c r="F193" s="2"/>
      <c r="G193" s="2"/>
      <c r="H193" s="2"/>
      <c r="I193" s="2"/>
      <c r="J193" s="2"/>
    </row>
    <row r="194" spans="1:10" ht="18" customHeight="1">
      <c r="A194" s="3"/>
      <c r="B194" s="2"/>
      <c r="C194" s="2"/>
      <c r="D194" s="2"/>
      <c r="E194" s="2"/>
      <c r="F194" s="2"/>
      <c r="G194" s="2"/>
      <c r="H194" s="2"/>
      <c r="I194" s="2"/>
      <c r="J194" s="2"/>
    </row>
    <row r="195" spans="1:10" ht="18" customHeight="1">
      <c r="A195" s="3"/>
      <c r="B195" s="2"/>
      <c r="C195" s="2"/>
      <c r="D195" s="2"/>
      <c r="E195" s="2"/>
      <c r="F195" s="2"/>
      <c r="G195" s="2"/>
      <c r="H195" s="2"/>
      <c r="I195" s="2"/>
      <c r="J195" s="2"/>
    </row>
    <row r="196" spans="1:10" ht="18" customHeight="1">
      <c r="A196" s="3"/>
      <c r="B196" s="2"/>
      <c r="C196" s="2"/>
      <c r="D196" s="2"/>
      <c r="E196" s="2"/>
      <c r="F196" s="2"/>
      <c r="G196" s="2"/>
      <c r="H196" s="2"/>
      <c r="I196" s="2"/>
      <c r="J196" s="2"/>
    </row>
    <row r="197" spans="1:10" ht="18" customHeight="1">
      <c r="A197" s="3"/>
      <c r="B197" s="2"/>
      <c r="C197" s="2"/>
      <c r="D197" s="2"/>
      <c r="E197" s="2"/>
      <c r="F197" s="2"/>
      <c r="G197" s="2"/>
      <c r="H197" s="2"/>
      <c r="I197" s="2"/>
      <c r="J197" s="2"/>
    </row>
    <row r="198" spans="1:10" ht="18" customHeight="1">
      <c r="A198" s="3"/>
      <c r="B198" s="2"/>
      <c r="C198" s="2"/>
      <c r="D198" s="2"/>
      <c r="E198" s="2"/>
      <c r="F198" s="2"/>
      <c r="G198" s="2"/>
      <c r="H198" s="2"/>
      <c r="I198" s="2"/>
      <c r="J198" s="2"/>
    </row>
    <row r="199" spans="1:10" ht="18" customHeight="1">
      <c r="A199" s="3"/>
      <c r="B199" s="2"/>
      <c r="C199" s="2"/>
      <c r="D199" s="2"/>
      <c r="E199" s="2"/>
      <c r="F199" s="2"/>
      <c r="G199" s="2"/>
      <c r="H199" s="2"/>
      <c r="I199" s="2"/>
      <c r="J199" s="2"/>
    </row>
    <row r="200" spans="1:10" ht="18" customHeight="1">
      <c r="A200" s="3"/>
      <c r="B200" s="2"/>
      <c r="C200" s="2"/>
      <c r="D200" s="2"/>
      <c r="E200" s="2"/>
      <c r="F200" s="2"/>
      <c r="G200" s="2"/>
      <c r="H200" s="2"/>
      <c r="I200" s="2"/>
      <c r="J200" s="2"/>
    </row>
    <row r="201" spans="1:10" ht="18" customHeight="1">
      <c r="A201" s="3"/>
      <c r="B201" s="2"/>
      <c r="C201" s="2"/>
      <c r="D201" s="2"/>
      <c r="E201" s="2"/>
      <c r="F201" s="2"/>
      <c r="G201" s="2"/>
      <c r="H201" s="2"/>
      <c r="I201" s="2"/>
      <c r="J201" s="2"/>
    </row>
    <row r="202" spans="1:10" ht="18" customHeight="1">
      <c r="A202" s="3"/>
      <c r="B202" s="2"/>
      <c r="C202" s="2"/>
      <c r="D202" s="2"/>
      <c r="E202" s="2"/>
      <c r="F202" s="2"/>
      <c r="G202" s="2"/>
      <c r="H202" s="2"/>
      <c r="I202" s="2"/>
      <c r="J202" s="2"/>
    </row>
    <row r="203" spans="1:10" ht="18" customHeight="1">
      <c r="A203" s="3"/>
      <c r="B203" s="2"/>
      <c r="C203" s="2"/>
      <c r="D203" s="2"/>
      <c r="E203" s="2"/>
      <c r="F203" s="2"/>
      <c r="G203" s="2"/>
      <c r="H203" s="2"/>
      <c r="I203" s="2"/>
      <c r="J203" s="2"/>
    </row>
    <row r="204" spans="1:10" ht="18" customHeight="1">
      <c r="A204" s="3"/>
      <c r="B204" s="2"/>
      <c r="C204" s="2"/>
      <c r="D204" s="2"/>
      <c r="E204" s="2"/>
      <c r="F204" s="2"/>
      <c r="G204" s="2"/>
      <c r="H204" s="2"/>
      <c r="I204" s="2"/>
      <c r="J204" s="2"/>
    </row>
    <row r="205" spans="1:10" ht="18" customHeight="1">
      <c r="A205" s="3"/>
      <c r="B205" s="2"/>
      <c r="C205" s="2"/>
      <c r="D205" s="2"/>
      <c r="E205" s="2"/>
      <c r="F205" s="2"/>
      <c r="G205" s="2"/>
      <c r="H205" s="2"/>
      <c r="I205" s="2"/>
      <c r="J205" s="2"/>
    </row>
    <row r="206" spans="1:10" ht="18" customHeight="1">
      <c r="A206" s="3"/>
      <c r="B206" s="2"/>
      <c r="C206" s="2"/>
      <c r="D206" s="2"/>
      <c r="E206" s="2"/>
      <c r="F206" s="2"/>
      <c r="G206" s="2"/>
      <c r="H206" s="2"/>
      <c r="I206" s="2"/>
      <c r="J206" s="2"/>
    </row>
    <row r="207" spans="1:10" ht="18" customHeight="1">
      <c r="A207" s="3"/>
      <c r="B207" s="2"/>
      <c r="C207" s="2"/>
      <c r="D207" s="2"/>
      <c r="E207" s="2"/>
      <c r="F207" s="2"/>
      <c r="G207" s="2"/>
      <c r="H207" s="2"/>
      <c r="I207" s="2"/>
      <c r="J207" s="2"/>
    </row>
    <row r="208" spans="1:10" ht="18" customHeight="1">
      <c r="A208" s="3"/>
      <c r="B208" s="2"/>
      <c r="C208" s="2"/>
      <c r="D208" s="2"/>
      <c r="E208" s="2"/>
      <c r="F208" s="2"/>
      <c r="G208" s="2"/>
      <c r="H208" s="2"/>
      <c r="I208" s="2"/>
      <c r="J208" s="2"/>
    </row>
    <row r="209" spans="1:10" ht="18" customHeight="1">
      <c r="A209" s="3"/>
      <c r="B209" s="2"/>
      <c r="C209" s="2"/>
      <c r="D209" s="2"/>
      <c r="E209" s="2"/>
      <c r="F209" s="2"/>
      <c r="G209" s="2"/>
      <c r="H209" s="2"/>
      <c r="I209" s="2"/>
      <c r="J209" s="2"/>
    </row>
    <row r="210" spans="1:10" ht="18" customHeight="1">
      <c r="A210" s="3"/>
      <c r="B210" s="2"/>
      <c r="C210" s="2"/>
      <c r="D210" s="2"/>
      <c r="E210" s="2"/>
      <c r="F210" s="2"/>
      <c r="G210" s="2"/>
      <c r="H210" s="2"/>
      <c r="I210" s="2"/>
      <c r="J210" s="2"/>
    </row>
    <row r="211" spans="1:10" ht="18" customHeight="1">
      <c r="A211" s="3"/>
      <c r="B211" s="2"/>
      <c r="C211" s="2"/>
      <c r="D211" s="2"/>
      <c r="E211" s="2"/>
      <c r="F211" s="2"/>
      <c r="G211" s="2"/>
      <c r="H211" s="2"/>
      <c r="I211" s="2"/>
      <c r="J211" s="2"/>
    </row>
    <row r="212" spans="1:10" ht="18" customHeight="1">
      <c r="A212" s="3"/>
      <c r="B212" s="2"/>
      <c r="C212" s="2"/>
      <c r="D212" s="2"/>
      <c r="E212" s="2"/>
      <c r="F212" s="2"/>
      <c r="G212" s="2"/>
      <c r="H212" s="2"/>
      <c r="I212" s="2"/>
      <c r="J212" s="2"/>
    </row>
    <row r="213" spans="1:10" ht="18" customHeight="1">
      <c r="A213" s="3"/>
      <c r="B213" s="2"/>
      <c r="C213" s="2"/>
      <c r="D213" s="2"/>
      <c r="E213" s="2"/>
      <c r="F213" s="2"/>
      <c r="G213" s="2"/>
      <c r="H213" s="2"/>
      <c r="I213" s="2"/>
      <c r="J213" s="2"/>
    </row>
    <row r="214" spans="1:10" ht="18" customHeight="1">
      <c r="A214" s="3"/>
      <c r="B214" s="2"/>
      <c r="C214" s="2"/>
      <c r="D214" s="2"/>
      <c r="E214" s="2"/>
      <c r="F214" s="2"/>
      <c r="G214" s="2"/>
      <c r="H214" s="2"/>
      <c r="I214" s="2"/>
      <c r="J214" s="2"/>
    </row>
    <row r="215" spans="1:10" ht="18" customHeight="1">
      <c r="A215" s="3"/>
      <c r="B215" s="2"/>
      <c r="C215" s="2"/>
      <c r="D215" s="2"/>
      <c r="E215" s="2"/>
      <c r="F215" s="2"/>
      <c r="G215" s="2"/>
      <c r="H215" s="2"/>
      <c r="I215" s="2"/>
      <c r="J215" s="2"/>
    </row>
    <row r="216" spans="1:10" ht="18" customHeight="1">
      <c r="A216" s="3"/>
      <c r="B216" s="2"/>
      <c r="C216" s="2"/>
      <c r="D216" s="2"/>
      <c r="E216" s="2"/>
      <c r="F216" s="2"/>
      <c r="G216" s="2"/>
      <c r="H216" s="2"/>
      <c r="I216" s="2"/>
      <c r="J216" s="2"/>
    </row>
    <row r="217" spans="1:10" ht="18" customHeight="1">
      <c r="A217" s="3"/>
      <c r="B217" s="2"/>
      <c r="C217" s="2"/>
      <c r="D217" s="2"/>
      <c r="E217" s="2"/>
      <c r="F217" s="2"/>
      <c r="G217" s="2"/>
      <c r="H217" s="2"/>
      <c r="I217" s="2"/>
      <c r="J217" s="2"/>
    </row>
    <row r="218" spans="1:10" ht="18" customHeight="1">
      <c r="A218" s="3"/>
      <c r="B218" s="2"/>
      <c r="C218" s="2"/>
      <c r="D218" s="2"/>
      <c r="E218" s="2"/>
      <c r="F218" s="2"/>
      <c r="G218" s="2"/>
      <c r="H218" s="2"/>
      <c r="I218" s="2"/>
      <c r="J218" s="2"/>
    </row>
    <row r="219" spans="1:10" ht="18" customHeight="1"/>
  </sheetData>
  <sheetProtection algorithmName="SHA-512" hashValue="ZVSBBTfX4oVbwdM3KHyfh2/BVIjFvSNBlq3UW0PAFA1B13mJwGlrX/F5uXViwwh6z3RrqSCOV3Zu5Q/PwDvQmQ==" saltValue="mOt7To28l848ujaSQS7zAw==" spinCount="100000" sheet="1" objects="1" scenarios="1" selectLockedCells="1"/>
  <mergeCells count="52">
    <mergeCell ref="B5:T5"/>
    <mergeCell ref="B7:T13"/>
    <mergeCell ref="U8:AL8"/>
    <mergeCell ref="B15:AL17"/>
    <mergeCell ref="D42:AL44"/>
    <mergeCell ref="J41:AJ41"/>
    <mergeCell ref="J36:AJ36"/>
    <mergeCell ref="J37:AJ37"/>
    <mergeCell ref="J38:AJ38"/>
    <mergeCell ref="R28:AE28"/>
    <mergeCell ref="C36:I36"/>
    <mergeCell ref="C41:I41"/>
    <mergeCell ref="C40:I40"/>
    <mergeCell ref="C39:I39"/>
    <mergeCell ref="C38:I38"/>
    <mergeCell ref="C37:I37"/>
    <mergeCell ref="C34:AL35"/>
    <mergeCell ref="R23:AE23"/>
    <mergeCell ref="R24:AE24"/>
    <mergeCell ref="R25:AE25"/>
    <mergeCell ref="R26:AE26"/>
    <mergeCell ref="R27:AE27"/>
    <mergeCell ref="D28:Q28"/>
    <mergeCell ref="U5:Y5"/>
    <mergeCell ref="Z5:AL5"/>
    <mergeCell ref="U7:AL7"/>
    <mergeCell ref="U9:AA9"/>
    <mergeCell ref="AB9:AL9"/>
    <mergeCell ref="U13:Z13"/>
    <mergeCell ref="AA13:AE13"/>
    <mergeCell ref="AG13:AL13"/>
    <mergeCell ref="D31:AJ31"/>
    <mergeCell ref="U10:AL10"/>
    <mergeCell ref="U11:AL11"/>
    <mergeCell ref="U12:Z12"/>
    <mergeCell ref="AA12:AC12"/>
    <mergeCell ref="AE12:AG12"/>
    <mergeCell ref="AI12:AL12"/>
    <mergeCell ref="B18:AL18"/>
    <mergeCell ref="D23:Q23"/>
    <mergeCell ref="D24:Q24"/>
    <mergeCell ref="D25:Q25"/>
    <mergeCell ref="D26:Q26"/>
    <mergeCell ref="D27:Q27"/>
    <mergeCell ref="D48:AL49"/>
    <mergeCell ref="D50:AL51"/>
    <mergeCell ref="J39:M39"/>
    <mergeCell ref="O39:R39"/>
    <mergeCell ref="T39:W39"/>
    <mergeCell ref="X39:AJ39"/>
    <mergeCell ref="J40:V40"/>
    <mergeCell ref="X40:AJ40"/>
  </mergeCells>
  <phoneticPr fontId="1"/>
  <pageMargins left="0.70866141732283472" right="0.70866141732283472" top="0.74803149606299213" bottom="0.74803149606299213" header="0.31496062992125984" footer="0.31496062992125984"/>
  <pageSetup paperSize="9" scale="99" orientation="portrait" cellComments="asDisplayed" r:id="rId1"/>
  <extLst>
    <ext xmlns:x14="http://schemas.microsoft.com/office/spreadsheetml/2009/9/main" uri="{CCE6A557-97BC-4b89-ADB6-D9C93CAAB3DF}">
      <x14:dataValidations xmlns:xm="http://schemas.microsoft.com/office/excel/2006/main" count="4">
        <x14:dataValidation type="list" allowBlank="1" showInputMessage="1" showErrorMessage="1" xr:uid="{FDEE3637-76AB-424E-AA57-E0F90E972318}">
          <x14:formula1>
            <xm:f>分類!$C$2:$C$3</xm:f>
          </x14:formula1>
          <xm:sqref>C48 C50</xm:sqref>
        </x14:dataValidation>
        <x14:dataValidation type="list" allowBlank="1" showInputMessage="1" showErrorMessage="1" xr:uid="{D612B5B2-3383-4771-9B4A-1D57FE58F89C}">
          <x14:formula1>
            <xm:f>分類!$B$2:$B$12</xm:f>
          </x14:formula1>
          <xm:sqref>D24:Q28</xm:sqref>
        </x14:dataValidation>
        <x14:dataValidation type="date" allowBlank="1" showInputMessage="1" showErrorMessage="1" xr:uid="{5B13D824-4DF2-4D4C-901C-090BD7324DC9}">
          <x14:formula1>
            <xm:f>分類!A2</xm:f>
          </x14:formula1>
          <x14:formula2>
            <xm:f>分類!A3</xm:f>
          </x14:formula2>
          <xm:sqref>Z5:AL5</xm:sqref>
        </x14:dataValidation>
        <x14:dataValidation type="date" allowBlank="1" showInputMessage="1" showErrorMessage="1" xr:uid="{74DFEADE-8BD0-4F7F-B928-DF1486EA4E38}">
          <x14:formula1>
            <xm:f>分類!A6</xm:f>
          </x14:formula1>
          <x14:formula2>
            <xm:f>分類!A7</xm:f>
          </x14:formula2>
          <xm:sqref>R24:AE28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8FCB6-A5F6-4D35-88D2-367899AD70BE}">
  <dimension ref="A1:G12"/>
  <sheetViews>
    <sheetView workbookViewId="0"/>
  </sheetViews>
  <sheetFormatPr defaultRowHeight="13.5"/>
  <cols>
    <col min="1" max="1" width="11.625" bestFit="1" customWidth="1"/>
    <col min="2" max="2" width="25.5" bestFit="1" customWidth="1"/>
  </cols>
  <sheetData>
    <row r="1" spans="1:7">
      <c r="A1" t="s">
        <v>215</v>
      </c>
      <c r="B1" t="s">
        <v>157</v>
      </c>
      <c r="C1" t="s">
        <v>543</v>
      </c>
    </row>
    <row r="2" spans="1:7">
      <c r="A2" s="287">
        <v>45778</v>
      </c>
      <c r="B2" t="s">
        <v>75</v>
      </c>
      <c r="C2" t="s">
        <v>295</v>
      </c>
      <c r="D2" t="s">
        <v>171</v>
      </c>
      <c r="E2" t="s">
        <v>381</v>
      </c>
      <c r="F2" t="s">
        <v>262</v>
      </c>
      <c r="G2" t="s">
        <v>262</v>
      </c>
    </row>
    <row r="3" spans="1:7">
      <c r="A3" s="287">
        <v>46017</v>
      </c>
      <c r="B3" t="s">
        <v>77</v>
      </c>
      <c r="C3" t="s">
        <v>542</v>
      </c>
      <c r="D3" t="s">
        <v>544</v>
      </c>
      <c r="E3" t="s">
        <v>403</v>
      </c>
      <c r="F3" t="s">
        <v>243</v>
      </c>
      <c r="G3" t="s">
        <v>549</v>
      </c>
    </row>
    <row r="4" spans="1:7">
      <c r="B4" t="s">
        <v>538</v>
      </c>
      <c r="D4" t="s">
        <v>545</v>
      </c>
      <c r="E4" t="s">
        <v>404</v>
      </c>
      <c r="F4" t="s">
        <v>244</v>
      </c>
      <c r="G4" t="s">
        <v>550</v>
      </c>
    </row>
    <row r="5" spans="1:7">
      <c r="A5" t="s">
        <v>551</v>
      </c>
      <c r="B5" t="s">
        <v>539</v>
      </c>
      <c r="E5" t="s">
        <v>300</v>
      </c>
      <c r="F5" t="s">
        <v>546</v>
      </c>
      <c r="G5" t="s">
        <v>400</v>
      </c>
    </row>
    <row r="6" spans="1:7">
      <c r="A6" s="287">
        <v>45017</v>
      </c>
      <c r="B6" t="s">
        <v>196</v>
      </c>
      <c r="D6" t="s">
        <v>171</v>
      </c>
      <c r="F6" t="s">
        <v>263</v>
      </c>
      <c r="G6" t="s">
        <v>401</v>
      </c>
    </row>
    <row r="7" spans="1:7">
      <c r="A7" s="287">
        <v>46433</v>
      </c>
      <c r="B7" t="s">
        <v>102</v>
      </c>
      <c r="D7" t="s">
        <v>545</v>
      </c>
      <c r="F7" t="s">
        <v>547</v>
      </c>
    </row>
    <row r="8" spans="1:7">
      <c r="B8" t="s">
        <v>174</v>
      </c>
      <c r="F8" t="s">
        <v>548</v>
      </c>
    </row>
    <row r="9" spans="1:7">
      <c r="B9" t="s">
        <v>175</v>
      </c>
      <c r="D9" t="s">
        <v>310</v>
      </c>
    </row>
    <row r="10" spans="1:7">
      <c r="B10" t="s">
        <v>176</v>
      </c>
    </row>
    <row r="11" spans="1:7">
      <c r="B11" t="s">
        <v>540</v>
      </c>
    </row>
    <row r="12" spans="1:7">
      <c r="B12" t="s">
        <v>541</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B1:AO155"/>
  <sheetViews>
    <sheetView tabSelected="1" workbookViewId="0">
      <selection activeCell="B7" sqref="B7:T13"/>
    </sheetView>
  </sheetViews>
  <sheetFormatPr defaultColWidth="9" defaultRowHeight="15.4" customHeight="1"/>
  <cols>
    <col min="1" max="39" width="2.25" style="10" customWidth="1"/>
    <col min="40" max="41" width="9" style="10" customWidth="1"/>
    <col min="42" max="16384" width="9" style="10"/>
  </cols>
  <sheetData>
    <row r="1" spans="2:38" ht="18.399999999999999" customHeight="1">
      <c r="B1" s="33" t="s">
        <v>135</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row>
    <row r="2" spans="2:38" ht="15.4" customHeight="1">
      <c r="B2" s="11"/>
      <c r="C2" s="11"/>
      <c r="D2" s="11"/>
      <c r="E2" s="11"/>
      <c r="F2" s="11"/>
      <c r="G2" s="11"/>
      <c r="H2" s="11"/>
      <c r="I2" s="288"/>
      <c r="J2" s="11"/>
      <c r="K2" s="289" t="s">
        <v>0</v>
      </c>
      <c r="L2" s="9"/>
      <c r="M2" s="9"/>
      <c r="N2" s="9"/>
      <c r="O2" s="9"/>
      <c r="P2" s="9"/>
      <c r="Q2" s="9"/>
      <c r="R2" s="9"/>
      <c r="S2" s="9"/>
      <c r="T2" s="9"/>
      <c r="U2" s="9"/>
      <c r="V2" s="9"/>
      <c r="W2" s="9"/>
      <c r="X2" s="9"/>
      <c r="Y2" s="9"/>
      <c r="Z2" s="9"/>
      <c r="AA2" s="9"/>
      <c r="AB2" s="9"/>
      <c r="AC2" s="9"/>
      <c r="AD2" s="9"/>
      <c r="AE2" s="9"/>
      <c r="AF2" s="9"/>
      <c r="AG2" s="9"/>
      <c r="AH2" s="9"/>
      <c r="AI2" s="9"/>
      <c r="AJ2" s="12"/>
      <c r="AK2" s="9"/>
      <c r="AL2" s="9"/>
    </row>
    <row r="3" spans="2:38" ht="16.899999999999999" customHeight="1">
      <c r="B3" s="587" t="s">
        <v>146</v>
      </c>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row>
    <row r="4" spans="2:38" ht="15.4" customHeight="1">
      <c r="B4" s="11"/>
      <c r="C4" s="11"/>
      <c r="D4" s="11"/>
      <c r="E4" s="11"/>
      <c r="F4" s="11"/>
      <c r="G4" s="11"/>
      <c r="H4" s="11"/>
      <c r="I4" s="11"/>
      <c r="J4" s="11"/>
      <c r="K4" s="11"/>
      <c r="L4" s="9"/>
      <c r="M4" s="9"/>
      <c r="N4" s="9"/>
      <c r="O4" s="9"/>
      <c r="P4" s="9"/>
      <c r="Q4" s="9"/>
      <c r="R4" s="9"/>
      <c r="S4" s="9"/>
      <c r="T4" s="9"/>
      <c r="U4" s="9"/>
      <c r="V4" s="9"/>
      <c r="W4" s="9"/>
      <c r="X4" s="9"/>
      <c r="Y4" s="9"/>
      <c r="Z4" s="9"/>
      <c r="AA4" s="9"/>
      <c r="AB4" s="9"/>
      <c r="AC4" s="9"/>
      <c r="AD4" s="9"/>
      <c r="AE4" s="9"/>
      <c r="AF4" s="9"/>
      <c r="AG4" s="9"/>
      <c r="AH4" s="9"/>
      <c r="AI4" s="9"/>
      <c r="AJ4" s="9"/>
      <c r="AK4" s="9"/>
      <c r="AL4" s="9"/>
    </row>
    <row r="5" spans="2:38" ht="15.4" customHeight="1">
      <c r="B5" s="588" t="s">
        <v>377</v>
      </c>
      <c r="C5" s="589"/>
      <c r="D5" s="589"/>
      <c r="E5" s="589"/>
      <c r="F5" s="589"/>
      <c r="G5" s="589"/>
      <c r="H5" s="589"/>
      <c r="I5" s="589"/>
      <c r="J5" s="589"/>
      <c r="K5" s="589"/>
      <c r="L5" s="589"/>
      <c r="M5" s="589"/>
      <c r="N5" s="589"/>
      <c r="O5" s="589"/>
      <c r="P5" s="589"/>
      <c r="Q5" s="589"/>
      <c r="R5" s="589"/>
      <c r="S5" s="589"/>
      <c r="T5" s="590"/>
      <c r="U5" s="599" t="s">
        <v>293</v>
      </c>
      <c r="V5" s="600"/>
      <c r="W5" s="600"/>
      <c r="X5" s="600"/>
      <c r="Y5" s="600"/>
      <c r="Z5" s="601" t="s">
        <v>294</v>
      </c>
      <c r="AA5" s="601"/>
      <c r="AB5" s="601"/>
      <c r="AC5" s="601"/>
      <c r="AD5" s="601"/>
      <c r="AE5" s="601"/>
      <c r="AF5" s="601"/>
      <c r="AG5" s="601"/>
      <c r="AH5" s="601"/>
      <c r="AI5" s="601"/>
      <c r="AJ5" s="601"/>
      <c r="AK5" s="601"/>
      <c r="AL5" s="602"/>
    </row>
    <row r="6" spans="2:38" ht="15.4" customHeight="1">
      <c r="B6" s="13" t="s">
        <v>188</v>
      </c>
      <c r="C6" s="14"/>
      <c r="D6" s="14"/>
      <c r="E6" s="14"/>
      <c r="F6" s="14"/>
      <c r="G6" s="14"/>
      <c r="H6" s="44"/>
      <c r="I6" s="44"/>
      <c r="J6" s="44"/>
      <c r="K6" s="44"/>
      <c r="L6" s="44"/>
      <c r="M6" s="44"/>
      <c r="N6" s="44"/>
      <c r="O6" s="44"/>
      <c r="P6" s="44"/>
      <c r="Q6" s="44"/>
      <c r="R6" s="44"/>
      <c r="S6" s="44"/>
      <c r="T6" s="45"/>
      <c r="U6" s="19" t="s">
        <v>4</v>
      </c>
      <c r="V6" s="20"/>
      <c r="W6" s="20"/>
      <c r="X6" s="20"/>
      <c r="Y6" s="603"/>
      <c r="Z6" s="603"/>
      <c r="AA6" s="603"/>
      <c r="AB6" s="603"/>
      <c r="AC6" s="603"/>
      <c r="AD6" s="603"/>
      <c r="AE6" s="603"/>
      <c r="AF6" s="603"/>
      <c r="AG6" s="603"/>
      <c r="AH6" s="603"/>
      <c r="AI6" s="603"/>
      <c r="AJ6" s="603"/>
      <c r="AK6" s="603"/>
      <c r="AL6" s="604"/>
    </row>
    <row r="7" spans="2:38" ht="15.4" customHeight="1">
      <c r="B7" s="591"/>
      <c r="C7" s="592"/>
      <c r="D7" s="592"/>
      <c r="E7" s="592"/>
      <c r="F7" s="592"/>
      <c r="G7" s="592"/>
      <c r="H7" s="592"/>
      <c r="I7" s="592"/>
      <c r="J7" s="592"/>
      <c r="K7" s="592"/>
      <c r="L7" s="592"/>
      <c r="M7" s="592"/>
      <c r="N7" s="592"/>
      <c r="O7" s="592"/>
      <c r="P7" s="592"/>
      <c r="Q7" s="592"/>
      <c r="R7" s="592"/>
      <c r="S7" s="592"/>
      <c r="T7" s="593"/>
      <c r="U7" s="607" t="s">
        <v>297</v>
      </c>
      <c r="V7" s="608"/>
      <c r="W7" s="608"/>
      <c r="X7" s="608"/>
      <c r="Y7" s="608"/>
      <c r="Z7" s="608"/>
      <c r="AA7" s="608"/>
      <c r="AB7" s="608"/>
      <c r="AC7" s="608"/>
      <c r="AD7" s="608"/>
      <c r="AE7" s="608"/>
      <c r="AF7" s="608"/>
      <c r="AG7" s="608"/>
      <c r="AH7" s="608"/>
      <c r="AI7" s="608"/>
      <c r="AJ7" s="608"/>
      <c r="AK7" s="608"/>
      <c r="AL7" s="609"/>
    </row>
    <row r="8" spans="2:38" ht="15.4" customHeight="1">
      <c r="B8" s="591"/>
      <c r="C8" s="592"/>
      <c r="D8" s="592"/>
      <c r="E8" s="592"/>
      <c r="F8" s="592"/>
      <c r="G8" s="592"/>
      <c r="H8" s="592"/>
      <c r="I8" s="592"/>
      <c r="J8" s="592"/>
      <c r="K8" s="592"/>
      <c r="L8" s="592"/>
      <c r="M8" s="592"/>
      <c r="N8" s="592"/>
      <c r="O8" s="592"/>
      <c r="P8" s="592"/>
      <c r="Q8" s="592"/>
      <c r="R8" s="592"/>
      <c r="S8" s="592"/>
      <c r="T8" s="593"/>
      <c r="U8" s="619"/>
      <c r="V8" s="620"/>
      <c r="W8" s="620"/>
      <c r="X8" s="620"/>
      <c r="Y8" s="620"/>
      <c r="Z8" s="620"/>
      <c r="AA8" s="620"/>
      <c r="AB8" s="620"/>
      <c r="AC8" s="620"/>
      <c r="AD8" s="620"/>
      <c r="AE8" s="620"/>
      <c r="AF8" s="620"/>
      <c r="AG8" s="620"/>
      <c r="AH8" s="620"/>
      <c r="AI8" s="620"/>
      <c r="AJ8" s="620"/>
      <c r="AK8" s="620"/>
      <c r="AL8" s="621"/>
    </row>
    <row r="9" spans="2:38" ht="15.4" customHeight="1">
      <c r="B9" s="591"/>
      <c r="C9" s="592"/>
      <c r="D9" s="592"/>
      <c r="E9" s="592"/>
      <c r="F9" s="592"/>
      <c r="G9" s="592"/>
      <c r="H9" s="592"/>
      <c r="I9" s="592"/>
      <c r="J9" s="592"/>
      <c r="K9" s="592"/>
      <c r="L9" s="592"/>
      <c r="M9" s="592"/>
      <c r="N9" s="592"/>
      <c r="O9" s="592"/>
      <c r="P9" s="592"/>
      <c r="Q9" s="592"/>
      <c r="R9" s="592"/>
      <c r="S9" s="592"/>
      <c r="T9" s="593"/>
      <c r="U9" s="612"/>
      <c r="V9" s="613"/>
      <c r="W9" s="613"/>
      <c r="X9" s="613"/>
      <c r="Y9" s="613"/>
      <c r="Z9" s="613"/>
      <c r="AA9" s="613"/>
      <c r="AB9" s="613"/>
      <c r="AC9" s="613"/>
      <c r="AD9" s="613"/>
      <c r="AE9" s="613"/>
      <c r="AF9" s="613"/>
      <c r="AG9" s="613"/>
      <c r="AH9" s="613"/>
      <c r="AI9" s="613"/>
      <c r="AJ9" s="613"/>
      <c r="AK9" s="613"/>
      <c r="AL9" s="614"/>
    </row>
    <row r="10" spans="2:38" ht="15.4" customHeight="1">
      <c r="B10" s="591"/>
      <c r="C10" s="592"/>
      <c r="D10" s="592"/>
      <c r="E10" s="592"/>
      <c r="F10" s="592"/>
      <c r="G10" s="592"/>
      <c r="H10" s="592"/>
      <c r="I10" s="592"/>
      <c r="J10" s="592"/>
      <c r="K10" s="592"/>
      <c r="L10" s="592"/>
      <c r="M10" s="592"/>
      <c r="N10" s="592"/>
      <c r="O10" s="592"/>
      <c r="P10" s="592"/>
      <c r="Q10" s="592"/>
      <c r="R10" s="592"/>
      <c r="S10" s="592"/>
      <c r="T10" s="593"/>
      <c r="U10" s="625" t="s">
        <v>298</v>
      </c>
      <c r="V10" s="626"/>
      <c r="W10" s="626"/>
      <c r="X10" s="626"/>
      <c r="Y10" s="626"/>
      <c r="Z10" s="626"/>
      <c r="AA10" s="626"/>
      <c r="AB10" s="626"/>
      <c r="AC10" s="626"/>
      <c r="AD10" s="626"/>
      <c r="AE10" s="626"/>
      <c r="AF10" s="626"/>
      <c r="AG10" s="626"/>
      <c r="AH10" s="626"/>
      <c r="AI10" s="626"/>
      <c r="AJ10" s="626"/>
      <c r="AK10" s="626"/>
      <c r="AL10" s="627"/>
    </row>
    <row r="11" spans="2:38" ht="21" customHeight="1">
      <c r="B11" s="591"/>
      <c r="C11" s="592"/>
      <c r="D11" s="592"/>
      <c r="E11" s="592"/>
      <c r="F11" s="592"/>
      <c r="G11" s="592"/>
      <c r="H11" s="592"/>
      <c r="I11" s="592"/>
      <c r="J11" s="592"/>
      <c r="K11" s="592"/>
      <c r="L11" s="592"/>
      <c r="M11" s="592"/>
      <c r="N11" s="592"/>
      <c r="O11" s="592"/>
      <c r="P11" s="592"/>
      <c r="Q11" s="592"/>
      <c r="R11" s="592"/>
      <c r="S11" s="592"/>
      <c r="T11" s="593"/>
      <c r="U11" s="622"/>
      <c r="V11" s="623"/>
      <c r="W11" s="623"/>
      <c r="X11" s="623"/>
      <c r="Y11" s="623"/>
      <c r="Z11" s="623"/>
      <c r="AA11" s="623"/>
      <c r="AB11" s="623"/>
      <c r="AC11" s="623"/>
      <c r="AD11" s="623"/>
      <c r="AE11" s="623"/>
      <c r="AF11" s="623"/>
      <c r="AG11" s="623"/>
      <c r="AH11" s="623"/>
      <c r="AI11" s="623"/>
      <c r="AJ11" s="623"/>
      <c r="AK11" s="623"/>
      <c r="AL11" s="624"/>
    </row>
    <row r="12" spans="2:38" ht="13.5" customHeight="1">
      <c r="B12" s="591"/>
      <c r="C12" s="592"/>
      <c r="D12" s="592"/>
      <c r="E12" s="592"/>
      <c r="F12" s="592"/>
      <c r="G12" s="592"/>
      <c r="H12" s="592"/>
      <c r="I12" s="592"/>
      <c r="J12" s="592"/>
      <c r="K12" s="592"/>
      <c r="L12" s="592"/>
      <c r="M12" s="592"/>
      <c r="N12" s="592"/>
      <c r="O12" s="592"/>
      <c r="P12" s="592"/>
      <c r="Q12" s="592"/>
      <c r="R12" s="592"/>
      <c r="S12" s="592"/>
      <c r="T12" s="593"/>
      <c r="U12" s="597" t="s">
        <v>299</v>
      </c>
      <c r="V12" s="598"/>
      <c r="W12" s="598"/>
      <c r="X12" s="598"/>
      <c r="Y12" s="598"/>
      <c r="Z12" s="598"/>
      <c r="AA12" s="610"/>
      <c r="AB12" s="610"/>
      <c r="AC12" s="610"/>
      <c r="AD12" s="15" t="s">
        <v>173</v>
      </c>
      <c r="AE12" s="611"/>
      <c r="AF12" s="611"/>
      <c r="AG12" s="611"/>
      <c r="AH12" s="15" t="s">
        <v>173</v>
      </c>
      <c r="AI12" s="611"/>
      <c r="AJ12" s="611"/>
      <c r="AK12" s="611"/>
      <c r="AL12" s="616"/>
    </row>
    <row r="13" spans="2:38" ht="15.4" customHeight="1">
      <c r="B13" s="594"/>
      <c r="C13" s="595"/>
      <c r="D13" s="595"/>
      <c r="E13" s="595"/>
      <c r="F13" s="595"/>
      <c r="G13" s="595"/>
      <c r="H13" s="595"/>
      <c r="I13" s="595"/>
      <c r="J13" s="595"/>
      <c r="K13" s="595"/>
      <c r="L13" s="595"/>
      <c r="M13" s="595"/>
      <c r="N13" s="595"/>
      <c r="O13" s="595"/>
      <c r="P13" s="595"/>
      <c r="Q13" s="595"/>
      <c r="R13" s="595"/>
      <c r="S13" s="595"/>
      <c r="T13" s="596"/>
      <c r="U13" s="617" t="s">
        <v>35</v>
      </c>
      <c r="V13" s="618"/>
      <c r="W13" s="618"/>
      <c r="X13" s="618"/>
      <c r="Y13" s="618"/>
      <c r="Z13" s="618"/>
      <c r="AA13" s="605"/>
      <c r="AB13" s="605"/>
      <c r="AC13" s="605"/>
      <c r="AD13" s="605"/>
      <c r="AE13" s="605"/>
      <c r="AF13" s="290" t="s">
        <v>325</v>
      </c>
      <c r="AG13" s="605"/>
      <c r="AH13" s="605"/>
      <c r="AI13" s="605"/>
      <c r="AJ13" s="605"/>
      <c r="AK13" s="605"/>
      <c r="AL13" s="606"/>
    </row>
    <row r="14" spans="2:38" ht="15.4" customHeight="1">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row>
    <row r="15" spans="2:38" ht="15.4" customHeight="1">
      <c r="B15" s="550" t="s">
        <v>449</v>
      </c>
      <c r="C15" s="550"/>
      <c r="D15" s="550"/>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row>
    <row r="16" spans="2:38" ht="15.4" customHeight="1">
      <c r="B16" s="550"/>
      <c r="C16" s="550"/>
      <c r="D16" s="550"/>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row>
    <row r="17" spans="2:41" ht="15.4" customHeight="1">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row>
    <row r="18" spans="2:41" ht="15.4" customHeight="1">
      <c r="B18" s="16" t="s">
        <v>450</v>
      </c>
      <c r="C18" s="14"/>
      <c r="D18" s="14"/>
      <c r="E18" s="17"/>
      <c r="F18" s="14"/>
      <c r="G18" s="14"/>
      <c r="H18" s="14"/>
      <c r="I18" s="14"/>
      <c r="J18" s="14"/>
      <c r="K18" s="14"/>
      <c r="L18" s="14"/>
      <c r="M18" s="14"/>
      <c r="N18" s="14"/>
      <c r="O18" s="14"/>
      <c r="P18" s="14"/>
      <c r="Q18" s="14"/>
      <c r="R18" s="14"/>
      <c r="S18" s="14"/>
      <c r="T18" s="14"/>
      <c r="U18" s="14"/>
      <c r="V18" s="14"/>
      <c r="W18" s="14"/>
      <c r="X18" s="14"/>
      <c r="Y18" s="17" t="s">
        <v>161</v>
      </c>
      <c r="Z18" s="615" t="str">
        <f>IF(別紙1!AC22=0,"円",別紙1!AC22)</f>
        <v>円</v>
      </c>
      <c r="AA18" s="615"/>
      <c r="AB18" s="615"/>
      <c r="AC18" s="615"/>
      <c r="AD18" s="615"/>
      <c r="AE18" s="615"/>
      <c r="AF18" s="615"/>
      <c r="AG18" s="615"/>
      <c r="AH18" s="615"/>
      <c r="AI18" s="615"/>
      <c r="AJ18" s="615"/>
      <c r="AK18" s="615"/>
      <c r="AL18" s="14"/>
    </row>
    <row r="19" spans="2:41" ht="15.4" customHeight="1">
      <c r="B19" s="16"/>
      <c r="C19" s="14"/>
      <c r="D19" s="14"/>
      <c r="E19" s="17"/>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row>
    <row r="20" spans="2:41" ht="15.4" customHeight="1">
      <c r="B20" s="16" t="s">
        <v>36</v>
      </c>
      <c r="C20" s="14"/>
      <c r="D20" s="14"/>
      <c r="E20" s="14"/>
      <c r="F20" s="17"/>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row>
    <row r="21" spans="2:41" ht="15.4" customHeight="1">
      <c r="B21" s="579" t="s">
        <v>147</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row>
    <row r="22" spans="2:41" ht="15.4" customHeight="1">
      <c r="B22" s="33"/>
      <c r="C22" s="33"/>
      <c r="D22" s="33"/>
      <c r="E22" s="579" t="s">
        <v>451</v>
      </c>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79"/>
      <c r="AL22" s="33"/>
    </row>
    <row r="23" spans="2:41" ht="15.4" customHeight="1">
      <c r="B23" s="33"/>
      <c r="C23" s="33"/>
      <c r="D23" s="33"/>
      <c r="E23" s="550" t="s">
        <v>452</v>
      </c>
      <c r="F23" s="550"/>
      <c r="G23" s="550"/>
      <c r="H23" s="550"/>
      <c r="I23" s="550"/>
      <c r="J23" s="550"/>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550"/>
      <c r="AH23" s="550"/>
      <c r="AI23" s="550"/>
      <c r="AJ23" s="550"/>
      <c r="AK23" s="550"/>
      <c r="AL23" s="291"/>
    </row>
    <row r="24" spans="2:41" ht="15.4" customHeight="1">
      <c r="B24" s="33"/>
      <c r="C24" s="33"/>
      <c r="D24" s="33"/>
      <c r="E24" s="550"/>
      <c r="F24" s="550"/>
      <c r="G24" s="550"/>
      <c r="H24" s="550"/>
      <c r="I24" s="550"/>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0"/>
      <c r="AH24" s="550"/>
      <c r="AI24" s="550"/>
      <c r="AJ24" s="550"/>
      <c r="AK24" s="550"/>
      <c r="AL24" s="291"/>
    </row>
    <row r="25" spans="2:41" ht="15.4" customHeight="1">
      <c r="B25" s="14"/>
      <c r="C25" s="14"/>
      <c r="D25" s="14"/>
      <c r="E25" s="14"/>
      <c r="F25" s="17"/>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row>
    <row r="26" spans="2:41" ht="15.4" customHeight="1">
      <c r="B26" s="16" t="s">
        <v>79</v>
      </c>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row>
    <row r="27" spans="2:41" ht="15.4" customHeight="1">
      <c r="B27" s="16"/>
      <c r="C27" s="555" t="s">
        <v>157</v>
      </c>
      <c r="D27" s="553"/>
      <c r="E27" s="553"/>
      <c r="F27" s="553"/>
      <c r="G27" s="553"/>
      <c r="H27" s="553"/>
      <c r="I27" s="553"/>
      <c r="J27" s="553"/>
      <c r="K27" s="553"/>
      <c r="L27" s="553"/>
      <c r="M27" s="553"/>
      <c r="N27" s="553"/>
      <c r="O27" s="553"/>
      <c r="P27" s="554"/>
      <c r="Q27" s="640" t="s">
        <v>189</v>
      </c>
      <c r="R27" s="641"/>
      <c r="S27" s="641"/>
      <c r="T27" s="641"/>
      <c r="U27" s="641"/>
      <c r="V27" s="641"/>
      <c r="W27" s="641"/>
      <c r="X27" s="641"/>
      <c r="Y27" s="641"/>
      <c r="Z27" s="641"/>
      <c r="AA27" s="642"/>
      <c r="AB27" s="640" t="s">
        <v>190</v>
      </c>
      <c r="AC27" s="641"/>
      <c r="AD27" s="641"/>
      <c r="AE27" s="641"/>
      <c r="AF27" s="641"/>
      <c r="AG27" s="641"/>
      <c r="AH27" s="641"/>
      <c r="AI27" s="641"/>
      <c r="AJ27" s="641"/>
      <c r="AK27" s="641"/>
      <c r="AL27" s="642"/>
    </row>
    <row r="28" spans="2:41" ht="15.4" customHeight="1">
      <c r="B28" s="16"/>
      <c r="C28" s="655" t="s">
        <v>101</v>
      </c>
      <c r="D28" s="656"/>
      <c r="E28" s="656"/>
      <c r="F28" s="656"/>
      <c r="G28" s="656"/>
      <c r="H28" s="656"/>
      <c r="I28" s="656"/>
      <c r="J28" s="656"/>
      <c r="K28" s="656"/>
      <c r="L28" s="656"/>
      <c r="M28" s="656"/>
      <c r="N28" s="656"/>
      <c r="O28" s="656"/>
      <c r="P28" s="657"/>
      <c r="Q28" s="628" t="s">
        <v>294</v>
      </c>
      <c r="R28" s="629"/>
      <c r="S28" s="629"/>
      <c r="T28" s="629"/>
      <c r="U28" s="629"/>
      <c r="V28" s="629"/>
      <c r="W28" s="629"/>
      <c r="X28" s="629"/>
      <c r="Y28" s="629"/>
      <c r="Z28" s="629"/>
      <c r="AA28" s="630"/>
      <c r="AB28" s="628" t="s">
        <v>294</v>
      </c>
      <c r="AC28" s="629"/>
      <c r="AD28" s="629"/>
      <c r="AE28" s="629"/>
      <c r="AF28" s="629"/>
      <c r="AG28" s="629"/>
      <c r="AH28" s="629"/>
      <c r="AI28" s="629"/>
      <c r="AJ28" s="629"/>
      <c r="AK28" s="629"/>
      <c r="AL28" s="630"/>
    </row>
    <row r="29" spans="2:41" ht="48" customHeight="1">
      <c r="B29" s="16"/>
      <c r="C29" s="649" t="s">
        <v>453</v>
      </c>
      <c r="D29" s="650"/>
      <c r="E29" s="650"/>
      <c r="F29" s="650"/>
      <c r="G29" s="650"/>
      <c r="H29" s="650"/>
      <c r="I29" s="650"/>
      <c r="J29" s="650"/>
      <c r="K29" s="650"/>
      <c r="L29" s="650"/>
      <c r="M29" s="650"/>
      <c r="N29" s="650"/>
      <c r="O29" s="650"/>
      <c r="P29" s="651"/>
      <c r="Q29" s="631"/>
      <c r="R29" s="632"/>
      <c r="S29" s="632"/>
      <c r="T29" s="632"/>
      <c r="U29" s="632"/>
      <c r="V29" s="632"/>
      <c r="W29" s="632"/>
      <c r="X29" s="632"/>
      <c r="Y29" s="632"/>
      <c r="Z29" s="632"/>
      <c r="AA29" s="633"/>
      <c r="AB29" s="631"/>
      <c r="AC29" s="632"/>
      <c r="AD29" s="632"/>
      <c r="AE29" s="632"/>
      <c r="AF29" s="632"/>
      <c r="AG29" s="632"/>
      <c r="AH29" s="632"/>
      <c r="AI29" s="632"/>
      <c r="AJ29" s="632"/>
      <c r="AK29" s="632"/>
      <c r="AL29" s="633"/>
    </row>
    <row r="30" spans="2:41" ht="15.4" customHeight="1">
      <c r="B30" s="16"/>
      <c r="C30" s="634" t="s">
        <v>353</v>
      </c>
      <c r="D30" s="635"/>
      <c r="E30" s="635"/>
      <c r="F30" s="635"/>
      <c r="G30" s="635"/>
      <c r="H30" s="635"/>
      <c r="I30" s="635"/>
      <c r="J30" s="635"/>
      <c r="K30" s="635"/>
      <c r="L30" s="635"/>
      <c r="M30" s="635"/>
      <c r="N30" s="635"/>
      <c r="O30" s="635"/>
      <c r="P30" s="636"/>
      <c r="Q30" s="652"/>
      <c r="R30" s="653"/>
      <c r="S30" s="653"/>
      <c r="T30" s="653"/>
      <c r="U30" s="653"/>
      <c r="V30" s="653"/>
      <c r="W30" s="653"/>
      <c r="X30" s="653"/>
      <c r="Y30" s="653"/>
      <c r="Z30" s="653"/>
      <c r="AA30" s="654"/>
      <c r="AB30" s="652"/>
      <c r="AC30" s="653"/>
      <c r="AD30" s="653"/>
      <c r="AE30" s="653"/>
      <c r="AF30" s="653"/>
      <c r="AG30" s="653"/>
      <c r="AH30" s="653"/>
      <c r="AI30" s="653"/>
      <c r="AJ30" s="653"/>
      <c r="AK30" s="653"/>
      <c r="AL30" s="654"/>
      <c r="AN30" s="292"/>
      <c r="AO30" s="292"/>
    </row>
    <row r="31" spans="2:41" ht="15.4" customHeight="1">
      <c r="B31" s="16"/>
      <c r="C31" s="637"/>
      <c r="D31" s="638"/>
      <c r="E31" s="638"/>
      <c r="F31" s="638"/>
      <c r="G31" s="638"/>
      <c r="H31" s="638"/>
      <c r="I31" s="638"/>
      <c r="J31" s="638"/>
      <c r="K31" s="638"/>
      <c r="L31" s="638"/>
      <c r="M31" s="638"/>
      <c r="N31" s="638"/>
      <c r="O31" s="638"/>
      <c r="P31" s="639"/>
      <c r="Q31" s="643" t="s">
        <v>294</v>
      </c>
      <c r="R31" s="644"/>
      <c r="S31" s="644"/>
      <c r="T31" s="644"/>
      <c r="U31" s="644"/>
      <c r="V31" s="644"/>
      <c r="W31" s="644"/>
      <c r="X31" s="644"/>
      <c r="Y31" s="644"/>
      <c r="Z31" s="644"/>
      <c r="AA31" s="645"/>
      <c r="AB31" s="643" t="s">
        <v>294</v>
      </c>
      <c r="AC31" s="644"/>
      <c r="AD31" s="644"/>
      <c r="AE31" s="644"/>
      <c r="AF31" s="644"/>
      <c r="AG31" s="644"/>
      <c r="AH31" s="644"/>
      <c r="AI31" s="644"/>
      <c r="AJ31" s="644"/>
      <c r="AK31" s="644"/>
      <c r="AL31" s="645"/>
      <c r="AN31" s="21"/>
      <c r="AO31" s="21"/>
    </row>
    <row r="32" spans="2:41" ht="15.4" customHeight="1">
      <c r="B32" s="16"/>
      <c r="C32" s="637"/>
      <c r="D32" s="638"/>
      <c r="E32" s="638"/>
      <c r="F32" s="638"/>
      <c r="G32" s="638"/>
      <c r="H32" s="638"/>
      <c r="I32" s="638"/>
      <c r="J32" s="638"/>
      <c r="K32" s="638"/>
      <c r="L32" s="638"/>
      <c r="M32" s="638"/>
      <c r="N32" s="638"/>
      <c r="O32" s="638"/>
      <c r="P32" s="639"/>
      <c r="Q32" s="643" t="s">
        <v>294</v>
      </c>
      <c r="R32" s="644"/>
      <c r="S32" s="644"/>
      <c r="T32" s="644"/>
      <c r="U32" s="644"/>
      <c r="V32" s="644"/>
      <c r="W32" s="644"/>
      <c r="X32" s="644"/>
      <c r="Y32" s="644"/>
      <c r="Z32" s="644"/>
      <c r="AA32" s="645"/>
      <c r="AB32" s="643" t="s">
        <v>294</v>
      </c>
      <c r="AC32" s="644"/>
      <c r="AD32" s="644"/>
      <c r="AE32" s="644"/>
      <c r="AF32" s="644"/>
      <c r="AG32" s="644"/>
      <c r="AH32" s="644"/>
      <c r="AI32" s="644"/>
      <c r="AJ32" s="644"/>
      <c r="AK32" s="644"/>
      <c r="AL32" s="645"/>
      <c r="AN32" s="21"/>
      <c r="AO32" s="21"/>
    </row>
    <row r="33" spans="2:41" ht="15.4" customHeight="1">
      <c r="B33" s="16"/>
      <c r="C33" s="637"/>
      <c r="D33" s="638"/>
      <c r="E33" s="638"/>
      <c r="F33" s="638"/>
      <c r="G33" s="638"/>
      <c r="H33" s="638"/>
      <c r="I33" s="638"/>
      <c r="J33" s="638"/>
      <c r="K33" s="638"/>
      <c r="L33" s="638"/>
      <c r="M33" s="638"/>
      <c r="N33" s="638"/>
      <c r="O33" s="638"/>
      <c r="P33" s="639"/>
      <c r="Q33" s="643" t="s">
        <v>294</v>
      </c>
      <c r="R33" s="644"/>
      <c r="S33" s="644"/>
      <c r="T33" s="644"/>
      <c r="U33" s="644"/>
      <c r="V33" s="644"/>
      <c r="W33" s="644"/>
      <c r="X33" s="644"/>
      <c r="Y33" s="644"/>
      <c r="Z33" s="644"/>
      <c r="AA33" s="645"/>
      <c r="AB33" s="643" t="s">
        <v>294</v>
      </c>
      <c r="AC33" s="644"/>
      <c r="AD33" s="644"/>
      <c r="AE33" s="644"/>
      <c r="AF33" s="644"/>
      <c r="AG33" s="644"/>
      <c r="AH33" s="644"/>
      <c r="AI33" s="644"/>
      <c r="AJ33" s="644"/>
      <c r="AK33" s="644"/>
      <c r="AL33" s="645"/>
      <c r="AN33" s="21"/>
      <c r="AO33" s="21"/>
    </row>
    <row r="34" spans="2:41" ht="15.4" customHeight="1">
      <c r="B34" s="16"/>
      <c r="C34" s="637"/>
      <c r="D34" s="638"/>
      <c r="E34" s="638"/>
      <c r="F34" s="638"/>
      <c r="G34" s="638"/>
      <c r="H34" s="638"/>
      <c r="I34" s="638"/>
      <c r="J34" s="638"/>
      <c r="K34" s="638"/>
      <c r="L34" s="638"/>
      <c r="M34" s="638"/>
      <c r="N34" s="638"/>
      <c r="O34" s="638"/>
      <c r="P34" s="639"/>
      <c r="Q34" s="643" t="s">
        <v>294</v>
      </c>
      <c r="R34" s="644"/>
      <c r="S34" s="644"/>
      <c r="T34" s="644"/>
      <c r="U34" s="644"/>
      <c r="V34" s="644"/>
      <c r="W34" s="644"/>
      <c r="X34" s="644"/>
      <c r="Y34" s="644"/>
      <c r="Z34" s="644"/>
      <c r="AA34" s="645"/>
      <c r="AB34" s="643" t="s">
        <v>294</v>
      </c>
      <c r="AC34" s="644"/>
      <c r="AD34" s="644"/>
      <c r="AE34" s="644"/>
      <c r="AF34" s="644"/>
      <c r="AG34" s="644"/>
      <c r="AH34" s="644"/>
      <c r="AI34" s="644"/>
      <c r="AJ34" s="644"/>
      <c r="AK34" s="644"/>
      <c r="AL34" s="645"/>
      <c r="AN34" s="21"/>
      <c r="AO34" s="21"/>
    </row>
    <row r="35" spans="2:41" ht="15.4" customHeight="1">
      <c r="B35" s="16"/>
      <c r="C35" s="637"/>
      <c r="D35" s="638"/>
      <c r="E35" s="638"/>
      <c r="F35" s="638"/>
      <c r="G35" s="638"/>
      <c r="H35" s="638"/>
      <c r="I35" s="638"/>
      <c r="J35" s="638"/>
      <c r="K35" s="638"/>
      <c r="L35" s="638"/>
      <c r="M35" s="638"/>
      <c r="N35" s="638"/>
      <c r="O35" s="638"/>
      <c r="P35" s="639"/>
      <c r="Q35" s="643" t="s">
        <v>294</v>
      </c>
      <c r="R35" s="644"/>
      <c r="S35" s="644"/>
      <c r="T35" s="644"/>
      <c r="U35" s="644"/>
      <c r="V35" s="644"/>
      <c r="W35" s="644"/>
      <c r="X35" s="644"/>
      <c r="Y35" s="644"/>
      <c r="Z35" s="644"/>
      <c r="AA35" s="645"/>
      <c r="AB35" s="643" t="s">
        <v>294</v>
      </c>
      <c r="AC35" s="644"/>
      <c r="AD35" s="644"/>
      <c r="AE35" s="644"/>
      <c r="AF35" s="644"/>
      <c r="AG35" s="644"/>
      <c r="AH35" s="644"/>
      <c r="AI35" s="644"/>
      <c r="AJ35" s="644"/>
      <c r="AK35" s="644"/>
      <c r="AL35" s="645"/>
      <c r="AN35" s="21"/>
      <c r="AO35" s="21"/>
    </row>
    <row r="36" spans="2:41" ht="15.4" customHeight="1">
      <c r="B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N36" s="21"/>
      <c r="AO36" s="21"/>
    </row>
    <row r="37" spans="2:41" ht="15.4" customHeight="1">
      <c r="B37" s="16" t="s">
        <v>93</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N37" s="21"/>
      <c r="AO37" s="21"/>
    </row>
    <row r="38" spans="2:41" ht="15.4" customHeight="1">
      <c r="B38" s="14" t="s">
        <v>148</v>
      </c>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N38" s="21"/>
      <c r="AO38" s="21"/>
    </row>
    <row r="39" spans="2:41" ht="15.4" customHeight="1">
      <c r="B39" s="14"/>
      <c r="C39" s="306" t="s">
        <v>295</v>
      </c>
      <c r="D39" s="579" t="s">
        <v>149</v>
      </c>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79"/>
      <c r="AL39" s="579"/>
      <c r="AN39" s="21"/>
      <c r="AO39" s="21"/>
    </row>
    <row r="40" spans="2:41" ht="15.4" customHeight="1">
      <c r="B40" s="14"/>
      <c r="C40" s="306" t="s">
        <v>295</v>
      </c>
      <c r="D40" s="550" t="s">
        <v>454</v>
      </c>
      <c r="E40" s="550"/>
      <c r="F40" s="550"/>
      <c r="G40" s="550"/>
      <c r="H40" s="550"/>
      <c r="I40" s="550"/>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0"/>
      <c r="AH40" s="550"/>
      <c r="AI40" s="550"/>
      <c r="AJ40" s="550"/>
      <c r="AK40" s="550"/>
      <c r="AL40" s="550"/>
      <c r="AN40" s="21"/>
      <c r="AO40" s="21"/>
    </row>
    <row r="41" spans="2:41" ht="15.4" customHeight="1">
      <c r="B41" s="14"/>
      <c r="C41" s="306" t="s">
        <v>295</v>
      </c>
      <c r="D41" s="550" t="s">
        <v>342</v>
      </c>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0"/>
      <c r="AH41" s="550"/>
      <c r="AI41" s="550"/>
      <c r="AJ41" s="550"/>
      <c r="AK41" s="550"/>
      <c r="AL41" s="550"/>
      <c r="AN41" s="21"/>
      <c r="AO41" s="21"/>
    </row>
    <row r="42" spans="2:41" ht="15.4" customHeight="1">
      <c r="B42" s="14"/>
      <c r="C42" s="14"/>
      <c r="D42" s="550"/>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0"/>
      <c r="AJ42" s="550"/>
      <c r="AK42" s="550"/>
      <c r="AL42" s="550"/>
      <c r="AN42" s="21"/>
    </row>
    <row r="43" spans="2:41" ht="15.4" customHeight="1">
      <c r="B43" s="14"/>
      <c r="C43" s="306" t="s">
        <v>295</v>
      </c>
      <c r="D43" s="550" t="s">
        <v>192</v>
      </c>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550"/>
      <c r="AI43" s="550"/>
      <c r="AJ43" s="550"/>
      <c r="AK43" s="550"/>
      <c r="AL43" s="550"/>
      <c r="AN43" s="21"/>
    </row>
    <row r="44" spans="2:41" ht="15.4" customHeight="1">
      <c r="B44" s="14"/>
      <c r="C44" s="14"/>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c r="AC44" s="550"/>
      <c r="AD44" s="550"/>
      <c r="AE44" s="550"/>
      <c r="AF44" s="550"/>
      <c r="AG44" s="550"/>
      <c r="AH44" s="550"/>
      <c r="AI44" s="550"/>
      <c r="AJ44" s="550"/>
      <c r="AK44" s="550"/>
      <c r="AL44" s="550"/>
      <c r="AN44" s="21"/>
    </row>
    <row r="45" spans="2:41" ht="15.4" customHeight="1">
      <c r="B45" s="14"/>
      <c r="C45" s="14"/>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0"/>
      <c r="AH45" s="550"/>
      <c r="AI45" s="550"/>
      <c r="AJ45" s="550"/>
      <c r="AK45" s="550"/>
      <c r="AL45" s="550"/>
    </row>
    <row r="46" spans="2:41" ht="15.4" customHeight="1">
      <c r="B46" s="14"/>
      <c r="C46" s="306" t="s">
        <v>295</v>
      </c>
      <c r="D46" s="550" t="s">
        <v>455</v>
      </c>
      <c r="E46" s="550"/>
      <c r="F46" s="550"/>
      <c r="G46" s="550"/>
      <c r="H46" s="550"/>
      <c r="I46" s="550"/>
      <c r="J46" s="550"/>
      <c r="K46" s="550"/>
      <c r="L46" s="550"/>
      <c r="M46" s="550"/>
      <c r="N46" s="550"/>
      <c r="O46" s="550"/>
      <c r="P46" s="550"/>
      <c r="Q46" s="550"/>
      <c r="R46" s="550"/>
      <c r="S46" s="550"/>
      <c r="T46" s="550"/>
      <c r="U46" s="550"/>
      <c r="V46" s="550"/>
      <c r="W46" s="550"/>
      <c r="X46" s="550"/>
      <c r="Y46" s="550"/>
      <c r="Z46" s="550"/>
      <c r="AA46" s="550"/>
      <c r="AB46" s="550"/>
      <c r="AC46" s="550"/>
      <c r="AD46" s="550"/>
      <c r="AE46" s="550"/>
      <c r="AF46" s="550"/>
      <c r="AG46" s="550"/>
      <c r="AH46" s="550"/>
      <c r="AI46" s="550"/>
      <c r="AJ46" s="550"/>
      <c r="AK46" s="550"/>
      <c r="AL46" s="550"/>
    </row>
    <row r="47" spans="2:41" ht="15.4" customHeight="1">
      <c r="B47" s="14"/>
      <c r="D47" s="550"/>
      <c r="E47" s="550"/>
      <c r="F47" s="550"/>
      <c r="G47" s="550"/>
      <c r="H47" s="550"/>
      <c r="I47" s="550"/>
      <c r="J47" s="550"/>
      <c r="K47" s="550"/>
      <c r="L47" s="550"/>
      <c r="M47" s="550"/>
      <c r="N47" s="550"/>
      <c r="O47" s="550"/>
      <c r="P47" s="550"/>
      <c r="Q47" s="550"/>
      <c r="R47" s="550"/>
      <c r="S47" s="550"/>
      <c r="T47" s="550"/>
      <c r="U47" s="550"/>
      <c r="V47" s="550"/>
      <c r="W47" s="550"/>
      <c r="X47" s="550"/>
      <c r="Y47" s="550"/>
      <c r="Z47" s="550"/>
      <c r="AA47" s="550"/>
      <c r="AB47" s="550"/>
      <c r="AC47" s="550"/>
      <c r="AD47" s="550"/>
      <c r="AE47" s="550"/>
      <c r="AF47" s="550"/>
      <c r="AG47" s="550"/>
      <c r="AH47" s="550"/>
      <c r="AI47" s="550"/>
      <c r="AJ47" s="550"/>
      <c r="AK47" s="550"/>
      <c r="AL47" s="550"/>
    </row>
    <row r="48" spans="2:41" ht="15.4" customHeight="1">
      <c r="B48" s="14"/>
      <c r="C48" s="14"/>
      <c r="D48" s="550"/>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0"/>
      <c r="AK48" s="550"/>
      <c r="AL48" s="550"/>
    </row>
    <row r="49" spans="2:38" ht="15.4" customHeight="1">
      <c r="B49" s="14"/>
      <c r="C49" s="306" t="s">
        <v>295</v>
      </c>
      <c r="D49" s="550" t="s">
        <v>515</v>
      </c>
      <c r="E49" s="550"/>
      <c r="F49" s="550"/>
      <c r="G49" s="550"/>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0"/>
      <c r="AH49" s="550"/>
      <c r="AI49" s="550"/>
      <c r="AJ49" s="550"/>
      <c r="AK49" s="550"/>
      <c r="AL49" s="550"/>
    </row>
    <row r="50" spans="2:38" ht="15.4" customHeight="1">
      <c r="B50" s="14"/>
      <c r="C50" s="14"/>
      <c r="D50" s="550"/>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0"/>
      <c r="AH50" s="550"/>
      <c r="AI50" s="550"/>
      <c r="AJ50" s="550"/>
      <c r="AK50" s="550"/>
      <c r="AL50" s="550"/>
    </row>
    <row r="51" spans="2:38" ht="15.4" customHeight="1">
      <c r="B51" s="14"/>
      <c r="C51" s="14"/>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c r="AC51" s="550"/>
      <c r="AD51" s="550"/>
      <c r="AE51" s="550"/>
      <c r="AF51" s="550"/>
      <c r="AG51" s="550"/>
      <c r="AH51" s="550"/>
      <c r="AI51" s="550"/>
      <c r="AJ51" s="550"/>
      <c r="AK51" s="550"/>
      <c r="AL51" s="550"/>
    </row>
    <row r="52" spans="2:38" ht="15.4" customHeight="1">
      <c r="B52" s="14"/>
      <c r="C52" s="293"/>
      <c r="D52" s="550"/>
      <c r="E52" s="550"/>
      <c r="F52" s="550"/>
      <c r="G52" s="550"/>
      <c r="H52" s="550"/>
      <c r="I52" s="550"/>
      <c r="J52" s="550"/>
      <c r="K52" s="550"/>
      <c r="L52" s="550"/>
      <c r="M52" s="550"/>
      <c r="N52" s="550"/>
      <c r="O52" s="550"/>
      <c r="P52" s="550"/>
      <c r="Q52" s="550"/>
      <c r="R52" s="550"/>
      <c r="S52" s="550"/>
      <c r="T52" s="550"/>
      <c r="U52" s="550"/>
      <c r="V52" s="550"/>
      <c r="W52" s="550"/>
      <c r="X52" s="550"/>
      <c r="Y52" s="550"/>
      <c r="Z52" s="550"/>
      <c r="AA52" s="550"/>
      <c r="AB52" s="550"/>
      <c r="AC52" s="550"/>
      <c r="AD52" s="550"/>
      <c r="AE52" s="550"/>
      <c r="AF52" s="550"/>
      <c r="AG52" s="550"/>
      <c r="AH52" s="550"/>
      <c r="AI52" s="550"/>
      <c r="AJ52" s="550"/>
      <c r="AK52" s="550"/>
      <c r="AL52" s="550"/>
    </row>
    <row r="53" spans="2:38" ht="15.4" customHeight="1">
      <c r="B53" s="14"/>
      <c r="C53" s="293"/>
      <c r="D53" s="550"/>
      <c r="E53" s="550"/>
      <c r="F53" s="550"/>
      <c r="G53" s="550"/>
      <c r="H53" s="550"/>
      <c r="I53" s="550"/>
      <c r="J53" s="550"/>
      <c r="K53" s="550"/>
      <c r="L53" s="550"/>
      <c r="M53" s="550"/>
      <c r="N53" s="550"/>
      <c r="O53" s="550"/>
      <c r="P53" s="550"/>
      <c r="Q53" s="550"/>
      <c r="R53" s="550"/>
      <c r="S53" s="550"/>
      <c r="T53" s="550"/>
      <c r="U53" s="550"/>
      <c r="V53" s="550"/>
      <c r="W53" s="550"/>
      <c r="X53" s="550"/>
      <c r="Y53" s="550"/>
      <c r="Z53" s="550"/>
      <c r="AA53" s="550"/>
      <c r="AB53" s="550"/>
      <c r="AC53" s="550"/>
      <c r="AD53" s="550"/>
      <c r="AE53" s="550"/>
      <c r="AF53" s="550"/>
      <c r="AG53" s="550"/>
      <c r="AH53" s="550"/>
      <c r="AI53" s="550"/>
      <c r="AJ53" s="550"/>
      <c r="AK53" s="550"/>
      <c r="AL53" s="550"/>
    </row>
    <row r="54" spans="2:38" ht="15.4" customHeight="1">
      <c r="B54" s="14"/>
      <c r="C54" s="306" t="s">
        <v>295</v>
      </c>
      <c r="D54" s="580" t="s">
        <v>456</v>
      </c>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0"/>
      <c r="AL54" s="580"/>
    </row>
    <row r="55" spans="2:38" ht="15.4" customHeight="1">
      <c r="B55" s="14"/>
      <c r="C55" s="293"/>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0"/>
      <c r="AL55" s="580"/>
    </row>
    <row r="56" spans="2:38" ht="15.4" customHeight="1">
      <c r="B56" s="14"/>
      <c r="C56" s="293"/>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row>
    <row r="57" spans="2:38" ht="15.4" customHeight="1">
      <c r="B57" s="14"/>
      <c r="C57" s="293"/>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0"/>
      <c r="AL57" s="580"/>
    </row>
    <row r="58" spans="2:38" ht="15.4" customHeight="1">
      <c r="B58" s="14"/>
      <c r="C58" s="293"/>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row>
    <row r="59" spans="2:38" ht="15.4" customHeight="1">
      <c r="B59" s="16" t="s">
        <v>144</v>
      </c>
      <c r="C59" s="293"/>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row>
    <row r="60" spans="2:38" ht="15.4" customHeight="1">
      <c r="B60" s="14"/>
      <c r="C60" s="565" t="s">
        <v>8</v>
      </c>
      <c r="D60" s="566"/>
      <c r="E60" s="566"/>
      <c r="F60" s="566"/>
      <c r="G60" s="566"/>
      <c r="H60" s="566"/>
      <c r="I60" s="567"/>
      <c r="J60" s="581" t="s">
        <v>529</v>
      </c>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3"/>
      <c r="AK60" s="14"/>
      <c r="AL60" s="14"/>
    </row>
    <row r="61" spans="2:38" ht="15.4" customHeight="1">
      <c r="B61" s="14"/>
      <c r="C61" s="646"/>
      <c r="D61" s="647"/>
      <c r="E61" s="647"/>
      <c r="F61" s="647"/>
      <c r="G61" s="647"/>
      <c r="H61" s="647"/>
      <c r="I61" s="648"/>
      <c r="J61" s="584"/>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c r="AI61" s="585"/>
      <c r="AJ61" s="586"/>
      <c r="AK61" s="14"/>
      <c r="AL61" s="14"/>
    </row>
    <row r="62" spans="2:38" ht="15.4" customHeight="1">
      <c r="B62" s="14"/>
      <c r="C62" s="560" t="s">
        <v>195</v>
      </c>
      <c r="D62" s="560"/>
      <c r="E62" s="560"/>
      <c r="F62" s="560"/>
      <c r="G62" s="560"/>
      <c r="H62" s="560"/>
      <c r="I62" s="560"/>
      <c r="J62" s="561" t="s">
        <v>193</v>
      </c>
      <c r="K62" s="561"/>
      <c r="L62" s="561"/>
      <c r="M62" s="561"/>
      <c r="N62" s="561"/>
      <c r="O62" s="561"/>
      <c r="P62" s="562"/>
      <c r="Q62" s="563"/>
      <c r="R62" s="563"/>
      <c r="S62" s="563"/>
      <c r="T62" s="563"/>
      <c r="U62" s="563"/>
      <c r="V62" s="563"/>
      <c r="W62" s="564"/>
      <c r="X62" s="561" t="s">
        <v>145</v>
      </c>
      <c r="Y62" s="561"/>
      <c r="Z62" s="13"/>
      <c r="AA62" s="14"/>
      <c r="AB62" s="14"/>
      <c r="AC62" s="14"/>
      <c r="AD62" s="14"/>
      <c r="AE62" s="14"/>
      <c r="AF62" s="14"/>
      <c r="AG62" s="14"/>
      <c r="AH62" s="14"/>
      <c r="AI62" s="14"/>
      <c r="AJ62" s="14"/>
      <c r="AK62" s="14"/>
      <c r="AL62" s="14"/>
    </row>
    <row r="63" spans="2:38" ht="15.4" customHeight="1">
      <c r="B63" s="14"/>
      <c r="C63" s="560"/>
      <c r="D63" s="560"/>
      <c r="E63" s="560"/>
      <c r="F63" s="560"/>
      <c r="G63" s="560"/>
      <c r="H63" s="560"/>
      <c r="I63" s="560"/>
      <c r="J63" s="561" t="s">
        <v>194</v>
      </c>
      <c r="K63" s="561"/>
      <c r="L63" s="561"/>
      <c r="M63" s="561"/>
      <c r="N63" s="561"/>
      <c r="O63" s="561"/>
      <c r="P63" s="562"/>
      <c r="Q63" s="563"/>
      <c r="R63" s="563"/>
      <c r="S63" s="563"/>
      <c r="T63" s="563"/>
      <c r="U63" s="563"/>
      <c r="V63" s="563"/>
      <c r="W63" s="564"/>
      <c r="X63" s="561" t="s">
        <v>145</v>
      </c>
      <c r="Y63" s="561"/>
      <c r="Z63" s="13"/>
      <c r="AA63" s="14"/>
      <c r="AB63" s="14"/>
      <c r="AC63" s="14"/>
      <c r="AD63" s="14"/>
      <c r="AE63" s="14"/>
      <c r="AF63" s="14"/>
      <c r="AG63" s="14"/>
      <c r="AH63" s="14"/>
      <c r="AI63" s="14"/>
      <c r="AJ63" s="14"/>
      <c r="AK63" s="14"/>
      <c r="AL63" s="14"/>
    </row>
    <row r="64" spans="2:38" ht="14.45" customHeight="1">
      <c r="B64" s="14"/>
      <c r="C64" s="33" t="s">
        <v>150</v>
      </c>
      <c r="D64" s="550" t="s">
        <v>201</v>
      </c>
      <c r="E64" s="550"/>
      <c r="F64" s="550"/>
      <c r="G64" s="550"/>
      <c r="H64" s="550"/>
      <c r="I64" s="550"/>
      <c r="J64" s="550"/>
      <c r="K64" s="550"/>
      <c r="L64" s="550"/>
      <c r="M64" s="550"/>
      <c r="N64" s="550"/>
      <c r="O64" s="550"/>
      <c r="P64" s="550"/>
      <c r="Q64" s="550"/>
      <c r="R64" s="550"/>
      <c r="S64" s="550"/>
      <c r="T64" s="550"/>
      <c r="U64" s="550"/>
      <c r="V64" s="550"/>
      <c r="W64" s="550"/>
      <c r="X64" s="550"/>
      <c r="Y64" s="550"/>
      <c r="Z64" s="550"/>
      <c r="AA64" s="550"/>
      <c r="AB64" s="550"/>
      <c r="AC64" s="550"/>
      <c r="AD64" s="550"/>
      <c r="AE64" s="550"/>
      <c r="AF64" s="550"/>
      <c r="AG64" s="550"/>
      <c r="AH64" s="550"/>
      <c r="AI64" s="550"/>
      <c r="AJ64" s="550"/>
      <c r="AK64" s="550"/>
      <c r="AL64" s="550"/>
    </row>
    <row r="65" spans="2:41" ht="14.45" customHeight="1">
      <c r="B65" s="14"/>
      <c r="C65" s="33"/>
      <c r="D65" s="550"/>
      <c r="E65" s="550"/>
      <c r="F65" s="550"/>
      <c r="G65" s="550"/>
      <c r="H65" s="550"/>
      <c r="I65" s="550"/>
      <c r="J65" s="550"/>
      <c r="K65" s="550"/>
      <c r="L65" s="550"/>
      <c r="M65" s="550"/>
      <c r="N65" s="550"/>
      <c r="O65" s="550"/>
      <c r="P65" s="550"/>
      <c r="Q65" s="550"/>
      <c r="R65" s="550"/>
      <c r="S65" s="550"/>
      <c r="T65" s="550"/>
      <c r="U65" s="550"/>
      <c r="V65" s="550"/>
      <c r="W65" s="550"/>
      <c r="X65" s="550"/>
      <c r="Y65" s="550"/>
      <c r="Z65" s="550"/>
      <c r="AA65" s="550"/>
      <c r="AB65" s="550"/>
      <c r="AC65" s="550"/>
      <c r="AD65" s="550"/>
      <c r="AE65" s="550"/>
      <c r="AF65" s="550"/>
      <c r="AG65" s="550"/>
      <c r="AH65" s="550"/>
      <c r="AI65" s="550"/>
      <c r="AJ65" s="550"/>
      <c r="AK65" s="550"/>
      <c r="AL65" s="550"/>
      <c r="AO65" s="298"/>
    </row>
    <row r="66" spans="2:41" ht="14.45" customHeight="1">
      <c r="B66" s="14"/>
      <c r="C66" s="283" t="s">
        <v>150</v>
      </c>
      <c r="D66" s="580" t="s">
        <v>380</v>
      </c>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0"/>
      <c r="AL66" s="580"/>
    </row>
    <row r="67" spans="2:41" ht="15.4" customHeight="1">
      <c r="D67" s="580"/>
      <c r="E67" s="580"/>
      <c r="F67" s="580"/>
      <c r="G67" s="580"/>
      <c r="H67" s="580"/>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0"/>
      <c r="AF67" s="580"/>
      <c r="AG67" s="580"/>
      <c r="AH67" s="580"/>
      <c r="AI67" s="580"/>
      <c r="AJ67" s="580"/>
      <c r="AK67" s="580"/>
      <c r="AL67" s="580"/>
    </row>
    <row r="68" spans="2:41" s="298" customFormat="1" ht="14.45" customHeight="1">
      <c r="B68" s="299"/>
      <c r="C68" s="300"/>
      <c r="D68" s="286"/>
      <c r="E68" s="286"/>
      <c r="F68" s="286"/>
      <c r="G68" s="286"/>
      <c r="H68" s="286"/>
      <c r="I68" s="286"/>
      <c r="J68" s="286"/>
      <c r="K68" s="286"/>
      <c r="L68" s="286"/>
      <c r="M68" s="286"/>
      <c r="N68" s="286"/>
      <c r="O68" s="286"/>
      <c r="P68" s="286"/>
      <c r="Q68" s="286"/>
      <c r="R68" s="286"/>
      <c r="S68" s="286"/>
      <c r="T68" s="286"/>
      <c r="U68" s="286"/>
      <c r="V68" s="286"/>
      <c r="W68" s="286"/>
      <c r="X68" s="286"/>
      <c r="Y68" s="286"/>
      <c r="Z68" s="286"/>
      <c r="AA68" s="286"/>
      <c r="AB68" s="286"/>
      <c r="AC68" s="286"/>
      <c r="AD68" s="286"/>
      <c r="AE68" s="286"/>
      <c r="AF68" s="286"/>
      <c r="AG68" s="286"/>
      <c r="AH68" s="286"/>
      <c r="AI68" s="286"/>
      <c r="AJ68" s="286"/>
      <c r="AK68" s="286"/>
      <c r="AL68" s="286"/>
      <c r="AO68" s="10"/>
    </row>
    <row r="69" spans="2:41" ht="15.4" customHeight="1">
      <c r="B69" s="34" t="s">
        <v>349</v>
      </c>
      <c r="C69" s="577" t="s">
        <v>350</v>
      </c>
      <c r="D69" s="578"/>
      <c r="E69" s="578"/>
      <c r="F69" s="578"/>
      <c r="G69" s="578"/>
      <c r="H69" s="578"/>
      <c r="I69" s="578"/>
      <c r="J69" s="578"/>
      <c r="K69" s="578"/>
      <c r="L69" s="578"/>
      <c r="M69" s="578"/>
      <c r="N69" s="578"/>
      <c r="O69" s="578"/>
      <c r="P69" s="578"/>
      <c r="Q69" s="578"/>
      <c r="R69" s="578"/>
      <c r="S69" s="578"/>
      <c r="T69" s="578"/>
      <c r="U69" s="578"/>
      <c r="V69" s="578"/>
      <c r="W69" s="578"/>
      <c r="X69" s="578"/>
      <c r="Y69" s="578"/>
      <c r="Z69" s="578"/>
      <c r="AA69" s="578"/>
      <c r="AB69" s="578"/>
      <c r="AC69" s="578"/>
      <c r="AD69" s="578"/>
      <c r="AE69" s="578"/>
      <c r="AF69" s="578"/>
      <c r="AG69" s="578"/>
      <c r="AH69" s="578"/>
      <c r="AI69" s="578"/>
      <c r="AJ69" s="578"/>
      <c r="AK69" s="578"/>
      <c r="AL69" s="14"/>
    </row>
    <row r="70" spans="2:41" ht="15.4" customHeight="1">
      <c r="B70" s="14"/>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14"/>
    </row>
    <row r="71" spans="2:41" ht="15.4" customHeight="1">
      <c r="B71" s="14"/>
      <c r="C71" s="568" t="s">
        <v>530</v>
      </c>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70"/>
      <c r="AK71" s="14"/>
      <c r="AL71" s="14"/>
    </row>
    <row r="72" spans="2:41" ht="15.4" customHeight="1">
      <c r="B72" s="14"/>
      <c r="C72" s="571"/>
      <c r="D72" s="572"/>
      <c r="E72" s="572"/>
      <c r="F72" s="572"/>
      <c r="G72" s="572"/>
      <c r="H72" s="572"/>
      <c r="I72" s="572"/>
      <c r="J72" s="572"/>
      <c r="K72" s="572"/>
      <c r="L72" s="572"/>
      <c r="M72" s="572"/>
      <c r="N72" s="572"/>
      <c r="O72" s="572"/>
      <c r="P72" s="572"/>
      <c r="Q72" s="572"/>
      <c r="R72" s="572"/>
      <c r="S72" s="572"/>
      <c r="T72" s="572"/>
      <c r="U72" s="572"/>
      <c r="V72" s="572"/>
      <c r="W72" s="572"/>
      <c r="X72" s="572"/>
      <c r="Y72" s="572"/>
      <c r="Z72" s="572"/>
      <c r="AA72" s="572"/>
      <c r="AB72" s="572"/>
      <c r="AC72" s="572"/>
      <c r="AD72" s="572"/>
      <c r="AE72" s="572"/>
      <c r="AF72" s="572"/>
      <c r="AG72" s="572"/>
      <c r="AH72" s="572"/>
      <c r="AI72" s="572"/>
      <c r="AJ72" s="573"/>
      <c r="AK72" s="14"/>
      <c r="AL72" s="14"/>
    </row>
    <row r="73" spans="2:41" ht="15.4" customHeight="1">
      <c r="B73" s="14"/>
      <c r="C73" s="571"/>
      <c r="D73" s="572"/>
      <c r="E73" s="572"/>
      <c r="F73" s="572"/>
      <c r="G73" s="572"/>
      <c r="H73" s="572"/>
      <c r="I73" s="572"/>
      <c r="J73" s="572"/>
      <c r="K73" s="572"/>
      <c r="L73" s="572"/>
      <c r="M73" s="572"/>
      <c r="N73" s="572"/>
      <c r="O73" s="572"/>
      <c r="P73" s="572"/>
      <c r="Q73" s="572"/>
      <c r="R73" s="572"/>
      <c r="S73" s="572"/>
      <c r="T73" s="572"/>
      <c r="U73" s="572"/>
      <c r="V73" s="572"/>
      <c r="W73" s="572"/>
      <c r="X73" s="572"/>
      <c r="Y73" s="572"/>
      <c r="Z73" s="572"/>
      <c r="AA73" s="572"/>
      <c r="AB73" s="572"/>
      <c r="AC73" s="572"/>
      <c r="AD73" s="572"/>
      <c r="AE73" s="572"/>
      <c r="AF73" s="572"/>
      <c r="AG73" s="572"/>
      <c r="AH73" s="572"/>
      <c r="AI73" s="572"/>
      <c r="AJ73" s="573"/>
      <c r="AK73" s="14"/>
      <c r="AL73" s="14"/>
    </row>
    <row r="74" spans="2:41" ht="15.4" customHeight="1">
      <c r="B74" s="14"/>
      <c r="C74" s="571"/>
      <c r="D74" s="572"/>
      <c r="E74" s="572"/>
      <c r="F74" s="572"/>
      <c r="G74" s="572"/>
      <c r="H74" s="572"/>
      <c r="I74" s="572"/>
      <c r="J74" s="572"/>
      <c r="K74" s="572"/>
      <c r="L74" s="572"/>
      <c r="M74" s="572"/>
      <c r="N74" s="572"/>
      <c r="O74" s="572"/>
      <c r="P74" s="572"/>
      <c r="Q74" s="572"/>
      <c r="R74" s="572"/>
      <c r="S74" s="572"/>
      <c r="T74" s="572"/>
      <c r="U74" s="572"/>
      <c r="V74" s="572"/>
      <c r="W74" s="572"/>
      <c r="X74" s="572"/>
      <c r="Y74" s="572"/>
      <c r="Z74" s="572"/>
      <c r="AA74" s="572"/>
      <c r="AB74" s="572"/>
      <c r="AC74" s="572"/>
      <c r="AD74" s="572"/>
      <c r="AE74" s="572"/>
      <c r="AF74" s="572"/>
      <c r="AG74" s="572"/>
      <c r="AH74" s="572"/>
      <c r="AI74" s="572"/>
      <c r="AJ74" s="573"/>
      <c r="AK74" s="14"/>
      <c r="AL74" s="14"/>
    </row>
    <row r="75" spans="2:41" ht="15.4" customHeight="1">
      <c r="B75" s="14"/>
      <c r="C75" s="571"/>
      <c r="D75" s="572"/>
      <c r="E75" s="572"/>
      <c r="F75" s="572"/>
      <c r="G75" s="572"/>
      <c r="H75" s="572"/>
      <c r="I75" s="572"/>
      <c r="J75" s="572"/>
      <c r="K75" s="572"/>
      <c r="L75" s="572"/>
      <c r="M75" s="572"/>
      <c r="N75" s="572"/>
      <c r="O75" s="572"/>
      <c r="P75" s="572"/>
      <c r="Q75" s="572"/>
      <c r="R75" s="572"/>
      <c r="S75" s="572"/>
      <c r="T75" s="572"/>
      <c r="U75" s="572"/>
      <c r="V75" s="572"/>
      <c r="W75" s="572"/>
      <c r="X75" s="572"/>
      <c r="Y75" s="572"/>
      <c r="Z75" s="572"/>
      <c r="AA75" s="572"/>
      <c r="AB75" s="572"/>
      <c r="AC75" s="572"/>
      <c r="AD75" s="572"/>
      <c r="AE75" s="572"/>
      <c r="AF75" s="572"/>
      <c r="AG75" s="572"/>
      <c r="AH75" s="572"/>
      <c r="AI75" s="572"/>
      <c r="AJ75" s="573"/>
      <c r="AK75" s="14"/>
      <c r="AL75" s="14"/>
    </row>
    <row r="76" spans="2:41" ht="15.4" customHeight="1">
      <c r="B76" s="14"/>
      <c r="C76" s="574"/>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6"/>
      <c r="AK76" s="14"/>
      <c r="AL76" s="14"/>
    </row>
    <row r="77" spans="2:41" ht="15.4" customHeight="1">
      <c r="B77" s="14"/>
      <c r="C77" s="301" t="s">
        <v>351</v>
      </c>
      <c r="D77" s="579" t="s">
        <v>352</v>
      </c>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79"/>
      <c r="AL77" s="302"/>
      <c r="AM77" s="303"/>
    </row>
    <row r="78" spans="2:41" ht="15.4" customHeight="1">
      <c r="B78" s="14"/>
      <c r="C78" s="302"/>
      <c r="D78" s="302"/>
      <c r="E78" s="302"/>
      <c r="F78" s="302"/>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3"/>
    </row>
    <row r="79" spans="2:41" ht="15.4" customHeight="1">
      <c r="B79" s="16" t="s">
        <v>457</v>
      </c>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row>
    <row r="80" spans="2:41" ht="15.4" customHeight="1">
      <c r="B80" s="14"/>
      <c r="C80" s="550" t="s">
        <v>458</v>
      </c>
      <c r="D80" s="550"/>
      <c r="E80" s="550"/>
      <c r="F80" s="550"/>
      <c r="G80" s="550"/>
      <c r="H80" s="550"/>
      <c r="I80" s="550"/>
      <c r="J80" s="550"/>
      <c r="K80" s="550"/>
      <c r="L80" s="550"/>
      <c r="M80" s="550"/>
      <c r="N80" s="550"/>
      <c r="O80" s="550"/>
      <c r="P80" s="550"/>
      <c r="Q80" s="550"/>
      <c r="R80" s="550"/>
      <c r="S80" s="550"/>
      <c r="T80" s="550"/>
      <c r="U80" s="550"/>
      <c r="V80" s="550"/>
      <c r="W80" s="550"/>
      <c r="X80" s="550"/>
      <c r="Y80" s="550"/>
      <c r="Z80" s="550"/>
      <c r="AA80" s="550"/>
      <c r="AB80" s="550"/>
      <c r="AC80" s="550"/>
      <c r="AD80" s="550"/>
      <c r="AE80" s="550"/>
      <c r="AF80" s="550"/>
      <c r="AG80" s="550"/>
      <c r="AH80" s="550"/>
      <c r="AI80" s="550"/>
      <c r="AJ80" s="550"/>
      <c r="AK80" s="550"/>
      <c r="AL80" s="550"/>
    </row>
    <row r="81" spans="2:38" ht="15.4" customHeight="1">
      <c r="B81" s="14"/>
      <c r="C81" s="550"/>
      <c r="D81" s="550"/>
      <c r="E81" s="550"/>
      <c r="F81" s="550"/>
      <c r="G81" s="550"/>
      <c r="H81" s="550"/>
      <c r="I81" s="550"/>
      <c r="J81" s="550"/>
      <c r="K81" s="550"/>
      <c r="L81" s="550"/>
      <c r="M81" s="550"/>
      <c r="N81" s="550"/>
      <c r="O81" s="550"/>
      <c r="P81" s="550"/>
      <c r="Q81" s="550"/>
      <c r="R81" s="550"/>
      <c r="S81" s="550"/>
      <c r="T81" s="550"/>
      <c r="U81" s="550"/>
      <c r="V81" s="550"/>
      <c r="W81" s="550"/>
      <c r="X81" s="550"/>
      <c r="Y81" s="550"/>
      <c r="Z81" s="550"/>
      <c r="AA81" s="550"/>
      <c r="AB81" s="550"/>
      <c r="AC81" s="550"/>
      <c r="AD81" s="550"/>
      <c r="AE81" s="550"/>
      <c r="AF81" s="550"/>
      <c r="AG81" s="550"/>
      <c r="AH81" s="550"/>
      <c r="AI81" s="550"/>
      <c r="AJ81" s="550"/>
      <c r="AK81" s="550"/>
      <c r="AL81" s="550"/>
    </row>
    <row r="82" spans="2:38" ht="15.4" customHeight="1">
      <c r="B82" s="14"/>
      <c r="C82" s="529" t="s">
        <v>6</v>
      </c>
      <c r="D82" s="530"/>
      <c r="E82" s="530"/>
      <c r="F82" s="530"/>
      <c r="G82" s="530"/>
      <c r="H82" s="530"/>
      <c r="I82" s="531"/>
      <c r="J82" s="544"/>
      <c r="K82" s="545"/>
      <c r="L82" s="545"/>
      <c r="M82" s="545"/>
      <c r="N82" s="545"/>
      <c r="O82" s="545"/>
      <c r="P82" s="545"/>
      <c r="Q82" s="545"/>
      <c r="R82" s="545"/>
      <c r="S82" s="545"/>
      <c r="T82" s="545"/>
      <c r="U82" s="545"/>
      <c r="V82" s="545"/>
      <c r="W82" s="545"/>
      <c r="X82" s="545"/>
      <c r="Y82" s="545"/>
      <c r="Z82" s="545"/>
      <c r="AA82" s="545"/>
      <c r="AB82" s="545"/>
      <c r="AC82" s="545"/>
      <c r="AD82" s="545"/>
      <c r="AE82" s="545"/>
      <c r="AF82" s="545"/>
      <c r="AG82" s="545"/>
      <c r="AH82" s="545"/>
      <c r="AI82" s="545"/>
      <c r="AJ82" s="546"/>
      <c r="AK82" s="14"/>
      <c r="AL82" s="14"/>
    </row>
    <row r="83" spans="2:38" ht="15.4" customHeight="1">
      <c r="B83" s="14"/>
      <c r="C83" s="529" t="s">
        <v>7</v>
      </c>
      <c r="D83" s="530"/>
      <c r="E83" s="530"/>
      <c r="F83" s="530"/>
      <c r="G83" s="530"/>
      <c r="H83" s="530"/>
      <c r="I83" s="531"/>
      <c r="J83" s="544"/>
      <c r="K83" s="545"/>
      <c r="L83" s="545"/>
      <c r="M83" s="545"/>
      <c r="N83" s="545"/>
      <c r="O83" s="545"/>
      <c r="P83" s="545"/>
      <c r="Q83" s="545"/>
      <c r="R83" s="545"/>
      <c r="S83" s="545"/>
      <c r="T83" s="545"/>
      <c r="U83" s="545"/>
      <c r="V83" s="545"/>
      <c r="W83" s="545"/>
      <c r="X83" s="545"/>
      <c r="Y83" s="545"/>
      <c r="Z83" s="545"/>
      <c r="AA83" s="545"/>
      <c r="AB83" s="545"/>
      <c r="AC83" s="545"/>
      <c r="AD83" s="545"/>
      <c r="AE83" s="545"/>
      <c r="AF83" s="545"/>
      <c r="AG83" s="545"/>
      <c r="AH83" s="545"/>
      <c r="AI83" s="545"/>
      <c r="AJ83" s="546"/>
      <c r="AK83" s="14"/>
      <c r="AL83" s="14"/>
    </row>
    <row r="84" spans="2:38" ht="15.4" customHeight="1">
      <c r="B84" s="14"/>
      <c r="C84" s="565" t="s">
        <v>8</v>
      </c>
      <c r="D84" s="566"/>
      <c r="E84" s="566"/>
      <c r="F84" s="566"/>
      <c r="G84" s="566"/>
      <c r="H84" s="566"/>
      <c r="I84" s="567"/>
      <c r="J84" s="544"/>
      <c r="K84" s="545"/>
      <c r="L84" s="545"/>
      <c r="M84" s="545"/>
      <c r="N84" s="545"/>
      <c r="O84" s="545"/>
      <c r="P84" s="545"/>
      <c r="Q84" s="545"/>
      <c r="R84" s="545"/>
      <c r="S84" s="545"/>
      <c r="T84" s="545"/>
      <c r="U84" s="545"/>
      <c r="V84" s="545"/>
      <c r="W84" s="545"/>
      <c r="X84" s="545"/>
      <c r="Y84" s="545"/>
      <c r="Z84" s="545"/>
      <c r="AA84" s="545"/>
      <c r="AB84" s="545"/>
      <c r="AC84" s="545"/>
      <c r="AD84" s="545"/>
      <c r="AE84" s="545"/>
      <c r="AF84" s="545"/>
      <c r="AG84" s="545"/>
      <c r="AH84" s="545"/>
      <c r="AI84" s="545"/>
      <c r="AJ84" s="546"/>
      <c r="AK84" s="14"/>
      <c r="AL84" s="14"/>
    </row>
    <row r="85" spans="2:38" ht="15.4" customHeight="1">
      <c r="B85" s="14"/>
      <c r="C85" s="529" t="s">
        <v>9</v>
      </c>
      <c r="D85" s="530"/>
      <c r="E85" s="530"/>
      <c r="F85" s="530"/>
      <c r="G85" s="530"/>
      <c r="H85" s="530"/>
      <c r="I85" s="531"/>
      <c r="J85" s="558"/>
      <c r="K85" s="559"/>
      <c r="L85" s="559"/>
      <c r="M85" s="559"/>
      <c r="N85" s="43" t="s">
        <v>178</v>
      </c>
      <c r="O85" s="559"/>
      <c r="P85" s="559"/>
      <c r="Q85" s="559"/>
      <c r="R85" s="559"/>
      <c r="S85" s="43" t="s">
        <v>178</v>
      </c>
      <c r="T85" s="559"/>
      <c r="U85" s="559"/>
      <c r="V85" s="559"/>
      <c r="W85" s="559"/>
      <c r="X85" s="553"/>
      <c r="Y85" s="553"/>
      <c r="Z85" s="553"/>
      <c r="AA85" s="553"/>
      <c r="AB85" s="553"/>
      <c r="AC85" s="553"/>
      <c r="AD85" s="553"/>
      <c r="AE85" s="553"/>
      <c r="AF85" s="553"/>
      <c r="AG85" s="553"/>
      <c r="AH85" s="553"/>
      <c r="AI85" s="553"/>
      <c r="AJ85" s="554"/>
      <c r="AK85" s="14"/>
      <c r="AL85" s="14"/>
    </row>
    <row r="86" spans="2:38" ht="15.4" customHeight="1">
      <c r="B86" s="14"/>
      <c r="C86" s="529" t="s">
        <v>19</v>
      </c>
      <c r="D86" s="530"/>
      <c r="E86" s="530"/>
      <c r="F86" s="530"/>
      <c r="G86" s="530"/>
      <c r="H86" s="530"/>
      <c r="I86" s="531"/>
      <c r="J86" s="544"/>
      <c r="K86" s="545"/>
      <c r="L86" s="545"/>
      <c r="M86" s="545"/>
      <c r="N86" s="545"/>
      <c r="O86" s="545"/>
      <c r="P86" s="545"/>
      <c r="Q86" s="545"/>
      <c r="R86" s="545"/>
      <c r="S86" s="545"/>
      <c r="T86" s="545"/>
      <c r="U86" s="545"/>
      <c r="V86" s="545"/>
      <c r="W86" s="304" t="s">
        <v>325</v>
      </c>
      <c r="X86" s="545"/>
      <c r="Y86" s="545"/>
      <c r="Z86" s="545"/>
      <c r="AA86" s="545"/>
      <c r="AB86" s="545"/>
      <c r="AC86" s="545"/>
      <c r="AD86" s="545"/>
      <c r="AE86" s="545"/>
      <c r="AF86" s="545"/>
      <c r="AG86" s="545"/>
      <c r="AH86" s="545"/>
      <c r="AI86" s="545"/>
      <c r="AJ86" s="546"/>
      <c r="AK86" s="14"/>
      <c r="AL86" s="14"/>
    </row>
    <row r="87" spans="2:38" ht="15.4" customHeight="1">
      <c r="B87" s="14"/>
      <c r="C87" s="529" t="s">
        <v>10</v>
      </c>
      <c r="D87" s="530"/>
      <c r="E87" s="530"/>
      <c r="F87" s="530"/>
      <c r="G87" s="530"/>
      <c r="H87" s="530"/>
      <c r="I87" s="531"/>
      <c r="J87" s="544"/>
      <c r="K87" s="545"/>
      <c r="L87" s="545"/>
      <c r="M87" s="545"/>
      <c r="N87" s="545"/>
      <c r="O87" s="545"/>
      <c r="P87" s="545"/>
      <c r="Q87" s="545"/>
      <c r="R87" s="545"/>
      <c r="S87" s="545"/>
      <c r="T87" s="545"/>
      <c r="U87" s="545"/>
      <c r="V87" s="545"/>
      <c r="W87" s="545"/>
      <c r="X87" s="545"/>
      <c r="Y87" s="545"/>
      <c r="Z87" s="545"/>
      <c r="AA87" s="545"/>
      <c r="AB87" s="545"/>
      <c r="AC87" s="545"/>
      <c r="AD87" s="545"/>
      <c r="AE87" s="545"/>
      <c r="AF87" s="545"/>
      <c r="AG87" s="545"/>
      <c r="AH87" s="545"/>
      <c r="AI87" s="545"/>
      <c r="AJ87" s="546"/>
      <c r="AK87" s="14"/>
      <c r="AL87" s="14"/>
    </row>
    <row r="88" spans="2:38" ht="14.45" customHeight="1">
      <c r="B88" s="14"/>
      <c r="C88" s="305" t="s">
        <v>150</v>
      </c>
      <c r="D88" s="550" t="s">
        <v>459</v>
      </c>
      <c r="E88" s="550"/>
      <c r="F88" s="550"/>
      <c r="G88" s="550"/>
      <c r="H88" s="550"/>
      <c r="I88" s="550"/>
      <c r="J88" s="550"/>
      <c r="K88" s="550"/>
      <c r="L88" s="550"/>
      <c r="M88" s="550"/>
      <c r="N88" s="550"/>
      <c r="O88" s="550"/>
      <c r="P88" s="550"/>
      <c r="Q88" s="550"/>
      <c r="R88" s="550"/>
      <c r="S88" s="550"/>
      <c r="T88" s="550"/>
      <c r="U88" s="550"/>
      <c r="V88" s="550"/>
      <c r="W88" s="550"/>
      <c r="X88" s="550"/>
      <c r="Y88" s="550"/>
      <c r="Z88" s="550"/>
      <c r="AA88" s="550"/>
      <c r="AB88" s="550"/>
      <c r="AC88" s="550"/>
      <c r="AD88" s="550"/>
      <c r="AE88" s="550"/>
      <c r="AF88" s="550"/>
      <c r="AG88" s="550"/>
      <c r="AH88" s="550"/>
      <c r="AI88" s="550"/>
      <c r="AJ88" s="550"/>
      <c r="AK88" s="550"/>
      <c r="AL88" s="550"/>
    </row>
    <row r="89" spans="2:38" ht="14.45" customHeight="1">
      <c r="B89" s="14"/>
      <c r="C89" s="14"/>
      <c r="D89" s="550"/>
      <c r="E89" s="550"/>
      <c r="F89" s="550"/>
      <c r="G89" s="550"/>
      <c r="H89" s="550"/>
      <c r="I89" s="550"/>
      <c r="J89" s="550"/>
      <c r="K89" s="550"/>
      <c r="L89" s="550"/>
      <c r="M89" s="550"/>
      <c r="N89" s="550"/>
      <c r="O89" s="550"/>
      <c r="P89" s="550"/>
      <c r="Q89" s="550"/>
      <c r="R89" s="550"/>
      <c r="S89" s="550"/>
      <c r="T89" s="550"/>
      <c r="U89" s="550"/>
      <c r="V89" s="550"/>
      <c r="W89" s="550"/>
      <c r="X89" s="550"/>
      <c r="Y89" s="550"/>
      <c r="Z89" s="550"/>
      <c r="AA89" s="550"/>
      <c r="AB89" s="550"/>
      <c r="AC89" s="550"/>
      <c r="AD89" s="550"/>
      <c r="AE89" s="550"/>
      <c r="AF89" s="550"/>
      <c r="AG89" s="550"/>
      <c r="AH89" s="550"/>
      <c r="AI89" s="550"/>
      <c r="AJ89" s="550"/>
      <c r="AK89" s="550"/>
      <c r="AL89" s="550"/>
    </row>
    <row r="90" spans="2:38" ht="14.45" customHeight="1">
      <c r="B90" s="14"/>
      <c r="C90" s="14"/>
      <c r="D90" s="550"/>
      <c r="E90" s="550"/>
      <c r="F90" s="550"/>
      <c r="G90" s="550"/>
      <c r="H90" s="550"/>
      <c r="I90" s="550"/>
      <c r="J90" s="550"/>
      <c r="K90" s="550"/>
      <c r="L90" s="550"/>
      <c r="M90" s="550"/>
      <c r="N90" s="550"/>
      <c r="O90" s="550"/>
      <c r="P90" s="550"/>
      <c r="Q90" s="550"/>
      <c r="R90" s="550"/>
      <c r="S90" s="550"/>
      <c r="T90" s="550"/>
      <c r="U90" s="550"/>
      <c r="V90" s="550"/>
      <c r="W90" s="550"/>
      <c r="X90" s="550"/>
      <c r="Y90" s="550"/>
      <c r="Z90" s="550"/>
      <c r="AA90" s="550"/>
      <c r="AB90" s="550"/>
      <c r="AC90" s="550"/>
      <c r="AD90" s="550"/>
      <c r="AE90" s="550"/>
      <c r="AF90" s="550"/>
      <c r="AG90" s="550"/>
      <c r="AH90" s="550"/>
      <c r="AI90" s="550"/>
      <c r="AJ90" s="550"/>
      <c r="AK90" s="550"/>
      <c r="AL90" s="550"/>
    </row>
    <row r="91" spans="2:38" ht="15.4" customHeight="1">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row>
    <row r="92" spans="2:38" ht="15.4" customHeight="1">
      <c r="B92" s="16" t="s">
        <v>460</v>
      </c>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row>
    <row r="93" spans="2:38" ht="15.4" customHeight="1">
      <c r="B93" s="14"/>
      <c r="C93" s="14" t="s">
        <v>82</v>
      </c>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row>
    <row r="94" spans="2:38" ht="14.45" customHeight="1">
      <c r="B94" s="14"/>
      <c r="C94" s="14"/>
      <c r="D94" s="305" t="s">
        <v>151</v>
      </c>
      <c r="E94" s="550" t="s">
        <v>152</v>
      </c>
      <c r="F94" s="550"/>
      <c r="G94" s="550"/>
      <c r="H94" s="550"/>
      <c r="I94" s="550"/>
      <c r="J94" s="550"/>
      <c r="K94" s="550"/>
      <c r="L94" s="550"/>
      <c r="M94" s="550"/>
      <c r="N94" s="550"/>
      <c r="O94" s="550"/>
      <c r="P94" s="550"/>
      <c r="Q94" s="550"/>
      <c r="R94" s="550"/>
      <c r="S94" s="550"/>
      <c r="T94" s="550"/>
      <c r="U94" s="550"/>
      <c r="V94" s="550"/>
      <c r="W94" s="550"/>
      <c r="X94" s="550"/>
      <c r="Y94" s="550"/>
      <c r="Z94" s="550"/>
      <c r="AA94" s="550"/>
      <c r="AB94" s="550"/>
      <c r="AC94" s="550"/>
      <c r="AD94" s="550"/>
      <c r="AE94" s="550"/>
      <c r="AF94" s="550"/>
      <c r="AG94" s="550"/>
      <c r="AH94" s="550"/>
      <c r="AI94" s="550"/>
      <c r="AJ94" s="550"/>
      <c r="AK94" s="550"/>
      <c r="AL94" s="550"/>
    </row>
    <row r="95" spans="2:38" ht="14.45" customHeight="1">
      <c r="B95" s="14"/>
      <c r="C95" s="14"/>
      <c r="D95" s="14"/>
      <c r="E95" s="550"/>
      <c r="F95" s="550"/>
      <c r="G95" s="550"/>
      <c r="H95" s="550"/>
      <c r="I95" s="550"/>
      <c r="J95" s="550"/>
      <c r="K95" s="550"/>
      <c r="L95" s="550"/>
      <c r="M95" s="550"/>
      <c r="N95" s="550"/>
      <c r="O95" s="550"/>
      <c r="P95" s="550"/>
      <c r="Q95" s="550"/>
      <c r="R95" s="550"/>
      <c r="S95" s="550"/>
      <c r="T95" s="550"/>
      <c r="U95" s="550"/>
      <c r="V95" s="550"/>
      <c r="W95" s="550"/>
      <c r="X95" s="550"/>
      <c r="Y95" s="550"/>
      <c r="Z95" s="550"/>
      <c r="AA95" s="550"/>
      <c r="AB95" s="550"/>
      <c r="AC95" s="550"/>
      <c r="AD95" s="550"/>
      <c r="AE95" s="550"/>
      <c r="AF95" s="550"/>
      <c r="AG95" s="550"/>
      <c r="AH95" s="550"/>
      <c r="AI95" s="550"/>
      <c r="AJ95" s="550"/>
      <c r="AK95" s="550"/>
      <c r="AL95" s="550"/>
    </row>
    <row r="96" spans="2:38" ht="14.45" customHeight="1">
      <c r="B96" s="14"/>
      <c r="C96" s="14"/>
      <c r="D96" s="305" t="s">
        <v>151</v>
      </c>
      <c r="E96" s="550" t="s">
        <v>153</v>
      </c>
      <c r="F96" s="550"/>
      <c r="G96" s="550"/>
      <c r="H96" s="550"/>
      <c r="I96" s="550"/>
      <c r="J96" s="550"/>
      <c r="K96" s="550"/>
      <c r="L96" s="550"/>
      <c r="M96" s="550"/>
      <c r="N96" s="550"/>
      <c r="O96" s="550"/>
      <c r="P96" s="550"/>
      <c r="Q96" s="550"/>
      <c r="R96" s="550"/>
      <c r="S96" s="550"/>
      <c r="T96" s="550"/>
      <c r="U96" s="550"/>
      <c r="V96" s="550"/>
      <c r="W96" s="550"/>
      <c r="X96" s="550"/>
      <c r="Y96" s="550"/>
      <c r="Z96" s="550"/>
      <c r="AA96" s="550"/>
      <c r="AB96" s="550"/>
      <c r="AC96" s="550"/>
      <c r="AD96" s="550"/>
      <c r="AE96" s="550"/>
      <c r="AF96" s="550"/>
      <c r="AG96" s="550"/>
      <c r="AH96" s="550"/>
      <c r="AI96" s="550"/>
      <c r="AJ96" s="550"/>
      <c r="AK96" s="550"/>
      <c r="AL96" s="550"/>
    </row>
    <row r="97" spans="2:38" ht="14.45" customHeight="1">
      <c r="B97" s="14"/>
      <c r="C97" s="14"/>
      <c r="E97" s="550"/>
      <c r="F97" s="550"/>
      <c r="G97" s="550"/>
      <c r="H97" s="550"/>
      <c r="I97" s="550"/>
      <c r="J97" s="550"/>
      <c r="K97" s="550"/>
      <c r="L97" s="550"/>
      <c r="M97" s="550"/>
      <c r="N97" s="550"/>
      <c r="O97" s="550"/>
      <c r="P97" s="550"/>
      <c r="Q97" s="550"/>
      <c r="R97" s="550"/>
      <c r="S97" s="550"/>
      <c r="T97" s="550"/>
      <c r="U97" s="550"/>
      <c r="V97" s="550"/>
      <c r="W97" s="550"/>
      <c r="X97" s="550"/>
      <c r="Y97" s="550"/>
      <c r="Z97" s="550"/>
      <c r="AA97" s="550"/>
      <c r="AB97" s="550"/>
      <c r="AC97" s="550"/>
      <c r="AD97" s="550"/>
      <c r="AE97" s="550"/>
      <c r="AF97" s="550"/>
      <c r="AG97" s="550"/>
      <c r="AH97" s="550"/>
      <c r="AI97" s="550"/>
      <c r="AJ97" s="550"/>
      <c r="AK97" s="550"/>
      <c r="AL97" s="550"/>
    </row>
    <row r="98" spans="2:38" ht="15.4" customHeight="1">
      <c r="B98" s="14"/>
      <c r="C98" s="14"/>
      <c r="D98" s="555" t="s">
        <v>20</v>
      </c>
      <c r="E98" s="553"/>
      <c r="F98" s="553"/>
      <c r="G98" s="553"/>
      <c r="H98" s="553"/>
      <c r="I98" s="553"/>
      <c r="J98" s="553"/>
      <c r="K98" s="553"/>
      <c r="L98" s="553"/>
      <c r="M98" s="554"/>
      <c r="N98" s="544"/>
      <c r="O98" s="545"/>
      <c r="P98" s="545"/>
      <c r="Q98" s="545"/>
      <c r="R98" s="545"/>
      <c r="S98" s="545"/>
      <c r="T98" s="545"/>
      <c r="U98" s="545"/>
      <c r="V98" s="545"/>
      <c r="W98" s="545"/>
      <c r="X98" s="545"/>
      <c r="Y98" s="545"/>
      <c r="Z98" s="545"/>
      <c r="AA98" s="545"/>
      <c r="AB98" s="545"/>
      <c r="AC98" s="545"/>
      <c r="AD98" s="545"/>
      <c r="AE98" s="545"/>
      <c r="AF98" s="545"/>
      <c r="AG98" s="545"/>
      <c r="AH98" s="545"/>
      <c r="AI98" s="545"/>
      <c r="AJ98" s="546"/>
      <c r="AK98" s="14"/>
      <c r="AL98" s="14"/>
    </row>
    <row r="99" spans="2:38" ht="15.4" customHeight="1">
      <c r="B99" s="14"/>
      <c r="C99" s="14"/>
      <c r="D99" s="556" t="s">
        <v>21</v>
      </c>
      <c r="E99" s="557"/>
      <c r="F99" s="547" t="s">
        <v>22</v>
      </c>
      <c r="G99" s="548"/>
      <c r="H99" s="548"/>
      <c r="I99" s="548"/>
      <c r="J99" s="548"/>
      <c r="K99" s="548"/>
      <c r="L99" s="548"/>
      <c r="M99" s="549"/>
      <c r="N99" s="544"/>
      <c r="O99" s="545"/>
      <c r="P99" s="545"/>
      <c r="Q99" s="545"/>
      <c r="R99" s="545"/>
      <c r="S99" s="545"/>
      <c r="T99" s="545"/>
      <c r="U99" s="545"/>
      <c r="V99" s="545"/>
      <c r="W99" s="545"/>
      <c r="X99" s="545"/>
      <c r="Y99" s="545"/>
      <c r="Z99" s="545"/>
      <c r="AA99" s="545"/>
      <c r="AB99" s="545"/>
      <c r="AC99" s="545"/>
      <c r="AD99" s="545"/>
      <c r="AE99" s="545"/>
      <c r="AF99" s="545"/>
      <c r="AG99" s="545"/>
      <c r="AH99" s="545"/>
      <c r="AI99" s="545"/>
      <c r="AJ99" s="546"/>
      <c r="AK99" s="14"/>
      <c r="AL99" s="14"/>
    </row>
    <row r="100" spans="2:38" ht="15.4" customHeight="1">
      <c r="B100" s="14"/>
      <c r="C100" s="14"/>
      <c r="D100" s="527" t="s">
        <v>23</v>
      </c>
      <c r="E100" s="528"/>
      <c r="F100" s="532" t="s">
        <v>13</v>
      </c>
      <c r="G100" s="533"/>
      <c r="H100" s="533"/>
      <c r="I100" s="533"/>
      <c r="J100" s="533"/>
      <c r="K100" s="533"/>
      <c r="L100" s="533"/>
      <c r="M100" s="534"/>
      <c r="N100" s="538"/>
      <c r="O100" s="539"/>
      <c r="P100" s="539"/>
      <c r="Q100" s="539"/>
      <c r="R100" s="539"/>
      <c r="S100" s="539"/>
      <c r="T100" s="539"/>
      <c r="U100" s="539"/>
      <c r="V100" s="539"/>
      <c r="W100" s="539"/>
      <c r="X100" s="539"/>
      <c r="Y100" s="539"/>
      <c r="Z100" s="539"/>
      <c r="AA100" s="539"/>
      <c r="AB100" s="539"/>
      <c r="AC100" s="539"/>
      <c r="AD100" s="539"/>
      <c r="AE100" s="539"/>
      <c r="AF100" s="539"/>
      <c r="AG100" s="539"/>
      <c r="AH100" s="539"/>
      <c r="AI100" s="539"/>
      <c r="AJ100" s="540"/>
      <c r="AK100" s="14"/>
      <c r="AL100" s="14"/>
    </row>
    <row r="101" spans="2:38" ht="15.4" customHeight="1">
      <c r="B101" s="14"/>
      <c r="C101" s="14"/>
      <c r="D101" s="551" t="s">
        <v>24</v>
      </c>
      <c r="E101" s="552"/>
      <c r="F101" s="535"/>
      <c r="G101" s="536"/>
      <c r="H101" s="536"/>
      <c r="I101" s="536"/>
      <c r="J101" s="536"/>
      <c r="K101" s="536"/>
      <c r="L101" s="536"/>
      <c r="M101" s="537"/>
      <c r="N101" s="541"/>
      <c r="O101" s="542"/>
      <c r="P101" s="542"/>
      <c r="Q101" s="542"/>
      <c r="R101" s="542"/>
      <c r="S101" s="542"/>
      <c r="T101" s="542"/>
      <c r="U101" s="542"/>
      <c r="V101" s="542"/>
      <c r="W101" s="542"/>
      <c r="X101" s="542"/>
      <c r="Y101" s="542"/>
      <c r="Z101" s="542"/>
      <c r="AA101" s="542"/>
      <c r="AB101" s="542"/>
      <c r="AC101" s="542"/>
      <c r="AD101" s="542"/>
      <c r="AE101" s="542"/>
      <c r="AF101" s="542"/>
      <c r="AG101" s="542"/>
      <c r="AH101" s="542"/>
      <c r="AI101" s="542"/>
      <c r="AJ101" s="543"/>
      <c r="AK101" s="14"/>
      <c r="AL101" s="14"/>
    </row>
    <row r="102" spans="2:38" ht="15.4" customHeight="1">
      <c r="B102" s="14"/>
      <c r="C102" s="14"/>
      <c r="D102" s="294"/>
      <c r="E102" s="45"/>
      <c r="F102" s="547" t="s">
        <v>11</v>
      </c>
      <c r="G102" s="548"/>
      <c r="H102" s="548"/>
      <c r="I102" s="548"/>
      <c r="J102" s="548"/>
      <c r="K102" s="548"/>
      <c r="L102" s="548"/>
      <c r="M102" s="549"/>
      <c r="N102" s="544"/>
      <c r="O102" s="545"/>
      <c r="P102" s="545"/>
      <c r="Q102" s="545"/>
      <c r="R102" s="545"/>
      <c r="S102" s="545"/>
      <c r="T102" s="545"/>
      <c r="U102" s="545"/>
      <c r="V102" s="545"/>
      <c r="W102" s="545"/>
      <c r="X102" s="545"/>
      <c r="Y102" s="545"/>
      <c r="Z102" s="545"/>
      <c r="AA102" s="545"/>
      <c r="AB102" s="545"/>
      <c r="AC102" s="545"/>
      <c r="AD102" s="545"/>
      <c r="AE102" s="545"/>
      <c r="AF102" s="545"/>
      <c r="AG102" s="545"/>
      <c r="AH102" s="545"/>
      <c r="AI102" s="545"/>
      <c r="AJ102" s="546"/>
      <c r="AK102" s="14"/>
      <c r="AL102" s="14"/>
    </row>
    <row r="103" spans="2:38" ht="15.4" customHeight="1">
      <c r="B103" s="14"/>
      <c r="C103" s="14"/>
      <c r="D103" s="527" t="s">
        <v>12</v>
      </c>
      <c r="E103" s="528"/>
      <c r="F103" s="547" t="s">
        <v>25</v>
      </c>
      <c r="G103" s="548"/>
      <c r="H103" s="548"/>
      <c r="I103" s="548"/>
      <c r="J103" s="548"/>
      <c r="K103" s="548"/>
      <c r="L103" s="548"/>
      <c r="M103" s="549"/>
      <c r="N103" s="544"/>
      <c r="O103" s="545"/>
      <c r="P103" s="545"/>
      <c r="Q103" s="545"/>
      <c r="R103" s="545"/>
      <c r="S103" s="545"/>
      <c r="T103" s="545"/>
      <c r="U103" s="545"/>
      <c r="V103" s="545"/>
      <c r="W103" s="545"/>
      <c r="X103" s="545"/>
      <c r="Y103" s="545"/>
      <c r="Z103" s="545"/>
      <c r="AA103" s="545"/>
      <c r="AB103" s="545"/>
      <c r="AC103" s="545"/>
      <c r="AD103" s="545"/>
      <c r="AE103" s="545"/>
      <c r="AF103" s="545"/>
      <c r="AG103" s="545"/>
      <c r="AH103" s="545"/>
      <c r="AI103" s="545"/>
      <c r="AJ103" s="546"/>
      <c r="AK103" s="14"/>
      <c r="AL103" s="14"/>
    </row>
    <row r="104" spans="2:38" ht="15.4" customHeight="1">
      <c r="B104" s="14"/>
      <c r="C104" s="14"/>
      <c r="D104" s="527" t="s">
        <v>14</v>
      </c>
      <c r="E104" s="528"/>
      <c r="F104" s="532" t="s">
        <v>15</v>
      </c>
      <c r="G104" s="533"/>
      <c r="H104" s="533"/>
      <c r="I104" s="533"/>
      <c r="J104" s="533"/>
      <c r="K104" s="533"/>
      <c r="L104" s="533"/>
      <c r="M104" s="534"/>
      <c r="N104" s="581"/>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3"/>
      <c r="AK104" s="14"/>
      <c r="AL104" s="14"/>
    </row>
    <row r="105" spans="2:38" ht="15.4" customHeight="1">
      <c r="B105" s="14"/>
      <c r="C105" s="14"/>
      <c r="D105" s="527" t="s">
        <v>16</v>
      </c>
      <c r="E105" s="528"/>
      <c r="F105" s="535"/>
      <c r="G105" s="536"/>
      <c r="H105" s="536"/>
      <c r="I105" s="536"/>
      <c r="J105" s="536"/>
      <c r="K105" s="536"/>
      <c r="L105" s="536"/>
      <c r="M105" s="537"/>
      <c r="N105" s="584"/>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6"/>
      <c r="AK105" s="14"/>
      <c r="AL105" s="14"/>
    </row>
    <row r="106" spans="2:38" ht="15.4" customHeight="1">
      <c r="B106" s="14"/>
      <c r="C106" s="14"/>
      <c r="D106" s="527" t="s">
        <v>17</v>
      </c>
      <c r="E106" s="528"/>
      <c r="F106" s="547" t="s">
        <v>18</v>
      </c>
      <c r="G106" s="548"/>
      <c r="H106" s="548"/>
      <c r="I106" s="548"/>
      <c r="J106" s="548"/>
      <c r="K106" s="548"/>
      <c r="L106" s="548"/>
      <c r="M106" s="549"/>
      <c r="N106" s="558"/>
      <c r="O106" s="559"/>
      <c r="P106" s="559"/>
      <c r="Q106" s="559"/>
      <c r="R106" s="43" t="s">
        <v>178</v>
      </c>
      <c r="S106" s="559"/>
      <c r="T106" s="559"/>
      <c r="U106" s="559"/>
      <c r="V106" s="559"/>
      <c r="W106" s="43" t="s">
        <v>178</v>
      </c>
      <c r="X106" s="559"/>
      <c r="Y106" s="559"/>
      <c r="Z106" s="559"/>
      <c r="AA106" s="559"/>
      <c r="AB106" s="553"/>
      <c r="AC106" s="553"/>
      <c r="AD106" s="553"/>
      <c r="AE106" s="553"/>
      <c r="AF106" s="553"/>
      <c r="AG106" s="553"/>
      <c r="AH106" s="553"/>
      <c r="AI106" s="553"/>
      <c r="AJ106" s="554"/>
      <c r="AK106" s="14"/>
      <c r="AL106" s="14"/>
    </row>
    <row r="107" spans="2:38" ht="15.4" customHeight="1">
      <c r="B107" s="14"/>
      <c r="C107" s="14"/>
      <c r="D107" s="295"/>
      <c r="E107" s="297"/>
      <c r="F107" s="547" t="s">
        <v>19</v>
      </c>
      <c r="G107" s="548"/>
      <c r="H107" s="548"/>
      <c r="I107" s="548"/>
      <c r="J107" s="548"/>
      <c r="K107" s="548"/>
      <c r="L107" s="548"/>
      <c r="M107" s="549"/>
      <c r="N107" s="544"/>
      <c r="O107" s="545"/>
      <c r="P107" s="545"/>
      <c r="Q107" s="545"/>
      <c r="R107" s="545"/>
      <c r="S107" s="545"/>
      <c r="T107" s="545"/>
      <c r="U107" s="545"/>
      <c r="V107" s="545"/>
      <c r="W107" s="545"/>
      <c r="X107" s="545"/>
      <c r="Y107" s="545"/>
      <c r="Z107" s="545"/>
      <c r="AA107" s="545"/>
      <c r="AB107" s="545"/>
      <c r="AC107" s="545"/>
      <c r="AD107" s="545"/>
      <c r="AE107" s="545"/>
      <c r="AF107" s="545"/>
      <c r="AG107" s="545"/>
      <c r="AH107" s="545"/>
      <c r="AI107" s="545"/>
      <c r="AJ107" s="546"/>
      <c r="AK107" s="14"/>
      <c r="AL107" s="14"/>
    </row>
    <row r="108" spans="2:38" ht="15.4" customHeight="1">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row>
    <row r="109" spans="2:38" ht="15.4" customHeight="1">
      <c r="B109" s="14"/>
      <c r="C109" s="14" t="s">
        <v>81</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row>
    <row r="110" spans="2:38" ht="14.45" customHeight="1">
      <c r="B110" s="14"/>
      <c r="C110" s="14"/>
      <c r="D110" s="18" t="s">
        <v>151</v>
      </c>
      <c r="E110" s="550" t="s">
        <v>696</v>
      </c>
      <c r="F110" s="550"/>
      <c r="G110" s="550"/>
      <c r="H110" s="550"/>
      <c r="I110" s="550"/>
      <c r="J110" s="550"/>
      <c r="K110" s="550"/>
      <c r="L110" s="550"/>
      <c r="M110" s="550"/>
      <c r="N110" s="550"/>
      <c r="O110" s="550"/>
      <c r="P110" s="550"/>
      <c r="Q110" s="550"/>
      <c r="R110" s="550"/>
      <c r="S110" s="550"/>
      <c r="T110" s="550"/>
      <c r="U110" s="550"/>
      <c r="V110" s="550"/>
      <c r="W110" s="550"/>
      <c r="X110" s="550"/>
      <c r="Y110" s="550"/>
      <c r="Z110" s="550"/>
      <c r="AA110" s="550"/>
      <c r="AB110" s="550"/>
      <c r="AC110" s="550"/>
      <c r="AD110" s="550"/>
      <c r="AE110" s="550"/>
      <c r="AF110" s="550"/>
      <c r="AG110" s="550"/>
      <c r="AH110" s="550"/>
      <c r="AI110" s="550"/>
      <c r="AJ110" s="550"/>
      <c r="AK110" s="550"/>
      <c r="AL110" s="550"/>
    </row>
    <row r="111" spans="2:38" ht="14.45" customHeight="1">
      <c r="B111" s="14"/>
      <c r="C111" s="14"/>
      <c r="D111" s="14"/>
      <c r="E111" s="550"/>
      <c r="F111" s="550"/>
      <c r="G111" s="550"/>
      <c r="H111" s="550"/>
      <c r="I111" s="550"/>
      <c r="J111" s="550"/>
      <c r="K111" s="550"/>
      <c r="L111" s="550"/>
      <c r="M111" s="550"/>
      <c r="N111" s="550"/>
      <c r="O111" s="550"/>
      <c r="P111" s="550"/>
      <c r="Q111" s="550"/>
      <c r="R111" s="550"/>
      <c r="S111" s="550"/>
      <c r="T111" s="550"/>
      <c r="U111" s="550"/>
      <c r="V111" s="550"/>
      <c r="W111" s="550"/>
      <c r="X111" s="550"/>
      <c r="Y111" s="550"/>
      <c r="Z111" s="550"/>
      <c r="AA111" s="550"/>
      <c r="AB111" s="550"/>
      <c r="AC111" s="550"/>
      <c r="AD111" s="550"/>
      <c r="AE111" s="550"/>
      <c r="AF111" s="550"/>
      <c r="AG111" s="550"/>
      <c r="AH111" s="550"/>
      <c r="AI111" s="550"/>
      <c r="AJ111" s="550"/>
      <c r="AK111" s="550"/>
      <c r="AL111" s="550"/>
    </row>
    <row r="112" spans="2:38" ht="14.45" customHeight="1">
      <c r="B112" s="14"/>
      <c r="C112" s="14"/>
      <c r="D112" s="18" t="s">
        <v>151</v>
      </c>
      <c r="E112" s="550" t="s">
        <v>154</v>
      </c>
      <c r="F112" s="550"/>
      <c r="G112" s="550"/>
      <c r="H112" s="550"/>
      <c r="I112" s="550"/>
      <c r="J112" s="550"/>
      <c r="K112" s="550"/>
      <c r="L112" s="550"/>
      <c r="M112" s="550"/>
      <c r="N112" s="550"/>
      <c r="O112" s="550"/>
      <c r="P112" s="550"/>
      <c r="Q112" s="550"/>
      <c r="R112" s="550"/>
      <c r="S112" s="550"/>
      <c r="T112" s="550"/>
      <c r="U112" s="550"/>
      <c r="V112" s="550"/>
      <c r="W112" s="550"/>
      <c r="X112" s="550"/>
      <c r="Y112" s="550"/>
      <c r="Z112" s="550"/>
      <c r="AA112" s="550"/>
      <c r="AB112" s="550"/>
      <c r="AC112" s="550"/>
      <c r="AD112" s="550"/>
      <c r="AE112" s="550"/>
      <c r="AF112" s="550"/>
      <c r="AG112" s="550"/>
      <c r="AH112" s="550"/>
      <c r="AI112" s="550"/>
      <c r="AJ112" s="550"/>
      <c r="AK112" s="550"/>
      <c r="AL112" s="550"/>
    </row>
    <row r="113" spans="2:38" ht="14.45" customHeight="1">
      <c r="B113" s="14"/>
      <c r="C113" s="14"/>
      <c r="D113" s="14"/>
      <c r="E113" s="550"/>
      <c r="F113" s="550"/>
      <c r="G113" s="550"/>
      <c r="H113" s="550"/>
      <c r="I113" s="550"/>
      <c r="J113" s="550"/>
      <c r="K113" s="550"/>
      <c r="L113" s="550"/>
      <c r="M113" s="550"/>
      <c r="N113" s="550"/>
      <c r="O113" s="550"/>
      <c r="P113" s="550"/>
      <c r="Q113" s="550"/>
      <c r="R113" s="550"/>
      <c r="S113" s="550"/>
      <c r="T113" s="550"/>
      <c r="U113" s="550"/>
      <c r="V113" s="550"/>
      <c r="W113" s="550"/>
      <c r="X113" s="550"/>
      <c r="Y113" s="550"/>
      <c r="Z113" s="550"/>
      <c r="AA113" s="550"/>
      <c r="AB113" s="550"/>
      <c r="AC113" s="550"/>
      <c r="AD113" s="550"/>
      <c r="AE113" s="550"/>
      <c r="AF113" s="550"/>
      <c r="AG113" s="550"/>
      <c r="AH113" s="550"/>
      <c r="AI113" s="550"/>
      <c r="AJ113" s="550"/>
      <c r="AK113" s="550"/>
      <c r="AL113" s="550"/>
    </row>
    <row r="114" spans="2:38" ht="15.4" customHeight="1">
      <c r="B114" s="14"/>
      <c r="C114" s="14"/>
      <c r="D114" s="555" t="s">
        <v>20</v>
      </c>
      <c r="E114" s="553"/>
      <c r="F114" s="553"/>
      <c r="G114" s="553"/>
      <c r="H114" s="553"/>
      <c r="I114" s="553"/>
      <c r="J114" s="553"/>
      <c r="K114" s="553"/>
      <c r="L114" s="553"/>
      <c r="M114" s="554"/>
      <c r="N114" s="544"/>
      <c r="O114" s="545"/>
      <c r="P114" s="545"/>
      <c r="Q114" s="545"/>
      <c r="R114" s="545"/>
      <c r="S114" s="545"/>
      <c r="T114" s="545"/>
      <c r="U114" s="545"/>
      <c r="V114" s="545"/>
      <c r="W114" s="545"/>
      <c r="X114" s="545"/>
      <c r="Y114" s="545"/>
      <c r="Z114" s="545"/>
      <c r="AA114" s="545"/>
      <c r="AB114" s="545"/>
      <c r="AC114" s="545"/>
      <c r="AD114" s="545"/>
      <c r="AE114" s="545"/>
      <c r="AF114" s="545"/>
      <c r="AG114" s="545"/>
      <c r="AH114" s="545"/>
      <c r="AI114" s="545"/>
      <c r="AJ114" s="546"/>
      <c r="AK114" s="14"/>
      <c r="AL114" s="14"/>
    </row>
    <row r="115" spans="2:38" ht="15.4" customHeight="1">
      <c r="B115" s="14"/>
      <c r="C115" s="14"/>
      <c r="D115" s="556" t="s">
        <v>21</v>
      </c>
      <c r="E115" s="557"/>
      <c r="F115" s="547" t="s">
        <v>22</v>
      </c>
      <c r="G115" s="548"/>
      <c r="H115" s="548"/>
      <c r="I115" s="548"/>
      <c r="J115" s="548"/>
      <c r="K115" s="548"/>
      <c r="L115" s="548"/>
      <c r="M115" s="549"/>
      <c r="N115" s="544"/>
      <c r="O115" s="545"/>
      <c r="P115" s="545"/>
      <c r="Q115" s="545"/>
      <c r="R115" s="545"/>
      <c r="S115" s="545"/>
      <c r="T115" s="545"/>
      <c r="U115" s="545"/>
      <c r="V115" s="545"/>
      <c r="W115" s="545"/>
      <c r="X115" s="545"/>
      <c r="Y115" s="545"/>
      <c r="Z115" s="545"/>
      <c r="AA115" s="545"/>
      <c r="AB115" s="545"/>
      <c r="AC115" s="545"/>
      <c r="AD115" s="545"/>
      <c r="AE115" s="545"/>
      <c r="AF115" s="545"/>
      <c r="AG115" s="545"/>
      <c r="AH115" s="545"/>
      <c r="AI115" s="545"/>
      <c r="AJ115" s="546"/>
      <c r="AK115" s="14"/>
      <c r="AL115" s="14"/>
    </row>
    <row r="116" spans="2:38" ht="15.4" customHeight="1">
      <c r="B116" s="14"/>
      <c r="C116" s="14"/>
      <c r="D116" s="527" t="s">
        <v>23</v>
      </c>
      <c r="E116" s="528"/>
      <c r="F116" s="532" t="s">
        <v>13</v>
      </c>
      <c r="G116" s="533"/>
      <c r="H116" s="533"/>
      <c r="I116" s="533"/>
      <c r="J116" s="533"/>
      <c r="K116" s="533"/>
      <c r="L116" s="533"/>
      <c r="M116" s="534"/>
      <c r="N116" s="538"/>
      <c r="O116" s="539"/>
      <c r="P116" s="539"/>
      <c r="Q116" s="539"/>
      <c r="R116" s="539"/>
      <c r="S116" s="539"/>
      <c r="T116" s="539"/>
      <c r="U116" s="539"/>
      <c r="V116" s="539"/>
      <c r="W116" s="539"/>
      <c r="X116" s="539"/>
      <c r="Y116" s="539"/>
      <c r="Z116" s="539"/>
      <c r="AA116" s="539"/>
      <c r="AB116" s="539"/>
      <c r="AC116" s="539"/>
      <c r="AD116" s="539"/>
      <c r="AE116" s="539"/>
      <c r="AF116" s="539"/>
      <c r="AG116" s="539"/>
      <c r="AH116" s="539"/>
      <c r="AI116" s="539"/>
      <c r="AJ116" s="540"/>
      <c r="AK116" s="14"/>
      <c r="AL116" s="14"/>
    </row>
    <row r="117" spans="2:38" ht="15.4" customHeight="1">
      <c r="B117" s="14"/>
      <c r="C117" s="14"/>
      <c r="D117" s="551" t="s">
        <v>24</v>
      </c>
      <c r="E117" s="552"/>
      <c r="F117" s="535"/>
      <c r="G117" s="536"/>
      <c r="H117" s="536"/>
      <c r="I117" s="536"/>
      <c r="J117" s="536"/>
      <c r="K117" s="536"/>
      <c r="L117" s="536"/>
      <c r="M117" s="537"/>
      <c r="N117" s="541"/>
      <c r="O117" s="542"/>
      <c r="P117" s="542"/>
      <c r="Q117" s="542"/>
      <c r="R117" s="542"/>
      <c r="S117" s="542"/>
      <c r="T117" s="542"/>
      <c r="U117" s="542"/>
      <c r="V117" s="542"/>
      <c r="W117" s="542"/>
      <c r="X117" s="542"/>
      <c r="Y117" s="542"/>
      <c r="Z117" s="542"/>
      <c r="AA117" s="542"/>
      <c r="AB117" s="542"/>
      <c r="AC117" s="542"/>
      <c r="AD117" s="542"/>
      <c r="AE117" s="542"/>
      <c r="AF117" s="542"/>
      <c r="AG117" s="542"/>
      <c r="AH117" s="542"/>
      <c r="AI117" s="542"/>
      <c r="AJ117" s="543"/>
      <c r="AK117" s="14"/>
      <c r="AL117" s="14"/>
    </row>
    <row r="118" spans="2:38" ht="15.4" customHeight="1">
      <c r="B118" s="14"/>
      <c r="C118" s="14"/>
      <c r="D118" s="294"/>
      <c r="E118" s="45"/>
      <c r="F118" s="547" t="s">
        <v>11</v>
      </c>
      <c r="G118" s="548"/>
      <c r="H118" s="548"/>
      <c r="I118" s="548"/>
      <c r="J118" s="548"/>
      <c r="K118" s="548"/>
      <c r="L118" s="548"/>
      <c r="M118" s="549"/>
      <c r="N118" s="544"/>
      <c r="O118" s="545"/>
      <c r="P118" s="545"/>
      <c r="Q118" s="545"/>
      <c r="R118" s="545"/>
      <c r="S118" s="545"/>
      <c r="T118" s="545"/>
      <c r="U118" s="545"/>
      <c r="V118" s="545"/>
      <c r="W118" s="545"/>
      <c r="X118" s="545"/>
      <c r="Y118" s="545"/>
      <c r="Z118" s="545"/>
      <c r="AA118" s="545"/>
      <c r="AB118" s="545"/>
      <c r="AC118" s="545"/>
      <c r="AD118" s="545"/>
      <c r="AE118" s="545"/>
      <c r="AF118" s="545"/>
      <c r="AG118" s="545"/>
      <c r="AH118" s="545"/>
      <c r="AI118" s="545"/>
      <c r="AJ118" s="546"/>
      <c r="AK118" s="14"/>
      <c r="AL118" s="14"/>
    </row>
    <row r="119" spans="2:38" ht="15.4" customHeight="1">
      <c r="B119" s="14"/>
      <c r="C119" s="14"/>
      <c r="D119" s="527" t="s">
        <v>12</v>
      </c>
      <c r="E119" s="528"/>
      <c r="F119" s="547" t="s">
        <v>25</v>
      </c>
      <c r="G119" s="548"/>
      <c r="H119" s="548"/>
      <c r="I119" s="548"/>
      <c r="J119" s="548"/>
      <c r="K119" s="548"/>
      <c r="L119" s="548"/>
      <c r="M119" s="549"/>
      <c r="N119" s="544"/>
      <c r="O119" s="545"/>
      <c r="P119" s="545"/>
      <c r="Q119" s="545"/>
      <c r="R119" s="545"/>
      <c r="S119" s="545"/>
      <c r="T119" s="545"/>
      <c r="U119" s="545"/>
      <c r="V119" s="545"/>
      <c r="W119" s="545"/>
      <c r="X119" s="545"/>
      <c r="Y119" s="545"/>
      <c r="Z119" s="545"/>
      <c r="AA119" s="545"/>
      <c r="AB119" s="545"/>
      <c r="AC119" s="545"/>
      <c r="AD119" s="545"/>
      <c r="AE119" s="545"/>
      <c r="AF119" s="545"/>
      <c r="AG119" s="545"/>
      <c r="AH119" s="545"/>
      <c r="AI119" s="545"/>
      <c r="AJ119" s="546"/>
      <c r="AK119" s="14"/>
      <c r="AL119" s="14"/>
    </row>
    <row r="120" spans="2:38" ht="15.4" customHeight="1">
      <c r="B120" s="14"/>
      <c r="C120" s="14"/>
      <c r="D120" s="527" t="s">
        <v>14</v>
      </c>
      <c r="E120" s="528"/>
      <c r="F120" s="532" t="s">
        <v>26</v>
      </c>
      <c r="G120" s="533"/>
      <c r="H120" s="533"/>
      <c r="I120" s="533"/>
      <c r="J120" s="533"/>
      <c r="K120" s="533"/>
      <c r="L120" s="533"/>
      <c r="M120" s="534"/>
      <c r="N120" s="581"/>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3"/>
      <c r="AK120" s="14"/>
      <c r="AL120" s="14"/>
    </row>
    <row r="121" spans="2:38" ht="15.4" customHeight="1">
      <c r="B121" s="14"/>
      <c r="C121" s="14"/>
      <c r="D121" s="527" t="s">
        <v>16</v>
      </c>
      <c r="E121" s="528"/>
      <c r="F121" s="535"/>
      <c r="G121" s="536"/>
      <c r="H121" s="536"/>
      <c r="I121" s="536"/>
      <c r="J121" s="536"/>
      <c r="K121" s="536"/>
      <c r="L121" s="536"/>
      <c r="M121" s="537"/>
      <c r="N121" s="584"/>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6"/>
      <c r="AK121" s="14"/>
      <c r="AL121" s="14"/>
    </row>
    <row r="122" spans="2:38" ht="15.4" customHeight="1">
      <c r="B122" s="14"/>
      <c r="C122" s="14"/>
      <c r="D122" s="527" t="s">
        <v>17</v>
      </c>
      <c r="E122" s="528"/>
      <c r="F122" s="547" t="s">
        <v>18</v>
      </c>
      <c r="G122" s="548"/>
      <c r="H122" s="548"/>
      <c r="I122" s="548"/>
      <c r="J122" s="548"/>
      <c r="K122" s="548"/>
      <c r="L122" s="548"/>
      <c r="M122" s="549"/>
      <c r="N122" s="558"/>
      <c r="O122" s="559"/>
      <c r="P122" s="559"/>
      <c r="Q122" s="559"/>
      <c r="R122" s="43" t="s">
        <v>172</v>
      </c>
      <c r="S122" s="559"/>
      <c r="T122" s="559"/>
      <c r="U122" s="559"/>
      <c r="V122" s="559"/>
      <c r="W122" s="43" t="s">
        <v>172</v>
      </c>
      <c r="X122" s="559"/>
      <c r="Y122" s="559"/>
      <c r="Z122" s="559"/>
      <c r="AA122" s="559"/>
      <c r="AB122" s="553"/>
      <c r="AC122" s="553"/>
      <c r="AD122" s="553"/>
      <c r="AE122" s="553"/>
      <c r="AF122" s="553"/>
      <c r="AG122" s="553"/>
      <c r="AH122" s="553"/>
      <c r="AI122" s="553"/>
      <c r="AJ122" s="554"/>
      <c r="AK122" s="14"/>
      <c r="AL122" s="14"/>
    </row>
    <row r="123" spans="2:38" ht="15.4" customHeight="1">
      <c r="B123" s="14"/>
      <c r="C123" s="14"/>
      <c r="D123" s="295"/>
      <c r="E123" s="297"/>
      <c r="F123" s="547" t="s">
        <v>19</v>
      </c>
      <c r="G123" s="548"/>
      <c r="H123" s="548"/>
      <c r="I123" s="548"/>
      <c r="J123" s="548"/>
      <c r="K123" s="548"/>
      <c r="L123" s="548"/>
      <c r="M123" s="549"/>
      <c r="N123" s="544"/>
      <c r="O123" s="545"/>
      <c r="P123" s="545"/>
      <c r="Q123" s="545"/>
      <c r="R123" s="545"/>
      <c r="S123" s="545"/>
      <c r="T123" s="545"/>
      <c r="U123" s="545"/>
      <c r="V123" s="545"/>
      <c r="W123" s="545"/>
      <c r="X123" s="545"/>
      <c r="Y123" s="545"/>
      <c r="Z123" s="545"/>
      <c r="AA123" s="545"/>
      <c r="AB123" s="545"/>
      <c r="AC123" s="545"/>
      <c r="AD123" s="545"/>
      <c r="AE123" s="545"/>
      <c r="AF123" s="545"/>
      <c r="AG123" s="545"/>
      <c r="AH123" s="545"/>
      <c r="AI123" s="545"/>
      <c r="AJ123" s="546"/>
      <c r="AK123" s="14"/>
      <c r="AL123" s="14"/>
    </row>
    <row r="124" spans="2:38" ht="15.4" customHeight="1">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row>
    <row r="125" spans="2:38" ht="15.4" customHeight="1">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row>
    <row r="126" spans="2:38" ht="15.4" customHeight="1">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row>
    <row r="127" spans="2:38" ht="15.4" customHeight="1">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row>
    <row r="128" spans="2:38" ht="15.4" customHeight="1">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row>
    <row r="129" spans="2:38" ht="15.4" customHeight="1">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row>
    <row r="130" spans="2:38" ht="15.4" customHeight="1">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row>
    <row r="131" spans="2:38" ht="15.4" customHeight="1">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row>
    <row r="132" spans="2:38" ht="15.4" customHeight="1">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row>
    <row r="133" spans="2:38" ht="15.4" customHeight="1">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row>
    <row r="134" spans="2:38" ht="15.4" customHeight="1">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row>
    <row r="135" spans="2:38" ht="15.4" customHeight="1">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row>
    <row r="136" spans="2:38" ht="15.4" customHeight="1">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row>
    <row r="137" spans="2:38" ht="15.4" customHeight="1">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row>
    <row r="138" spans="2:38" ht="15.4" customHeight="1">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row>
    <row r="139" spans="2:38" ht="15.4" customHeight="1">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row>
    <row r="140" spans="2:38" ht="15.4" customHeight="1">
      <c r="AK140" s="14"/>
      <c r="AL140" s="14"/>
    </row>
    <row r="141" spans="2:38" ht="15.4" customHeight="1">
      <c r="AK141" s="14"/>
      <c r="AL141" s="14"/>
    </row>
    <row r="142" spans="2:38" ht="15.4" customHeight="1">
      <c r="AK142" s="14"/>
      <c r="AL142" s="14"/>
    </row>
    <row r="143" spans="2:38" ht="15.4" customHeight="1">
      <c r="AK143" s="14"/>
      <c r="AL143" s="14"/>
    </row>
    <row r="144" spans="2:38" ht="15.4" customHeight="1">
      <c r="AK144" s="14"/>
      <c r="AL144" s="14"/>
    </row>
    <row r="145" spans="37:38" ht="15.4" customHeight="1">
      <c r="AK145" s="14"/>
      <c r="AL145" s="14"/>
    </row>
    <row r="146" spans="37:38" ht="15.4" customHeight="1">
      <c r="AK146" s="14"/>
      <c r="AL146" s="14"/>
    </row>
    <row r="147" spans="37:38" ht="15.4" customHeight="1">
      <c r="AK147" s="14"/>
      <c r="AL147" s="14"/>
    </row>
    <row r="148" spans="37:38" ht="15.4" customHeight="1">
      <c r="AK148" s="14"/>
      <c r="AL148" s="14"/>
    </row>
    <row r="149" spans="37:38" ht="15.4" customHeight="1">
      <c r="AK149" s="14"/>
      <c r="AL149" s="14"/>
    </row>
    <row r="150" spans="37:38" ht="15.4" customHeight="1">
      <c r="AK150" s="14"/>
      <c r="AL150" s="14"/>
    </row>
    <row r="151" spans="37:38" ht="15.4" customHeight="1">
      <c r="AK151" s="14"/>
      <c r="AL151" s="14"/>
    </row>
    <row r="152" spans="37:38" ht="15.4" customHeight="1">
      <c r="AK152" s="14"/>
      <c r="AL152" s="14"/>
    </row>
    <row r="153" spans="37:38" ht="15.4" customHeight="1">
      <c r="AK153" s="14"/>
      <c r="AL153" s="14"/>
    </row>
    <row r="154" spans="37:38" ht="15.4" customHeight="1">
      <c r="AK154" s="14"/>
      <c r="AL154" s="14"/>
    </row>
    <row r="155" spans="37:38" ht="15.4" customHeight="1">
      <c r="AK155" s="14"/>
      <c r="AL155" s="14"/>
    </row>
  </sheetData>
  <sheetProtection algorithmName="SHA-512" hashValue="YYknvJHq9d46C9pWs5QXbMFARRlacrMjqzJlt3QAqcozuD+m3bzsB9n+aId0rZ7CIuHtACiZXgwygcrsfnGS+w==" saltValue="/QLiWifLj9Qj4sjjwIkHwg==" spinCount="100000" sheet="1" objects="1" scenarios="1" selectLockedCells="1"/>
  <dataConsolidate/>
  <mergeCells count="144">
    <mergeCell ref="E22:AK22"/>
    <mergeCell ref="E23:AK24"/>
    <mergeCell ref="J60:AJ61"/>
    <mergeCell ref="Q35:AA35"/>
    <mergeCell ref="AB35:AL35"/>
    <mergeCell ref="AB33:AL33"/>
    <mergeCell ref="D40:AL40"/>
    <mergeCell ref="D41:AL42"/>
    <mergeCell ref="D39:AL39"/>
    <mergeCell ref="Q33:AA33"/>
    <mergeCell ref="D43:AL45"/>
    <mergeCell ref="D46:AL48"/>
    <mergeCell ref="D54:AL57"/>
    <mergeCell ref="C60:I61"/>
    <mergeCell ref="C29:P29"/>
    <mergeCell ref="AB31:AL31"/>
    <mergeCell ref="Q31:AA31"/>
    <mergeCell ref="Q30:AA30"/>
    <mergeCell ref="Q32:AA32"/>
    <mergeCell ref="AB30:AL30"/>
    <mergeCell ref="AB32:AL32"/>
    <mergeCell ref="D49:AL53"/>
    <mergeCell ref="Q27:AA27"/>
    <mergeCell ref="C28:P28"/>
    <mergeCell ref="C27:P27"/>
    <mergeCell ref="Q28:AA29"/>
    <mergeCell ref="AB28:AL29"/>
    <mergeCell ref="C30:P30"/>
    <mergeCell ref="C31:P31"/>
    <mergeCell ref="C32:P32"/>
    <mergeCell ref="C33:P33"/>
    <mergeCell ref="C34:P34"/>
    <mergeCell ref="C35:P35"/>
    <mergeCell ref="AB27:AL27"/>
    <mergeCell ref="Q34:AA34"/>
    <mergeCell ref="AB34:AL34"/>
    <mergeCell ref="B3:AL3"/>
    <mergeCell ref="B15:AL16"/>
    <mergeCell ref="B21:AL21"/>
    <mergeCell ref="B5:T5"/>
    <mergeCell ref="B7:T13"/>
    <mergeCell ref="U12:Z12"/>
    <mergeCell ref="U5:Y5"/>
    <mergeCell ref="Z5:AL5"/>
    <mergeCell ref="Y6:AL6"/>
    <mergeCell ref="AG13:AL13"/>
    <mergeCell ref="U7:AL7"/>
    <mergeCell ref="AA12:AC12"/>
    <mergeCell ref="AE12:AG12"/>
    <mergeCell ref="U9:AA9"/>
    <mergeCell ref="AB9:AL9"/>
    <mergeCell ref="Z18:AK18"/>
    <mergeCell ref="AI12:AL12"/>
    <mergeCell ref="U13:Z13"/>
    <mergeCell ref="AA13:AE13"/>
    <mergeCell ref="U8:AL8"/>
    <mergeCell ref="U11:AL11"/>
    <mergeCell ref="U10:AL10"/>
    <mergeCell ref="N102:AJ102"/>
    <mergeCell ref="D103:E103"/>
    <mergeCell ref="F107:M107"/>
    <mergeCell ref="N107:AJ107"/>
    <mergeCell ref="F102:M102"/>
    <mergeCell ref="D106:E106"/>
    <mergeCell ref="F103:M103"/>
    <mergeCell ref="F106:M106"/>
    <mergeCell ref="N103:AJ103"/>
    <mergeCell ref="D119:E119"/>
    <mergeCell ref="F119:M119"/>
    <mergeCell ref="N119:AJ119"/>
    <mergeCell ref="N116:AJ117"/>
    <mergeCell ref="D117:E117"/>
    <mergeCell ref="F118:M118"/>
    <mergeCell ref="N118:AJ118"/>
    <mergeCell ref="E112:AL113"/>
    <mergeCell ref="D104:E104"/>
    <mergeCell ref="F104:M105"/>
    <mergeCell ref="N104:AJ105"/>
    <mergeCell ref="D105:E105"/>
    <mergeCell ref="F123:M123"/>
    <mergeCell ref="N123:AJ123"/>
    <mergeCell ref="D122:E122"/>
    <mergeCell ref="F122:M122"/>
    <mergeCell ref="AB106:AJ106"/>
    <mergeCell ref="N122:Q122"/>
    <mergeCell ref="S122:V122"/>
    <mergeCell ref="X122:AA122"/>
    <mergeCell ref="AB122:AJ122"/>
    <mergeCell ref="D120:E120"/>
    <mergeCell ref="D114:M114"/>
    <mergeCell ref="N114:AJ114"/>
    <mergeCell ref="N106:Q106"/>
    <mergeCell ref="S106:V106"/>
    <mergeCell ref="X106:AA106"/>
    <mergeCell ref="F120:M121"/>
    <mergeCell ref="E110:AL111"/>
    <mergeCell ref="N120:AJ121"/>
    <mergeCell ref="D121:E121"/>
    <mergeCell ref="D115:E115"/>
    <mergeCell ref="F115:M115"/>
    <mergeCell ref="N115:AJ115"/>
    <mergeCell ref="D116:E116"/>
    <mergeCell ref="F116:M117"/>
    <mergeCell ref="J84:AJ84"/>
    <mergeCell ref="J83:AJ83"/>
    <mergeCell ref="C62:I63"/>
    <mergeCell ref="J62:O62"/>
    <mergeCell ref="P63:W63"/>
    <mergeCell ref="X63:Y63"/>
    <mergeCell ref="C84:I84"/>
    <mergeCell ref="C83:I83"/>
    <mergeCell ref="C82:I82"/>
    <mergeCell ref="J82:AJ82"/>
    <mergeCell ref="C80:AL81"/>
    <mergeCell ref="D64:AL65"/>
    <mergeCell ref="J63:O63"/>
    <mergeCell ref="C71:AJ76"/>
    <mergeCell ref="C69:AK70"/>
    <mergeCell ref="D77:AK77"/>
    <mergeCell ref="X62:Y62"/>
    <mergeCell ref="P62:W62"/>
    <mergeCell ref="D66:AL67"/>
    <mergeCell ref="D100:E100"/>
    <mergeCell ref="C87:I87"/>
    <mergeCell ref="C86:I86"/>
    <mergeCell ref="C85:I85"/>
    <mergeCell ref="F100:M101"/>
    <mergeCell ref="N100:AJ101"/>
    <mergeCell ref="J87:AJ87"/>
    <mergeCell ref="F99:M99"/>
    <mergeCell ref="N99:AJ99"/>
    <mergeCell ref="D88:AL90"/>
    <mergeCell ref="J86:V86"/>
    <mergeCell ref="X86:AJ86"/>
    <mergeCell ref="D101:E101"/>
    <mergeCell ref="X85:AJ85"/>
    <mergeCell ref="D98:M98"/>
    <mergeCell ref="N98:AJ98"/>
    <mergeCell ref="D99:E99"/>
    <mergeCell ref="E96:AL97"/>
    <mergeCell ref="J85:M85"/>
    <mergeCell ref="O85:R85"/>
    <mergeCell ref="T85:W85"/>
    <mergeCell ref="E94:AL95"/>
  </mergeCells>
  <phoneticPr fontId="1"/>
  <dataValidations xWindow="703" yWindow="529" count="2">
    <dataValidation imeMode="off" allowBlank="1" showInputMessage="1" showErrorMessage="1" sqref="AA12:AC12 AE12:AG12 AI12:AL12 AA13:AE13 AG13:AL13 J85:M85 O85:R85 T85:W85" xr:uid="{BA502F93-75D8-4A27-A29B-3FEBAF19BE65}"/>
    <dataValidation imeMode="on" allowBlank="1" showInputMessage="1" showErrorMessage="1" sqref="N106:Q106 S106:V106 X106:AA106" xr:uid="{E60B0B26-8098-46BF-83C1-D2B7CECEB65A}"/>
  </dataValidations>
  <pageMargins left="0.70866141732283472" right="0.70866141732283472" top="0.74803149606299213" bottom="0.74803149606299213" header="0.31496062992125984" footer="0.31496062992125984"/>
  <pageSetup paperSize="9" orientation="portrait" cellComments="asDisplayed" r:id="rId1"/>
  <rowBreaks count="2" manualBreakCount="2">
    <brk id="36" max="38" man="1"/>
    <brk id="78" max="38" man="1"/>
  </rowBreaks>
  <drawing r:id="rId2"/>
  <extLst>
    <ext xmlns:x14="http://schemas.microsoft.com/office/spreadsheetml/2009/9/main" uri="{CCE6A557-97BC-4b89-ADB6-D9C93CAAB3DF}">
      <x14:dataValidations xmlns:xm="http://schemas.microsoft.com/office/excel/2006/main" xWindow="703" yWindow="529" count="4">
        <x14:dataValidation type="list" allowBlank="1" showInputMessage="1" showErrorMessage="1" xr:uid="{8D3A45EA-A725-40CA-B097-FC82D7F8D095}">
          <x14:formula1>
            <xm:f>分類!$C$2:$C$3</xm:f>
          </x14:formula1>
          <xm:sqref>C39:C41 C43 C46 C49 C54</xm:sqref>
        </x14:dataValidation>
        <x14:dataValidation type="list" allowBlank="1" showInputMessage="1" showErrorMessage="1" xr:uid="{7DCAE95B-DF45-4972-8320-771E85BA8C33}">
          <x14:formula1>
            <xm:f>分類!$B$2:$B$12</xm:f>
          </x14:formula1>
          <xm:sqref>C31:P35</xm:sqref>
        </x14:dataValidation>
        <x14:dataValidation type="date" allowBlank="1" showInputMessage="1" showErrorMessage="1" error="申請期間の日付を入力してください。" xr:uid="{8C93FF00-5379-46CC-9F80-461B972F262A}">
          <x14:formula1>
            <xm:f>分類!A2</xm:f>
          </x14:formula1>
          <x14:formula2>
            <xm:f>分類!A3</xm:f>
          </x14:formula2>
          <xm:sqref>Z5:AL5</xm:sqref>
        </x14:dataValidation>
        <x14:dataValidation type="date" allowBlank="1" showInputMessage="1" showErrorMessage="1" error="対象期間の日付を入力してください。" xr:uid="{0A2E0029-A283-4B68-946E-8B092CA7C046}">
          <x14:formula1>
            <xm:f>分類!A3</xm:f>
          </x14:formula1>
          <x14:formula2>
            <xm:f>分類!A4</xm:f>
          </x14:formula2>
          <xm:sqref>Q28:AL29 Q31:AL35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sheetPr>
  <dimension ref="A1:AS286"/>
  <sheetViews>
    <sheetView topLeftCell="A153" workbookViewId="0">
      <selection activeCell="AC236" sqref="AC236"/>
    </sheetView>
  </sheetViews>
  <sheetFormatPr defaultColWidth="9" defaultRowHeight="18.75"/>
  <cols>
    <col min="1" max="36" width="2.625" style="378" customWidth="1"/>
    <col min="37" max="38" width="2.5" style="5" customWidth="1"/>
    <col min="39" max="45" width="9" style="5" customWidth="1"/>
    <col min="46" max="16384" width="9" style="5"/>
  </cols>
  <sheetData>
    <row r="1" spans="1:45">
      <c r="A1" s="9"/>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10"/>
      <c r="AL1" s="10"/>
    </row>
    <row r="2" spans="1:45">
      <c r="A2" s="587" t="s">
        <v>97</v>
      </c>
      <c r="B2" s="587"/>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312"/>
      <c r="AK2" s="10"/>
      <c r="AL2" s="10"/>
    </row>
    <row r="3" spans="1:45" ht="13.5" customHeight="1">
      <c r="A3" s="313"/>
      <c r="B3" s="313"/>
      <c r="C3" s="313"/>
      <c r="D3" s="313"/>
      <c r="E3" s="313"/>
      <c r="F3" s="313"/>
      <c r="G3" s="313"/>
      <c r="H3" s="313"/>
      <c r="I3" s="313"/>
      <c r="J3" s="313"/>
      <c r="K3" s="313"/>
      <c r="L3" s="313"/>
      <c r="M3" s="313"/>
      <c r="N3" s="313"/>
      <c r="O3" s="313"/>
      <c r="P3" s="313"/>
      <c r="Q3" s="313"/>
      <c r="R3" s="313"/>
      <c r="S3" s="313"/>
      <c r="T3" s="313"/>
      <c r="U3" s="313"/>
      <c r="V3" s="313"/>
      <c r="W3" s="313"/>
      <c r="X3" s="313"/>
      <c r="Y3" s="313"/>
      <c r="Z3" s="313"/>
      <c r="AA3" s="313"/>
      <c r="AB3" s="313"/>
      <c r="AC3" s="313"/>
      <c r="AD3" s="313"/>
      <c r="AE3" s="313"/>
      <c r="AF3" s="313"/>
      <c r="AG3" s="313"/>
      <c r="AH3" s="313"/>
      <c r="AI3" s="313"/>
      <c r="AJ3" s="312"/>
      <c r="AK3" s="10"/>
      <c r="AL3" s="10"/>
    </row>
    <row r="4" spans="1:45" ht="18.75" customHeight="1">
      <c r="A4" s="10"/>
      <c r="B4" s="16" t="s">
        <v>74</v>
      </c>
      <c r="C4" s="10"/>
      <c r="D4" s="10"/>
      <c r="E4" s="10"/>
      <c r="F4" s="314"/>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N4" s="315"/>
      <c r="AO4" s="315"/>
      <c r="AP4" s="315"/>
      <c r="AQ4" s="1"/>
      <c r="AR4" s="1"/>
      <c r="AS4" s="1"/>
    </row>
    <row r="5" spans="1:45" ht="33" customHeight="1">
      <c r="A5" s="10"/>
      <c r="B5" s="790" t="s">
        <v>516</v>
      </c>
      <c r="C5" s="791"/>
      <c r="D5" s="791"/>
      <c r="E5" s="791"/>
      <c r="F5" s="791"/>
      <c r="G5" s="791"/>
      <c r="H5" s="791"/>
      <c r="I5" s="791"/>
      <c r="J5" s="274" t="s">
        <v>295</v>
      </c>
      <c r="K5" s="658" t="s">
        <v>304</v>
      </c>
      <c r="L5" s="658"/>
      <c r="M5" s="658"/>
      <c r="N5" s="316" t="s">
        <v>301</v>
      </c>
      <c r="O5" s="660" t="s">
        <v>497</v>
      </c>
      <c r="P5" s="661"/>
      <c r="Q5" s="661"/>
      <c r="R5" s="661"/>
      <c r="S5" s="661"/>
      <c r="T5" s="661"/>
      <c r="U5" s="661"/>
      <c r="V5" s="659" t="s">
        <v>303</v>
      </c>
      <c r="W5" s="662"/>
      <c r="X5" s="274" t="s">
        <v>295</v>
      </c>
      <c r="Y5" s="659" t="s">
        <v>133</v>
      </c>
      <c r="Z5" s="659"/>
      <c r="AA5" s="659"/>
      <c r="AB5" s="316" t="s">
        <v>301</v>
      </c>
      <c r="AC5" s="661" t="s">
        <v>302</v>
      </c>
      <c r="AD5" s="661"/>
      <c r="AE5" s="661"/>
      <c r="AF5" s="661"/>
      <c r="AG5" s="661"/>
      <c r="AH5" s="661"/>
      <c r="AI5" s="661"/>
      <c r="AJ5" s="663" t="s">
        <v>303</v>
      </c>
      <c r="AK5" s="664"/>
      <c r="AL5" s="10"/>
      <c r="AN5" s="315"/>
      <c r="AO5" s="315"/>
      <c r="AP5" s="315"/>
      <c r="AQ5" s="1"/>
      <c r="AR5" s="1"/>
      <c r="AS5" s="1"/>
    </row>
    <row r="6" spans="1:45" ht="18.75" customHeight="1">
      <c r="A6" s="10"/>
      <c r="B6" s="801" t="s">
        <v>498</v>
      </c>
      <c r="C6" s="802"/>
      <c r="D6" s="802"/>
      <c r="E6" s="802"/>
      <c r="F6" s="802"/>
      <c r="G6" s="802"/>
      <c r="H6" s="802"/>
      <c r="I6" s="803"/>
      <c r="J6" s="810" t="s">
        <v>472</v>
      </c>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1"/>
      <c r="AL6" s="10"/>
      <c r="AN6" s="315"/>
      <c r="AO6" s="315"/>
      <c r="AP6" s="315"/>
      <c r="AQ6" s="1"/>
      <c r="AR6" s="1"/>
      <c r="AS6" s="1"/>
    </row>
    <row r="7" spans="1:45" ht="13.5">
      <c r="A7" s="10"/>
      <c r="B7" s="804"/>
      <c r="C7" s="805"/>
      <c r="D7" s="805"/>
      <c r="E7" s="805"/>
      <c r="F7" s="805"/>
      <c r="G7" s="805"/>
      <c r="H7" s="805"/>
      <c r="I7" s="806"/>
      <c r="J7" s="792" t="s">
        <v>75</v>
      </c>
      <c r="K7" s="782"/>
      <c r="L7" s="793" t="s">
        <v>77</v>
      </c>
      <c r="M7" s="794"/>
      <c r="N7" s="793" t="s">
        <v>354</v>
      </c>
      <c r="O7" s="794"/>
      <c r="P7" s="793" t="s">
        <v>355</v>
      </c>
      <c r="Q7" s="794"/>
      <c r="R7" s="793" t="s">
        <v>356</v>
      </c>
      <c r="S7" s="794"/>
      <c r="T7" s="797" t="s">
        <v>91</v>
      </c>
      <c r="U7" s="798"/>
      <c r="V7" s="797" t="s">
        <v>92</v>
      </c>
      <c r="W7" s="798"/>
      <c r="X7" s="793" t="s">
        <v>314</v>
      </c>
      <c r="Y7" s="794"/>
      <c r="Z7" s="793" t="s">
        <v>102</v>
      </c>
      <c r="AA7" s="794"/>
      <c r="AB7" s="793" t="s">
        <v>174</v>
      </c>
      <c r="AC7" s="794"/>
      <c r="AD7" s="793" t="s">
        <v>175</v>
      </c>
      <c r="AE7" s="794"/>
      <c r="AF7" s="793" t="s">
        <v>176</v>
      </c>
      <c r="AG7" s="794"/>
      <c r="AH7" s="793" t="s">
        <v>123</v>
      </c>
      <c r="AI7" s="794"/>
      <c r="AJ7" s="782" t="s">
        <v>88</v>
      </c>
      <c r="AK7" s="782"/>
      <c r="AL7" s="10"/>
      <c r="AN7" s="315"/>
      <c r="AO7" s="315"/>
      <c r="AP7" s="315"/>
      <c r="AQ7" s="1"/>
      <c r="AR7" s="1"/>
      <c r="AS7" s="1"/>
    </row>
    <row r="8" spans="1:45" ht="132" customHeight="1">
      <c r="A8" s="10"/>
      <c r="B8" s="807"/>
      <c r="C8" s="808"/>
      <c r="D8" s="808"/>
      <c r="E8" s="808"/>
      <c r="F8" s="808"/>
      <c r="G8" s="808"/>
      <c r="H8" s="808"/>
      <c r="I8" s="809"/>
      <c r="J8" s="782"/>
      <c r="K8" s="782"/>
      <c r="L8" s="795"/>
      <c r="M8" s="796"/>
      <c r="N8" s="795"/>
      <c r="O8" s="796"/>
      <c r="P8" s="795"/>
      <c r="Q8" s="796"/>
      <c r="R8" s="795"/>
      <c r="S8" s="796"/>
      <c r="T8" s="799"/>
      <c r="U8" s="800"/>
      <c r="V8" s="799"/>
      <c r="W8" s="800"/>
      <c r="X8" s="795"/>
      <c r="Y8" s="796"/>
      <c r="Z8" s="795"/>
      <c r="AA8" s="796"/>
      <c r="AB8" s="795"/>
      <c r="AC8" s="796"/>
      <c r="AD8" s="795"/>
      <c r="AE8" s="796"/>
      <c r="AF8" s="795"/>
      <c r="AG8" s="796"/>
      <c r="AH8" s="795"/>
      <c r="AI8" s="796"/>
      <c r="AJ8" s="782"/>
      <c r="AK8" s="782"/>
      <c r="AL8" s="10"/>
      <c r="AN8" s="315"/>
      <c r="AO8" s="315"/>
      <c r="AP8" s="315"/>
      <c r="AQ8" s="1"/>
      <c r="AR8" s="1"/>
      <c r="AS8" s="1"/>
    </row>
    <row r="9" spans="1:45" ht="31.5" customHeight="1">
      <c r="A9" s="10"/>
      <c r="B9" s="780" t="s">
        <v>305</v>
      </c>
      <c r="C9" s="781"/>
      <c r="D9" s="781"/>
      <c r="E9" s="773" t="s">
        <v>306</v>
      </c>
      <c r="F9" s="773"/>
      <c r="G9" s="773"/>
      <c r="H9" s="773"/>
      <c r="I9" s="774"/>
      <c r="J9" s="772"/>
      <c r="K9" s="772"/>
      <c r="L9" s="772"/>
      <c r="M9" s="772"/>
      <c r="N9" s="779"/>
      <c r="O9" s="779"/>
      <c r="P9" s="779"/>
      <c r="Q9" s="779"/>
      <c r="R9" s="779"/>
      <c r="S9" s="779"/>
      <c r="T9" s="779"/>
      <c r="U9" s="779"/>
      <c r="V9" s="779"/>
      <c r="W9" s="779"/>
      <c r="X9" s="779"/>
      <c r="Y9" s="779"/>
      <c r="Z9" s="772"/>
      <c r="AA9" s="772"/>
      <c r="AB9" s="779"/>
      <c r="AC9" s="779"/>
      <c r="AD9" s="772"/>
      <c r="AE9" s="772"/>
      <c r="AF9" s="779"/>
      <c r="AG9" s="779"/>
      <c r="AH9" s="779"/>
      <c r="AI9" s="779"/>
      <c r="AJ9" s="788"/>
      <c r="AK9" s="789"/>
      <c r="AL9" s="10"/>
      <c r="AN9" s="315"/>
      <c r="AO9" s="315"/>
      <c r="AP9" s="315"/>
      <c r="AQ9" s="1"/>
      <c r="AR9" s="1"/>
      <c r="AS9" s="1"/>
    </row>
    <row r="10" spans="1:45" ht="31.5" customHeight="1">
      <c r="A10" s="10"/>
      <c r="B10" s="780" t="s">
        <v>307</v>
      </c>
      <c r="C10" s="781"/>
      <c r="D10" s="781"/>
      <c r="E10" s="773" t="s">
        <v>309</v>
      </c>
      <c r="F10" s="773"/>
      <c r="G10" s="773"/>
      <c r="H10" s="773"/>
      <c r="I10" s="774"/>
      <c r="J10" s="772"/>
      <c r="K10" s="772"/>
      <c r="L10" s="772"/>
      <c r="M10" s="772"/>
      <c r="N10" s="779"/>
      <c r="O10" s="779"/>
      <c r="P10" s="779"/>
      <c r="Q10" s="779"/>
      <c r="R10" s="779"/>
      <c r="S10" s="779"/>
      <c r="T10" s="779"/>
      <c r="U10" s="779"/>
      <c r="V10" s="779"/>
      <c r="W10" s="779"/>
      <c r="X10" s="779"/>
      <c r="Y10" s="779"/>
      <c r="Z10" s="772"/>
      <c r="AA10" s="772"/>
      <c r="AB10" s="772"/>
      <c r="AC10" s="772"/>
      <c r="AD10" s="772"/>
      <c r="AE10" s="772"/>
      <c r="AF10" s="772"/>
      <c r="AG10" s="772"/>
      <c r="AH10" s="772"/>
      <c r="AI10" s="772"/>
      <c r="AJ10" s="788"/>
      <c r="AK10" s="789"/>
      <c r="AL10" s="10"/>
      <c r="AN10" s="315"/>
      <c r="AO10" s="315"/>
      <c r="AP10" s="315"/>
      <c r="AQ10" s="1"/>
      <c r="AR10" s="1"/>
      <c r="AS10" s="1"/>
    </row>
    <row r="11" spans="1:45" ht="31.5" customHeight="1">
      <c r="A11" s="10"/>
      <c r="B11" s="780" t="s">
        <v>311</v>
      </c>
      <c r="C11" s="781"/>
      <c r="D11" s="781"/>
      <c r="E11" s="773" t="s">
        <v>313</v>
      </c>
      <c r="F11" s="773"/>
      <c r="G11" s="773"/>
      <c r="H11" s="773"/>
      <c r="I11" s="774"/>
      <c r="J11" s="772"/>
      <c r="K11" s="772"/>
      <c r="L11" s="772"/>
      <c r="M11" s="772"/>
      <c r="N11" s="779"/>
      <c r="O11" s="779"/>
      <c r="P11" s="779"/>
      <c r="Q11" s="779"/>
      <c r="R11" s="779"/>
      <c r="S11" s="779"/>
      <c r="T11" s="779"/>
      <c r="U11" s="779"/>
      <c r="V11" s="788"/>
      <c r="W11" s="789"/>
      <c r="X11" s="772"/>
      <c r="Y11" s="772"/>
      <c r="Z11" s="772"/>
      <c r="AA11" s="772"/>
      <c r="AB11" s="772"/>
      <c r="AC11" s="772"/>
      <c r="AD11" s="772"/>
      <c r="AE11" s="772"/>
      <c r="AF11" s="772"/>
      <c r="AG11" s="772"/>
      <c r="AH11" s="772"/>
      <c r="AI11" s="772"/>
      <c r="AJ11" s="788"/>
      <c r="AK11" s="789"/>
      <c r="AL11" s="10"/>
      <c r="AN11" s="315"/>
      <c r="AO11" s="315"/>
      <c r="AP11" s="315"/>
      <c r="AQ11" s="1"/>
      <c r="AR11" s="1"/>
      <c r="AS11" s="1"/>
    </row>
    <row r="12" spans="1:45" ht="31.5" customHeight="1">
      <c r="A12" s="10"/>
      <c r="B12" s="780" t="s">
        <v>312</v>
      </c>
      <c r="C12" s="781"/>
      <c r="D12" s="781"/>
      <c r="E12" s="812" t="s">
        <v>499</v>
      </c>
      <c r="F12" s="773"/>
      <c r="G12" s="773"/>
      <c r="H12" s="773"/>
      <c r="I12" s="774"/>
      <c r="J12" s="772"/>
      <c r="K12" s="772"/>
      <c r="L12" s="772"/>
      <c r="M12" s="772"/>
      <c r="N12" s="779"/>
      <c r="O12" s="779"/>
      <c r="P12" s="779"/>
      <c r="Q12" s="779"/>
      <c r="R12" s="779"/>
      <c r="S12" s="779"/>
      <c r="T12" s="772"/>
      <c r="U12" s="772"/>
      <c r="V12" s="772"/>
      <c r="W12" s="772"/>
      <c r="X12" s="779"/>
      <c r="Y12" s="779"/>
      <c r="Z12" s="779"/>
      <c r="AA12" s="779"/>
      <c r="AB12" s="779"/>
      <c r="AC12" s="779"/>
      <c r="AD12" s="779"/>
      <c r="AE12" s="779"/>
      <c r="AF12" s="779"/>
      <c r="AG12" s="779"/>
      <c r="AH12" s="779"/>
      <c r="AI12" s="779"/>
      <c r="AJ12" s="788"/>
      <c r="AK12" s="789"/>
      <c r="AL12" s="10"/>
      <c r="AN12" s="315"/>
      <c r="AO12" s="315"/>
      <c r="AP12" s="315"/>
      <c r="AQ12" s="1"/>
      <c r="AR12" s="1"/>
      <c r="AS12" s="1"/>
    </row>
    <row r="13" spans="1:45" ht="31.5" customHeight="1">
      <c r="A13" s="10"/>
      <c r="B13" s="780" t="s">
        <v>308</v>
      </c>
      <c r="C13" s="781"/>
      <c r="D13" s="781"/>
      <c r="E13" s="812" t="s">
        <v>500</v>
      </c>
      <c r="F13" s="773"/>
      <c r="G13" s="773"/>
      <c r="H13" s="773"/>
      <c r="I13" s="774"/>
      <c r="J13" s="786"/>
      <c r="K13" s="787"/>
      <c r="L13" s="788"/>
      <c r="M13" s="789"/>
      <c r="N13" s="779"/>
      <c r="O13" s="779"/>
      <c r="P13" s="779"/>
      <c r="Q13" s="779"/>
      <c r="R13" s="779"/>
      <c r="S13" s="779"/>
      <c r="T13" s="779"/>
      <c r="U13" s="779"/>
      <c r="V13" s="779"/>
      <c r="W13" s="779"/>
      <c r="X13" s="779"/>
      <c r="Y13" s="779"/>
      <c r="Z13" s="779"/>
      <c r="AA13" s="779"/>
      <c r="AB13" s="779"/>
      <c r="AC13" s="779"/>
      <c r="AD13" s="779"/>
      <c r="AE13" s="779"/>
      <c r="AF13" s="779"/>
      <c r="AG13" s="779"/>
      <c r="AH13" s="779"/>
      <c r="AI13" s="779"/>
      <c r="AJ13" s="788"/>
      <c r="AK13" s="789"/>
      <c r="AL13" s="10"/>
      <c r="AN13" s="315"/>
      <c r="AO13" s="315"/>
      <c r="AP13" s="315"/>
      <c r="AQ13" s="1"/>
      <c r="AR13" s="1"/>
      <c r="AS13" s="1"/>
    </row>
    <row r="14" spans="1:45" ht="31.5" customHeight="1">
      <c r="A14" s="10"/>
      <c r="B14" s="780" t="s">
        <v>197</v>
      </c>
      <c r="C14" s="781"/>
      <c r="D14" s="781"/>
      <c r="E14" s="773" t="s">
        <v>300</v>
      </c>
      <c r="F14" s="773"/>
      <c r="G14" s="773"/>
      <c r="H14" s="773"/>
      <c r="I14" s="774"/>
      <c r="J14" s="772"/>
      <c r="K14" s="772"/>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86"/>
      <c r="AK14" s="787"/>
      <c r="AL14" s="10"/>
      <c r="AN14" s="315"/>
      <c r="AO14" s="315"/>
      <c r="AP14" s="315"/>
      <c r="AQ14" s="1"/>
      <c r="AR14" s="1"/>
      <c r="AS14" s="1"/>
    </row>
    <row r="15" spans="1:45" ht="13.5" customHeight="1">
      <c r="A15" s="10"/>
      <c r="B15" s="46" t="s">
        <v>373</v>
      </c>
      <c r="C15" s="813" t="s">
        <v>376</v>
      </c>
      <c r="D15" s="813"/>
      <c r="E15" s="813"/>
      <c r="F15" s="813"/>
      <c r="G15" s="813"/>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10"/>
    </row>
    <row r="16" spans="1:45" ht="13.5">
      <c r="A16" s="10"/>
      <c r="B16" s="46"/>
      <c r="C16" s="814"/>
      <c r="D16" s="814"/>
      <c r="E16" s="814"/>
      <c r="F16" s="814"/>
      <c r="G16" s="814"/>
      <c r="H16" s="814"/>
      <c r="I16" s="814"/>
      <c r="J16" s="814"/>
      <c r="K16" s="814"/>
      <c r="L16" s="814"/>
      <c r="M16" s="814"/>
      <c r="N16" s="814"/>
      <c r="O16" s="814"/>
      <c r="P16" s="814"/>
      <c r="Q16" s="814"/>
      <c r="R16" s="814"/>
      <c r="S16" s="814"/>
      <c r="T16" s="814"/>
      <c r="U16" s="814"/>
      <c r="V16" s="814"/>
      <c r="W16" s="814"/>
      <c r="X16" s="814"/>
      <c r="Y16" s="814"/>
      <c r="Z16" s="814"/>
      <c r="AA16" s="814"/>
      <c r="AB16" s="814"/>
      <c r="AC16" s="814"/>
      <c r="AD16" s="814"/>
      <c r="AE16" s="814"/>
      <c r="AF16" s="814"/>
      <c r="AG16" s="814"/>
      <c r="AH16" s="814"/>
      <c r="AI16" s="814"/>
      <c r="AJ16" s="814"/>
      <c r="AK16" s="814"/>
      <c r="AL16" s="10"/>
    </row>
    <row r="17" spans="1:38" ht="13.5">
      <c r="A17" s="10"/>
      <c r="B17" s="318"/>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10"/>
    </row>
    <row r="18" spans="1:38">
      <c r="A18" s="312"/>
      <c r="B18" s="320" t="s">
        <v>187</v>
      </c>
      <c r="C18" s="46"/>
      <c r="D18" s="46"/>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10"/>
    </row>
    <row r="19" spans="1:38" ht="19.5" thickBot="1">
      <c r="A19" s="312"/>
      <c r="B19" s="321" t="s">
        <v>101</v>
      </c>
      <c r="C19" s="322"/>
      <c r="D19" s="322"/>
      <c r="E19" s="323"/>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4"/>
      <c r="AL19" s="10"/>
    </row>
    <row r="20" spans="1:38" ht="19.5" thickBot="1">
      <c r="A20" s="312"/>
      <c r="B20" s="325"/>
      <c r="C20" s="48" t="s">
        <v>183</v>
      </c>
      <c r="D20" s="326"/>
      <c r="E20" s="49"/>
      <c r="F20" s="49"/>
      <c r="G20" s="49"/>
      <c r="H20" s="49"/>
      <c r="I20" s="49"/>
      <c r="J20" s="49"/>
      <c r="K20" s="49"/>
      <c r="L20" s="49"/>
      <c r="M20" s="49"/>
      <c r="N20" s="49"/>
      <c r="O20" s="49"/>
      <c r="P20" s="49"/>
      <c r="Q20" s="49"/>
      <c r="R20" s="49"/>
      <c r="S20" s="49"/>
      <c r="T20" s="49"/>
      <c r="U20" s="49"/>
      <c r="V20" s="49"/>
      <c r="W20" s="49"/>
      <c r="X20" s="49"/>
      <c r="Y20" s="49"/>
      <c r="Z20" s="49"/>
      <c r="AA20" s="49"/>
      <c r="AB20" s="49"/>
      <c r="AC20" s="712">
        <f>AC41+AC77+AC167+AC192+AC208+AC226+AC247+AC259+AC100+AC276</f>
        <v>0</v>
      </c>
      <c r="AD20" s="713"/>
      <c r="AE20" s="713"/>
      <c r="AF20" s="713"/>
      <c r="AG20" s="713"/>
      <c r="AH20" s="713"/>
      <c r="AI20" s="714"/>
      <c r="AJ20" s="49" t="s">
        <v>3</v>
      </c>
      <c r="AK20" s="27"/>
      <c r="AL20" s="10"/>
    </row>
    <row r="21" spans="1:38" ht="19.5" thickBot="1">
      <c r="A21" s="312"/>
      <c r="B21" s="325"/>
      <c r="C21" s="275" t="s">
        <v>95</v>
      </c>
      <c r="D21" s="46"/>
      <c r="E21" s="9"/>
      <c r="F21" s="9"/>
      <c r="G21" s="9"/>
      <c r="H21" s="9"/>
      <c r="I21" s="9"/>
      <c r="J21" s="9"/>
      <c r="K21" s="9"/>
      <c r="L21" s="9"/>
      <c r="M21" s="9"/>
      <c r="N21" s="9"/>
      <c r="O21" s="9"/>
      <c r="P21" s="9"/>
      <c r="Q21" s="9"/>
      <c r="R21" s="9"/>
      <c r="S21" s="9"/>
      <c r="T21" s="9"/>
      <c r="U21" s="9"/>
      <c r="V21" s="9"/>
      <c r="W21" s="9"/>
      <c r="X21" s="9"/>
      <c r="Y21" s="9"/>
      <c r="Z21" s="9"/>
      <c r="AA21" s="9"/>
      <c r="AB21" s="9"/>
      <c r="AC21" s="712">
        <f>AC43+AC79+AC169+AC194+AC210+AC228+AC249+AC261+AC102+AC278</f>
        <v>0</v>
      </c>
      <c r="AD21" s="713"/>
      <c r="AE21" s="713"/>
      <c r="AF21" s="713"/>
      <c r="AG21" s="713"/>
      <c r="AH21" s="713"/>
      <c r="AI21" s="714"/>
      <c r="AJ21" s="9" t="s">
        <v>3</v>
      </c>
      <c r="AK21" s="28"/>
      <c r="AL21" s="10"/>
    </row>
    <row r="22" spans="1:38" ht="19.5" thickBot="1">
      <c r="A22" s="312"/>
      <c r="B22" s="325"/>
      <c r="C22" s="275" t="s">
        <v>140</v>
      </c>
      <c r="D22" s="46"/>
      <c r="E22" s="9"/>
      <c r="F22" s="9"/>
      <c r="G22" s="9"/>
      <c r="H22" s="9"/>
      <c r="I22" s="9"/>
      <c r="J22" s="9"/>
      <c r="K22" s="9"/>
      <c r="L22" s="9"/>
      <c r="M22" s="9"/>
      <c r="N22" s="9"/>
      <c r="O22" s="9"/>
      <c r="P22" s="9"/>
      <c r="Q22" s="9"/>
      <c r="R22" s="9"/>
      <c r="S22" s="9"/>
      <c r="T22" s="9"/>
      <c r="U22" s="9"/>
      <c r="V22" s="9"/>
      <c r="W22" s="9"/>
      <c r="X22" s="9"/>
      <c r="Y22" s="9"/>
      <c r="Z22" s="9"/>
      <c r="AA22" s="9"/>
      <c r="AB22" s="327"/>
      <c r="AC22" s="712">
        <f>AC46+AC82+AC173+AC197+AC213+AC231+AC252+AC264+AC105+AC119+AC281</f>
        <v>0</v>
      </c>
      <c r="AD22" s="713"/>
      <c r="AE22" s="713"/>
      <c r="AF22" s="713"/>
      <c r="AG22" s="713"/>
      <c r="AH22" s="713"/>
      <c r="AI22" s="714"/>
      <c r="AJ22" s="9" t="s">
        <v>3</v>
      </c>
      <c r="AK22" s="28"/>
      <c r="AL22" s="10"/>
    </row>
    <row r="23" spans="1:38">
      <c r="A23" s="312"/>
      <c r="B23" s="325"/>
      <c r="C23" s="275"/>
      <c r="D23" s="672" t="s">
        <v>344</v>
      </c>
      <c r="E23" s="673"/>
      <c r="F23" s="673"/>
      <c r="G23" s="673"/>
      <c r="H23" s="673"/>
      <c r="I23" s="673"/>
      <c r="J23" s="673"/>
      <c r="K23" s="673"/>
      <c r="L23" s="673"/>
      <c r="M23" s="673"/>
      <c r="N23" s="673"/>
      <c r="O23" s="673"/>
      <c r="P23" s="673"/>
      <c r="Q23" s="673"/>
      <c r="R23" s="673"/>
      <c r="S23" s="673"/>
      <c r="T23" s="673"/>
      <c r="U23" s="673"/>
      <c r="V23" s="673"/>
      <c r="W23" s="673"/>
      <c r="X23" s="673"/>
      <c r="Y23" s="673"/>
      <c r="Z23" s="673"/>
      <c r="AA23" s="673"/>
      <c r="AB23" s="673"/>
      <c r="AC23" s="764">
        <f>AC46+AC82+AC105+AC197+AC213+AC231+AC252+AC264</f>
        <v>0</v>
      </c>
      <c r="AD23" s="765"/>
      <c r="AE23" s="765"/>
      <c r="AF23" s="765"/>
      <c r="AG23" s="765"/>
      <c r="AH23" s="765"/>
      <c r="AI23" s="766"/>
      <c r="AJ23" s="49" t="s">
        <v>343</v>
      </c>
      <c r="AK23" s="27"/>
      <c r="AL23" s="10"/>
    </row>
    <row r="24" spans="1:38" ht="18.75" customHeight="1">
      <c r="A24" s="312"/>
      <c r="B24" s="325"/>
      <c r="C24" s="275"/>
      <c r="D24" s="328" t="s">
        <v>345</v>
      </c>
      <c r="E24" s="686" t="s">
        <v>473</v>
      </c>
      <c r="F24" s="687"/>
      <c r="G24" s="687"/>
      <c r="H24" s="687"/>
      <c r="I24" s="687"/>
      <c r="J24" s="687"/>
      <c r="K24" s="687"/>
      <c r="L24" s="687"/>
      <c r="M24" s="687"/>
      <c r="N24" s="687"/>
      <c r="O24" s="687"/>
      <c r="P24" s="687"/>
      <c r="Q24" s="687"/>
      <c r="R24" s="687"/>
      <c r="S24" s="687"/>
      <c r="T24" s="687"/>
      <c r="U24" s="687"/>
      <c r="V24" s="687"/>
      <c r="W24" s="687"/>
      <c r="X24" s="687"/>
      <c r="Y24" s="687"/>
      <c r="Z24" s="687"/>
      <c r="AA24" s="687"/>
      <c r="AB24" s="687"/>
      <c r="AC24" s="687"/>
      <c r="AD24" s="687"/>
      <c r="AE24" s="687"/>
      <c r="AF24" s="687"/>
      <c r="AG24" s="687"/>
      <c r="AH24" s="687"/>
      <c r="AI24" s="687"/>
      <c r="AJ24" s="687"/>
      <c r="AK24" s="688"/>
      <c r="AL24" s="10"/>
    </row>
    <row r="25" spans="1:38">
      <c r="A25" s="312"/>
      <c r="B25" s="325"/>
      <c r="C25" s="275"/>
      <c r="D25" s="27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8"/>
      <c r="AL25" s="10"/>
    </row>
    <row r="26" spans="1:38">
      <c r="A26" s="312"/>
      <c r="B26" s="325"/>
      <c r="C26" s="275"/>
      <c r="D26" s="328" t="s">
        <v>150</v>
      </c>
      <c r="E26" s="687" t="s">
        <v>517</v>
      </c>
      <c r="F26" s="687"/>
      <c r="G26" s="687"/>
      <c r="H26" s="687"/>
      <c r="I26" s="687"/>
      <c r="J26" s="687"/>
      <c r="K26" s="687"/>
      <c r="L26" s="687"/>
      <c r="M26" s="687"/>
      <c r="N26" s="687"/>
      <c r="O26" s="687"/>
      <c r="P26" s="687"/>
      <c r="Q26" s="687"/>
      <c r="R26" s="687"/>
      <c r="S26" s="687"/>
      <c r="T26" s="687"/>
      <c r="U26" s="687"/>
      <c r="V26" s="687"/>
      <c r="W26" s="687"/>
      <c r="X26" s="687"/>
      <c r="Y26" s="687"/>
      <c r="Z26" s="687"/>
      <c r="AA26" s="687"/>
      <c r="AB26" s="687"/>
      <c r="AC26" s="687"/>
      <c r="AD26" s="687"/>
      <c r="AE26" s="687"/>
      <c r="AF26" s="687"/>
      <c r="AG26" s="687"/>
      <c r="AH26" s="687"/>
      <c r="AI26" s="687"/>
      <c r="AJ26" s="687"/>
      <c r="AK26" s="688"/>
      <c r="AL26" s="10"/>
    </row>
    <row r="27" spans="1:38" ht="9" customHeight="1">
      <c r="A27" s="312"/>
      <c r="B27" s="325"/>
      <c r="C27" s="275"/>
      <c r="D27" s="329"/>
      <c r="E27" s="689"/>
      <c r="F27" s="689"/>
      <c r="G27" s="689"/>
      <c r="H27" s="689"/>
      <c r="I27" s="689"/>
      <c r="J27" s="689"/>
      <c r="K27" s="689"/>
      <c r="L27" s="689"/>
      <c r="M27" s="689"/>
      <c r="N27" s="689"/>
      <c r="O27" s="689"/>
      <c r="P27" s="689"/>
      <c r="Q27" s="689"/>
      <c r="R27" s="689"/>
      <c r="S27" s="689"/>
      <c r="T27" s="689"/>
      <c r="U27" s="689"/>
      <c r="V27" s="689"/>
      <c r="W27" s="689"/>
      <c r="X27" s="689"/>
      <c r="Y27" s="689"/>
      <c r="Z27" s="689"/>
      <c r="AA27" s="689"/>
      <c r="AB27" s="689"/>
      <c r="AC27" s="689"/>
      <c r="AD27" s="689"/>
      <c r="AE27" s="689"/>
      <c r="AF27" s="689"/>
      <c r="AG27" s="689"/>
      <c r="AH27" s="689"/>
      <c r="AI27" s="689"/>
      <c r="AJ27" s="689"/>
      <c r="AK27" s="690"/>
      <c r="AL27" s="10"/>
    </row>
    <row r="28" spans="1:38">
      <c r="A28" s="312"/>
      <c r="B28" s="330"/>
      <c r="C28" s="48" t="s">
        <v>203</v>
      </c>
      <c r="D28" s="9"/>
      <c r="E28" s="9"/>
      <c r="F28" s="9"/>
      <c r="G28" s="9"/>
      <c r="H28" s="9"/>
      <c r="I28" s="9"/>
      <c r="J28" s="9"/>
      <c r="K28" s="9"/>
      <c r="L28" s="9"/>
      <c r="M28" s="9"/>
      <c r="N28" s="9"/>
      <c r="O28" s="9"/>
      <c r="P28" s="9"/>
      <c r="Q28" s="9"/>
      <c r="R28" s="9"/>
      <c r="S28" s="9"/>
      <c r="T28" s="9"/>
      <c r="U28" s="9"/>
      <c r="V28" s="9"/>
      <c r="W28" s="9"/>
      <c r="X28" s="9"/>
      <c r="Y28" s="9"/>
      <c r="Z28" s="9"/>
      <c r="AA28" s="9"/>
      <c r="AB28" s="9"/>
      <c r="AC28" s="677" t="str">
        <f>別紙4!L30</f>
        <v/>
      </c>
      <c r="AD28" s="678"/>
      <c r="AE28" s="678"/>
      <c r="AF28" s="678"/>
      <c r="AG28" s="678"/>
      <c r="AH28" s="678"/>
      <c r="AI28" s="679"/>
      <c r="AJ28" s="28" t="s">
        <v>72</v>
      </c>
      <c r="AK28" s="28"/>
      <c r="AL28" s="10"/>
    </row>
    <row r="29" spans="1:38">
      <c r="A29" s="312"/>
      <c r="B29" s="325"/>
      <c r="C29" s="331"/>
      <c r="D29" s="332" t="s">
        <v>374</v>
      </c>
      <c r="E29" s="818" t="s">
        <v>511</v>
      </c>
      <c r="F29" s="818"/>
      <c r="G29" s="818"/>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9"/>
      <c r="AL29" s="10"/>
    </row>
    <row r="30" spans="1:38" ht="18.75" customHeight="1">
      <c r="A30" s="312"/>
      <c r="B30" s="333"/>
      <c r="C30" s="275"/>
      <c r="D30" s="334" t="s">
        <v>373</v>
      </c>
      <c r="E30" s="687" t="s">
        <v>512</v>
      </c>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7"/>
      <c r="AJ30" s="687"/>
      <c r="AK30" s="688"/>
      <c r="AL30" s="10"/>
    </row>
    <row r="31" spans="1:38" ht="10.5" customHeight="1">
      <c r="A31" s="312"/>
      <c r="B31" s="333"/>
      <c r="C31" s="280"/>
      <c r="D31" s="335"/>
      <c r="E31" s="689"/>
      <c r="F31" s="689"/>
      <c r="G31" s="689"/>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90"/>
      <c r="AL31" s="10"/>
    </row>
    <row r="32" spans="1:38">
      <c r="A32" s="312"/>
      <c r="B32" s="333"/>
      <c r="C32" s="25" t="s">
        <v>357</v>
      </c>
      <c r="D32" s="9"/>
      <c r="E32" s="292"/>
      <c r="F32" s="292"/>
      <c r="G32" s="292"/>
      <c r="H32" s="292"/>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28"/>
      <c r="AL32" s="10"/>
    </row>
    <row r="33" spans="1:38" ht="12.75" customHeight="1">
      <c r="A33" s="312"/>
      <c r="B33" s="333"/>
      <c r="C33" s="331"/>
      <c r="D33" s="668" t="s">
        <v>378</v>
      </c>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9"/>
      <c r="AL33" s="10"/>
    </row>
    <row r="34" spans="1:38">
      <c r="A34" s="312"/>
      <c r="B34" s="333"/>
      <c r="C34" s="25"/>
      <c r="D34" s="274" t="s">
        <v>296</v>
      </c>
      <c r="E34" s="670" t="s">
        <v>358</v>
      </c>
      <c r="F34" s="670"/>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1"/>
      <c r="AL34" s="10"/>
    </row>
    <row r="35" spans="1:38">
      <c r="A35" s="312"/>
      <c r="B35" s="333"/>
      <c r="C35" s="25"/>
      <c r="D35" s="274" t="s">
        <v>296</v>
      </c>
      <c r="E35" s="670" t="s">
        <v>359</v>
      </c>
      <c r="F35" s="670"/>
      <c r="G35" s="670"/>
      <c r="H35" s="670"/>
      <c r="I35" s="670"/>
      <c r="J35" s="670"/>
      <c r="K35" s="670"/>
      <c r="L35" s="670"/>
      <c r="M35" s="670"/>
      <c r="N35" s="670"/>
      <c r="O35" s="670"/>
      <c r="P35" s="670"/>
      <c r="Q35" s="670"/>
      <c r="R35" s="670"/>
      <c r="S35" s="670"/>
      <c r="T35" s="670"/>
      <c r="U35" s="670"/>
      <c r="V35" s="670"/>
      <c r="W35" s="670"/>
      <c r="X35" s="670"/>
      <c r="Y35" s="670"/>
      <c r="Z35" s="670"/>
      <c r="AA35" s="670"/>
      <c r="AB35" s="670"/>
      <c r="AC35" s="670"/>
      <c r="AD35" s="670"/>
      <c r="AE35" s="670"/>
      <c r="AF35" s="670"/>
      <c r="AG35" s="670"/>
      <c r="AH35" s="670"/>
      <c r="AI35" s="670"/>
      <c r="AJ35" s="670"/>
      <c r="AK35" s="671"/>
      <c r="AL35" s="10"/>
    </row>
    <row r="36" spans="1:38" ht="18.75" customHeight="1">
      <c r="A36" s="312"/>
      <c r="B36" s="333"/>
      <c r="C36" s="279"/>
      <c r="D36" s="307" t="s">
        <v>296</v>
      </c>
      <c r="E36" s="760" t="s">
        <v>513</v>
      </c>
      <c r="F36" s="760"/>
      <c r="G36" s="760"/>
      <c r="H36" s="760"/>
      <c r="I36" s="760"/>
      <c r="J36" s="760"/>
      <c r="K36" s="760"/>
      <c r="L36" s="760"/>
      <c r="M36" s="760"/>
      <c r="N36" s="760"/>
      <c r="O36" s="760"/>
      <c r="P36" s="760"/>
      <c r="Q36" s="760"/>
      <c r="R36" s="760"/>
      <c r="S36" s="760"/>
      <c r="T36" s="760"/>
      <c r="U36" s="760"/>
      <c r="V36" s="760"/>
      <c r="W36" s="760"/>
      <c r="X36" s="760"/>
      <c r="Y36" s="760"/>
      <c r="Z36" s="760"/>
      <c r="AA36" s="760"/>
      <c r="AB36" s="760"/>
      <c r="AC36" s="760"/>
      <c r="AD36" s="760"/>
      <c r="AE36" s="760"/>
      <c r="AF36" s="760"/>
      <c r="AG36" s="760"/>
      <c r="AH36" s="760"/>
      <c r="AI36" s="760"/>
      <c r="AJ36" s="760"/>
      <c r="AK36" s="761"/>
      <c r="AL36" s="10"/>
    </row>
    <row r="37" spans="1:38" ht="11.25" customHeight="1">
      <c r="A37" s="312"/>
      <c r="B37" s="338"/>
      <c r="C37" s="339"/>
      <c r="D37" s="34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1"/>
      <c r="AL37" s="10"/>
    </row>
    <row r="38" spans="1:38" ht="11.25" customHeight="1">
      <c r="A38" s="312"/>
      <c r="B38" s="316"/>
      <c r="C38" s="341"/>
      <c r="D38" s="342"/>
      <c r="E38" s="337"/>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337"/>
      <c r="AE38" s="337"/>
      <c r="AF38" s="337"/>
      <c r="AG38" s="337"/>
      <c r="AH38" s="337"/>
      <c r="AI38" s="337"/>
      <c r="AJ38" s="337"/>
      <c r="AK38" s="337"/>
      <c r="AL38" s="10"/>
    </row>
    <row r="39" spans="1:38">
      <c r="A39" s="312"/>
      <c r="B39" s="343" t="s">
        <v>75</v>
      </c>
      <c r="C39" s="344"/>
      <c r="D39" s="344"/>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6"/>
      <c r="AD39" s="345"/>
      <c r="AE39" s="345"/>
      <c r="AF39" s="345"/>
      <c r="AG39" s="345"/>
      <c r="AH39" s="345"/>
      <c r="AI39" s="345"/>
      <c r="AJ39" s="345"/>
      <c r="AK39" s="347"/>
      <c r="AL39" s="10"/>
    </row>
    <row r="40" spans="1:38">
      <c r="A40" s="312"/>
      <c r="B40" s="325"/>
      <c r="C40" s="48" t="s">
        <v>138</v>
      </c>
      <c r="D40" s="326"/>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27"/>
      <c r="AL40" s="10"/>
    </row>
    <row r="41" spans="1:38">
      <c r="A41" s="312"/>
      <c r="B41" s="325"/>
      <c r="C41" s="348"/>
      <c r="D41" s="349" t="s">
        <v>184</v>
      </c>
      <c r="E41" s="316"/>
      <c r="F41" s="316"/>
      <c r="G41" s="316"/>
      <c r="H41" s="316"/>
      <c r="I41" s="316"/>
      <c r="J41" s="316"/>
      <c r="K41" s="316"/>
      <c r="L41" s="316"/>
      <c r="M41" s="316"/>
      <c r="N41" s="316"/>
      <c r="O41" s="316"/>
      <c r="P41" s="316"/>
      <c r="Q41" s="316"/>
      <c r="R41" s="316"/>
      <c r="S41" s="316"/>
      <c r="T41" s="316"/>
      <c r="U41" s="316"/>
      <c r="V41" s="316"/>
      <c r="W41" s="316"/>
      <c r="X41" s="316"/>
      <c r="Y41" s="316"/>
      <c r="Z41" s="316"/>
      <c r="AA41" s="316"/>
      <c r="AB41" s="350"/>
      <c r="AC41" s="680">
        <f>'別紙2（太陽光発電設備）'!G26</f>
        <v>0</v>
      </c>
      <c r="AD41" s="681"/>
      <c r="AE41" s="681"/>
      <c r="AF41" s="681"/>
      <c r="AG41" s="681"/>
      <c r="AH41" s="681"/>
      <c r="AI41" s="682"/>
      <c r="AJ41" s="25" t="s">
        <v>3</v>
      </c>
      <c r="AK41" s="28"/>
      <c r="AL41" s="10"/>
    </row>
    <row r="42" spans="1:38">
      <c r="A42" s="312"/>
      <c r="B42" s="325"/>
      <c r="C42" s="348"/>
      <c r="D42" s="48" t="s">
        <v>90</v>
      </c>
      <c r="E42" s="49"/>
      <c r="F42" s="49"/>
      <c r="G42" s="49"/>
      <c r="H42" s="49"/>
      <c r="I42" s="49"/>
      <c r="J42" s="49"/>
      <c r="K42" s="49"/>
      <c r="L42" s="49"/>
      <c r="M42" s="49"/>
      <c r="N42" s="49"/>
      <c r="O42" s="49"/>
      <c r="P42" s="49"/>
      <c r="Q42" s="49"/>
      <c r="R42" s="49"/>
      <c r="S42" s="49"/>
      <c r="T42" s="49"/>
      <c r="U42" s="49"/>
      <c r="V42" s="49"/>
      <c r="W42" s="49"/>
      <c r="X42" s="49"/>
      <c r="Y42" s="351" t="s">
        <v>162</v>
      </c>
      <c r="Z42" s="49"/>
      <c r="AA42" s="49"/>
      <c r="AB42" s="27"/>
      <c r="AC42" s="352" t="s">
        <v>179</v>
      </c>
      <c r="AD42" s="756"/>
      <c r="AE42" s="756"/>
      <c r="AF42" s="756"/>
      <c r="AG42" s="756"/>
      <c r="AH42" s="756"/>
      <c r="AI42" s="353" t="s">
        <v>180</v>
      </c>
      <c r="AJ42" s="9"/>
      <c r="AK42" s="28"/>
      <c r="AL42" s="10"/>
    </row>
    <row r="43" spans="1:38">
      <c r="A43" s="312"/>
      <c r="B43" s="325"/>
      <c r="C43" s="348"/>
      <c r="D43" s="354" t="s">
        <v>86</v>
      </c>
      <c r="E43" s="355"/>
      <c r="F43" s="356"/>
      <c r="G43" s="356"/>
      <c r="H43" s="356"/>
      <c r="I43" s="356"/>
      <c r="J43" s="356"/>
      <c r="K43" s="356"/>
      <c r="L43" s="356"/>
      <c r="M43" s="356"/>
      <c r="N43" s="356"/>
      <c r="O43" s="356"/>
      <c r="P43" s="356"/>
      <c r="Q43" s="356"/>
      <c r="R43" s="356"/>
      <c r="S43" s="356"/>
      <c r="T43" s="356"/>
      <c r="U43" s="356"/>
      <c r="V43" s="356"/>
      <c r="W43" s="356"/>
      <c r="X43" s="356"/>
      <c r="Y43" s="355" t="s">
        <v>98</v>
      </c>
      <c r="Z43" s="356"/>
      <c r="AA43" s="356"/>
      <c r="AB43" s="357"/>
      <c r="AC43" s="665"/>
      <c r="AD43" s="666"/>
      <c r="AE43" s="666"/>
      <c r="AF43" s="666"/>
      <c r="AG43" s="666"/>
      <c r="AH43" s="666"/>
      <c r="AI43" s="667"/>
      <c r="AJ43" s="9" t="s">
        <v>3</v>
      </c>
      <c r="AK43" s="28"/>
      <c r="AL43" s="10"/>
    </row>
    <row r="44" spans="1:38">
      <c r="A44" s="312"/>
      <c r="B44" s="325"/>
      <c r="C44" s="348"/>
      <c r="D44" s="349" t="s">
        <v>158</v>
      </c>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50"/>
      <c r="AC44" s="718">
        <f>ROUNDDOWN(AC41*2/3,-3)</f>
        <v>0</v>
      </c>
      <c r="AD44" s="719"/>
      <c r="AE44" s="719"/>
      <c r="AF44" s="719"/>
      <c r="AG44" s="719"/>
      <c r="AH44" s="719"/>
      <c r="AI44" s="720"/>
      <c r="AJ44" s="9" t="s">
        <v>3</v>
      </c>
      <c r="AK44" s="28"/>
      <c r="AL44" s="10"/>
    </row>
    <row r="45" spans="1:38" ht="19.5" thickBot="1">
      <c r="A45" s="312"/>
      <c r="B45" s="325"/>
      <c r="C45" s="348"/>
      <c r="D45" s="349" t="s">
        <v>159</v>
      </c>
      <c r="E45" s="316"/>
      <c r="F45" s="316"/>
      <c r="G45" s="316"/>
      <c r="H45" s="316"/>
      <c r="I45" s="316"/>
      <c r="J45" s="316"/>
      <c r="K45" s="316"/>
      <c r="L45" s="316"/>
      <c r="M45" s="316"/>
      <c r="N45" s="316"/>
      <c r="O45" s="316"/>
      <c r="P45" s="316"/>
      <c r="Q45" s="316"/>
      <c r="R45" s="316"/>
      <c r="S45" s="316"/>
      <c r="T45" s="316"/>
      <c r="U45" s="316"/>
      <c r="V45" s="316"/>
      <c r="W45" s="316"/>
      <c r="X45" s="316"/>
      <c r="Y45" s="316"/>
      <c r="Z45" s="316"/>
      <c r="AA45" s="316"/>
      <c r="AB45" s="350"/>
      <c r="AC45" s="721">
        <f>ROUNDDOWN(AC41-AC43,-3)</f>
        <v>0</v>
      </c>
      <c r="AD45" s="722"/>
      <c r="AE45" s="722"/>
      <c r="AF45" s="722"/>
      <c r="AG45" s="722"/>
      <c r="AH45" s="722"/>
      <c r="AI45" s="723"/>
      <c r="AJ45" s="9" t="s">
        <v>3</v>
      </c>
      <c r="AK45" s="28"/>
      <c r="AL45" s="10"/>
    </row>
    <row r="46" spans="1:38" ht="19.5" thickBot="1">
      <c r="A46" s="312"/>
      <c r="B46" s="325"/>
      <c r="C46" s="358"/>
      <c r="D46" s="359" t="s">
        <v>160</v>
      </c>
      <c r="E46" s="316"/>
      <c r="F46" s="316"/>
      <c r="G46" s="316"/>
      <c r="H46" s="360"/>
      <c r="I46" s="316"/>
      <c r="J46" s="316"/>
      <c r="K46" s="316"/>
      <c r="L46" s="316"/>
      <c r="M46" s="316"/>
      <c r="N46" s="316"/>
      <c r="O46" s="316"/>
      <c r="P46" s="316"/>
      <c r="Q46" s="316"/>
      <c r="R46" s="316"/>
      <c r="S46" s="316"/>
      <c r="T46" s="316"/>
      <c r="U46" s="316"/>
      <c r="V46" s="316"/>
      <c r="W46" s="316"/>
      <c r="X46" s="316"/>
      <c r="Y46" s="316"/>
      <c r="Z46" s="316"/>
      <c r="AA46" s="316"/>
      <c r="AB46" s="316"/>
      <c r="AC46" s="750">
        <f>MIN(AC44:AI45)</f>
        <v>0</v>
      </c>
      <c r="AD46" s="751"/>
      <c r="AE46" s="751"/>
      <c r="AF46" s="751"/>
      <c r="AG46" s="751"/>
      <c r="AH46" s="751"/>
      <c r="AI46" s="752"/>
      <c r="AJ46" s="356" t="s">
        <v>3</v>
      </c>
      <c r="AK46" s="357"/>
      <c r="AL46" s="10"/>
    </row>
    <row r="47" spans="1:38">
      <c r="A47" s="312"/>
      <c r="B47" s="325"/>
      <c r="C47" s="275" t="s">
        <v>80</v>
      </c>
      <c r="D47" s="46"/>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27"/>
      <c r="AL47" s="10"/>
    </row>
    <row r="48" spans="1:38">
      <c r="A48" s="312"/>
      <c r="B48" s="333"/>
      <c r="C48" s="361"/>
      <c r="D48" s="29" t="s">
        <v>328</v>
      </c>
      <c r="E48" s="49"/>
      <c r="F48" s="49"/>
      <c r="G48" s="49"/>
      <c r="H48" s="49"/>
      <c r="I48" s="49"/>
      <c r="J48" s="49"/>
      <c r="K48" s="49"/>
      <c r="L48" s="49"/>
      <c r="M48" s="49"/>
      <c r="N48" s="49"/>
      <c r="O48" s="49"/>
      <c r="P48" s="49"/>
      <c r="Q48" s="49"/>
      <c r="R48" s="49"/>
      <c r="S48" s="49"/>
      <c r="T48" s="49"/>
      <c r="U48" s="49"/>
      <c r="V48" s="49"/>
      <c r="W48" s="49"/>
      <c r="X48" s="49"/>
      <c r="Y48" s="49"/>
      <c r="Z48" s="49"/>
      <c r="AA48" s="49"/>
      <c r="AB48" s="49"/>
      <c r="AC48" s="683"/>
      <c r="AD48" s="684"/>
      <c r="AE48" s="684"/>
      <c r="AF48" s="684"/>
      <c r="AG48" s="684"/>
      <c r="AH48" s="684"/>
      <c r="AI48" s="685"/>
      <c r="AJ48" s="49" t="s">
        <v>76</v>
      </c>
      <c r="AK48" s="27"/>
      <c r="AL48" s="10"/>
    </row>
    <row r="49" spans="1:40">
      <c r="A49" s="312"/>
      <c r="B49" s="333"/>
      <c r="C49" s="361"/>
      <c r="D49" s="9" t="s">
        <v>329</v>
      </c>
      <c r="E49" s="9"/>
      <c r="F49" s="9"/>
      <c r="G49" s="9"/>
      <c r="H49" s="9"/>
      <c r="I49" s="9"/>
      <c r="J49" s="9"/>
      <c r="K49" s="9"/>
      <c r="L49" s="9"/>
      <c r="M49" s="9"/>
      <c r="N49" s="9"/>
      <c r="O49" s="9"/>
      <c r="P49" s="9"/>
      <c r="Q49" s="9"/>
      <c r="R49" s="9"/>
      <c r="S49" s="9"/>
      <c r="T49" s="9"/>
      <c r="U49" s="9"/>
      <c r="V49" s="9"/>
      <c r="W49" s="9"/>
      <c r="X49" s="9"/>
      <c r="Y49" s="9"/>
      <c r="Z49" s="9"/>
      <c r="AA49" s="9"/>
      <c r="AB49" s="9"/>
      <c r="AC49" s="683"/>
      <c r="AD49" s="684"/>
      <c r="AE49" s="684"/>
      <c r="AF49" s="684"/>
      <c r="AG49" s="684"/>
      <c r="AH49" s="684"/>
      <c r="AI49" s="685"/>
      <c r="AJ49" s="25" t="s">
        <v>76</v>
      </c>
      <c r="AK49" s="28"/>
      <c r="AL49" s="10"/>
    </row>
    <row r="50" spans="1:40">
      <c r="A50" s="312"/>
      <c r="B50" s="333"/>
      <c r="C50" s="361"/>
      <c r="D50" s="314"/>
      <c r="E50" s="332" t="s">
        <v>373</v>
      </c>
      <c r="F50" s="332" t="s">
        <v>375</v>
      </c>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28"/>
      <c r="AL50" s="10"/>
    </row>
    <row r="51" spans="1:40">
      <c r="A51" s="312"/>
      <c r="B51" s="333"/>
      <c r="C51" s="361"/>
      <c r="D51" s="29" t="s">
        <v>87</v>
      </c>
      <c r="E51" s="49"/>
      <c r="F51" s="49"/>
      <c r="G51" s="49"/>
      <c r="H51" s="49"/>
      <c r="I51" s="49"/>
      <c r="J51" s="49"/>
      <c r="K51" s="49"/>
      <c r="L51" s="49"/>
      <c r="M51" s="49"/>
      <c r="N51" s="49"/>
      <c r="O51" s="49"/>
      <c r="P51" s="49"/>
      <c r="Q51" s="49"/>
      <c r="R51" s="49"/>
      <c r="S51" s="49"/>
      <c r="T51" s="49"/>
      <c r="U51" s="49"/>
      <c r="V51" s="49"/>
      <c r="W51" s="49"/>
      <c r="X51" s="49"/>
      <c r="Y51" s="49"/>
      <c r="Z51" s="49"/>
      <c r="AA51" s="49"/>
      <c r="AB51" s="27"/>
      <c r="AC51" s="308" t="s">
        <v>295</v>
      </c>
      <c r="AD51" s="670" t="s">
        <v>99</v>
      </c>
      <c r="AE51" s="670"/>
      <c r="AF51" s="670"/>
      <c r="AG51" s="670"/>
      <c r="AH51" s="670"/>
      <c r="AI51" s="671"/>
      <c r="AJ51" s="49"/>
      <c r="AK51" s="27"/>
      <c r="AL51" s="10"/>
    </row>
    <row r="52" spans="1:40">
      <c r="A52" s="312"/>
      <c r="B52" s="333"/>
      <c r="C52" s="361"/>
      <c r="D52" s="25"/>
      <c r="E52" s="312"/>
      <c r="F52" s="312"/>
      <c r="G52" s="9"/>
      <c r="H52" s="9"/>
      <c r="I52" s="9"/>
      <c r="J52" s="9"/>
      <c r="K52" s="9"/>
      <c r="L52" s="9"/>
      <c r="M52" s="9"/>
      <c r="N52" s="9"/>
      <c r="O52" s="9"/>
      <c r="P52" s="9"/>
      <c r="Q52" s="9"/>
      <c r="R52" s="9"/>
      <c r="S52" s="9"/>
      <c r="T52" s="9"/>
      <c r="U52" s="9"/>
      <c r="V52" s="9"/>
      <c r="W52" s="9"/>
      <c r="X52" s="9"/>
      <c r="Y52" s="9"/>
      <c r="Z52" s="9"/>
      <c r="AA52" s="9"/>
      <c r="AB52" s="28"/>
      <c r="AC52" s="308" t="s">
        <v>295</v>
      </c>
      <c r="AD52" s="670" t="s">
        <v>100</v>
      </c>
      <c r="AE52" s="670"/>
      <c r="AF52" s="670"/>
      <c r="AG52" s="670"/>
      <c r="AH52" s="670"/>
      <c r="AI52" s="671"/>
      <c r="AJ52" s="9"/>
      <c r="AK52" s="28"/>
      <c r="AL52" s="10"/>
    </row>
    <row r="53" spans="1:40">
      <c r="A53" s="312"/>
      <c r="B53" s="333"/>
      <c r="C53" s="25"/>
      <c r="D53" s="29" t="s">
        <v>501</v>
      </c>
      <c r="E53" s="49"/>
      <c r="F53" s="49"/>
      <c r="G53" s="49"/>
      <c r="H53" s="49"/>
      <c r="I53" s="49"/>
      <c r="J53" s="49"/>
      <c r="K53" s="49"/>
      <c r="L53" s="49"/>
      <c r="M53" s="49"/>
      <c r="N53" s="49"/>
      <c r="O53" s="49"/>
      <c r="P53" s="49"/>
      <c r="Q53" s="49"/>
      <c r="R53" s="49"/>
      <c r="S53" s="49"/>
      <c r="T53" s="49"/>
      <c r="U53" s="49"/>
      <c r="V53" s="49"/>
      <c r="W53" s="49"/>
      <c r="X53" s="49"/>
      <c r="Y53" s="49"/>
      <c r="Z53" s="49"/>
      <c r="AA53" s="49"/>
      <c r="AB53" s="49"/>
      <c r="AC53" s="757"/>
      <c r="AD53" s="758"/>
      <c r="AE53" s="758"/>
      <c r="AF53" s="758"/>
      <c r="AG53" s="758"/>
      <c r="AH53" s="758"/>
      <c r="AI53" s="759"/>
      <c r="AJ53" s="350" t="s">
        <v>72</v>
      </c>
      <c r="AK53" s="350"/>
      <c r="AL53" s="10"/>
    </row>
    <row r="54" spans="1:40">
      <c r="A54" s="312"/>
      <c r="B54" s="333"/>
      <c r="C54" s="25"/>
      <c r="D54" s="29" t="s">
        <v>502</v>
      </c>
      <c r="E54" s="49"/>
      <c r="F54" s="49"/>
      <c r="G54" s="49"/>
      <c r="H54" s="49"/>
      <c r="I54" s="49"/>
      <c r="J54" s="49"/>
      <c r="K54" s="49"/>
      <c r="L54" s="49"/>
      <c r="M54" s="49"/>
      <c r="N54" s="49"/>
      <c r="O54" s="49"/>
      <c r="P54" s="49"/>
      <c r="Q54" s="49"/>
      <c r="R54" s="49"/>
      <c r="S54" s="49"/>
      <c r="T54" s="49"/>
      <c r="U54" s="49"/>
      <c r="V54" s="49"/>
      <c r="W54" s="49"/>
      <c r="X54" s="49"/>
      <c r="Y54" s="49"/>
      <c r="Z54" s="49"/>
      <c r="AA54" s="49"/>
      <c r="AB54" s="49"/>
      <c r="AC54" s="757"/>
      <c r="AD54" s="758"/>
      <c r="AE54" s="758"/>
      <c r="AF54" s="758"/>
      <c r="AG54" s="758"/>
      <c r="AH54" s="758"/>
      <c r="AI54" s="759"/>
      <c r="AJ54" s="27" t="s">
        <v>72</v>
      </c>
      <c r="AK54" s="27"/>
      <c r="AL54" s="10"/>
      <c r="AN54" s="5" t="s">
        <v>1</v>
      </c>
    </row>
    <row r="55" spans="1:40">
      <c r="A55" s="312"/>
      <c r="B55" s="333"/>
      <c r="C55" s="25"/>
      <c r="D55" s="29" t="s">
        <v>503</v>
      </c>
      <c r="E55" s="362"/>
      <c r="F55" s="362"/>
      <c r="G55" s="49"/>
      <c r="H55" s="49"/>
      <c r="I55" s="49"/>
      <c r="J55" s="49"/>
      <c r="K55" s="49"/>
      <c r="L55" s="49"/>
      <c r="M55" s="49"/>
      <c r="N55" s="49"/>
      <c r="O55" s="49"/>
      <c r="P55" s="49"/>
      <c r="Q55" s="49"/>
      <c r="R55" s="49"/>
      <c r="S55" s="49"/>
      <c r="T55" s="49"/>
      <c r="U55" s="49"/>
      <c r="V55" s="49"/>
      <c r="W55" s="49"/>
      <c r="X55" s="49"/>
      <c r="Y55" s="49"/>
      <c r="Z55" s="49"/>
      <c r="AA55" s="49"/>
      <c r="AB55" s="49"/>
      <c r="AC55" s="665"/>
      <c r="AD55" s="666"/>
      <c r="AE55" s="666"/>
      <c r="AF55" s="666"/>
      <c r="AG55" s="666"/>
      <c r="AH55" s="666"/>
      <c r="AI55" s="667"/>
      <c r="AJ55" s="27" t="s">
        <v>72</v>
      </c>
      <c r="AK55" s="27"/>
      <c r="AL55" s="10"/>
    </row>
    <row r="56" spans="1:40">
      <c r="A56" s="312"/>
      <c r="B56" s="333"/>
      <c r="C56" s="361"/>
      <c r="D56" s="29" t="s">
        <v>504</v>
      </c>
      <c r="E56" s="49"/>
      <c r="F56" s="49"/>
      <c r="G56" s="49"/>
      <c r="H56" s="49"/>
      <c r="I56" s="49"/>
      <c r="J56" s="49"/>
      <c r="K56" s="49"/>
      <c r="L56" s="49"/>
      <c r="M56" s="49"/>
      <c r="N56" s="49"/>
      <c r="O56" s="49"/>
      <c r="P56" s="49"/>
      <c r="Q56" s="49"/>
      <c r="R56" s="49"/>
      <c r="S56" s="49"/>
      <c r="T56" s="49"/>
      <c r="U56" s="49"/>
      <c r="V56" s="49"/>
      <c r="W56" s="49"/>
      <c r="X56" s="49"/>
      <c r="Y56" s="49"/>
      <c r="Z56" s="49"/>
      <c r="AA56" s="49"/>
      <c r="AB56" s="49"/>
      <c r="AC56" s="769" t="str">
        <f>IFERROR(ROUNDDOWN(AC54/AC53*100,1),"")</f>
        <v/>
      </c>
      <c r="AD56" s="770"/>
      <c r="AE56" s="770"/>
      <c r="AF56" s="770"/>
      <c r="AG56" s="770"/>
      <c r="AH56" s="770"/>
      <c r="AI56" s="771"/>
      <c r="AJ56" s="49" t="s">
        <v>78</v>
      </c>
      <c r="AK56" s="27"/>
      <c r="AL56" s="10"/>
    </row>
    <row r="57" spans="1:40" ht="15.75" customHeight="1">
      <c r="A57" s="312"/>
      <c r="B57" s="333"/>
      <c r="C57" s="361"/>
      <c r="D57" s="363"/>
      <c r="E57" s="332" t="s">
        <v>150</v>
      </c>
      <c r="F57" s="818" t="s">
        <v>440</v>
      </c>
      <c r="G57" s="818"/>
      <c r="H57" s="818"/>
      <c r="I57" s="818"/>
      <c r="J57" s="818"/>
      <c r="K57" s="818"/>
      <c r="L57" s="818"/>
      <c r="M57" s="818"/>
      <c r="N57" s="818"/>
      <c r="O57" s="818"/>
      <c r="P57" s="818"/>
      <c r="Q57" s="818"/>
      <c r="R57" s="818"/>
      <c r="S57" s="818"/>
      <c r="T57" s="818"/>
      <c r="U57" s="818"/>
      <c r="V57" s="818"/>
      <c r="W57" s="818"/>
      <c r="X57" s="818"/>
      <c r="Y57" s="818"/>
      <c r="Z57" s="818"/>
      <c r="AA57" s="818"/>
      <c r="AB57" s="818"/>
      <c r="AC57" s="818"/>
      <c r="AD57" s="818"/>
      <c r="AE57" s="818"/>
      <c r="AF57" s="818"/>
      <c r="AG57" s="818"/>
      <c r="AH57" s="818"/>
      <c r="AI57" s="818"/>
      <c r="AJ57" s="818"/>
      <c r="AK57" s="819"/>
      <c r="AL57" s="10"/>
    </row>
    <row r="58" spans="1:40" ht="15.75" customHeight="1">
      <c r="A58" s="312"/>
      <c r="B58" s="333"/>
      <c r="C58" s="25"/>
      <c r="D58" s="29" t="s">
        <v>505</v>
      </c>
      <c r="E58" s="362"/>
      <c r="F58" s="362"/>
      <c r="G58" s="49"/>
      <c r="H58" s="49"/>
      <c r="I58" s="49"/>
      <c r="J58" s="49"/>
      <c r="K58" s="49"/>
      <c r="L58" s="49"/>
      <c r="M58" s="49"/>
      <c r="N58" s="49"/>
      <c r="O58" s="49"/>
      <c r="P58" s="49"/>
      <c r="Q58" s="49"/>
      <c r="R58" s="49"/>
      <c r="S58" s="49"/>
      <c r="T58" s="49"/>
      <c r="U58" s="49"/>
      <c r="V58" s="49"/>
      <c r="W58" s="49"/>
      <c r="X58" s="49"/>
      <c r="Y58" s="49"/>
      <c r="Z58" s="49"/>
      <c r="AA58" s="49"/>
      <c r="AB58" s="364"/>
      <c r="AC58" s="815" t="str">
        <f>IFERROR(ROUNDDOWN(AC55/AC53*100,1),"")</f>
        <v/>
      </c>
      <c r="AD58" s="816"/>
      <c r="AE58" s="816"/>
      <c r="AF58" s="816"/>
      <c r="AG58" s="816"/>
      <c r="AH58" s="816"/>
      <c r="AI58" s="817"/>
      <c r="AJ58" s="49" t="s">
        <v>78</v>
      </c>
      <c r="AK58" s="27"/>
      <c r="AL58" s="10"/>
    </row>
    <row r="59" spans="1:40" ht="15.75" customHeight="1">
      <c r="A59" s="312"/>
      <c r="B59" s="333"/>
      <c r="C59" s="25"/>
      <c r="D59" s="25"/>
      <c r="E59" s="332" t="s">
        <v>150</v>
      </c>
      <c r="F59" s="332" t="s">
        <v>506</v>
      </c>
      <c r="G59" s="9"/>
      <c r="H59" s="9"/>
      <c r="I59" s="9"/>
      <c r="J59" s="9"/>
      <c r="K59" s="9"/>
      <c r="L59" s="9"/>
      <c r="M59" s="9"/>
      <c r="N59" s="9"/>
      <c r="O59" s="9"/>
      <c r="P59" s="9"/>
      <c r="Q59" s="9"/>
      <c r="R59" s="9"/>
      <c r="S59" s="9"/>
      <c r="T59" s="9"/>
      <c r="U59" s="9"/>
      <c r="V59" s="9"/>
      <c r="W59" s="9"/>
      <c r="X59" s="9"/>
      <c r="Y59" s="9"/>
      <c r="Z59" s="9"/>
      <c r="AA59" s="9"/>
      <c r="AB59" s="366"/>
      <c r="AC59" s="367"/>
      <c r="AD59" s="367"/>
      <c r="AE59" s="367"/>
      <c r="AF59" s="367"/>
      <c r="AG59" s="367"/>
      <c r="AH59" s="367"/>
      <c r="AI59" s="367"/>
      <c r="AJ59" s="9"/>
      <c r="AK59" s="28"/>
      <c r="AL59" s="10"/>
    </row>
    <row r="60" spans="1:40" ht="15.75" customHeight="1">
      <c r="A60" s="312"/>
      <c r="B60" s="333"/>
      <c r="C60" s="25"/>
      <c r="D60" s="6"/>
      <c r="E60" s="335" t="s">
        <v>441</v>
      </c>
      <c r="F60" s="335" t="s">
        <v>507</v>
      </c>
      <c r="G60" s="356"/>
      <c r="H60" s="356"/>
      <c r="I60" s="356"/>
      <c r="J60" s="356"/>
      <c r="K60" s="356"/>
      <c r="L60" s="356"/>
      <c r="M60" s="356"/>
      <c r="N60" s="356"/>
      <c r="O60" s="356"/>
      <c r="P60" s="356"/>
      <c r="Q60" s="356"/>
      <c r="R60" s="356"/>
      <c r="S60" s="356"/>
      <c r="T60" s="356"/>
      <c r="U60" s="356"/>
      <c r="V60" s="356"/>
      <c r="W60" s="356"/>
      <c r="X60" s="356"/>
      <c r="Y60" s="356"/>
      <c r="Z60" s="356"/>
      <c r="AA60" s="356"/>
      <c r="AB60" s="368"/>
      <c r="AC60" s="356"/>
      <c r="AD60" s="356"/>
      <c r="AE60" s="356"/>
      <c r="AF60" s="356"/>
      <c r="AG60" s="356"/>
      <c r="AH60" s="356"/>
      <c r="AI60" s="356"/>
      <c r="AJ60" s="356"/>
      <c r="AK60" s="357"/>
      <c r="AL60" s="10"/>
    </row>
    <row r="61" spans="1:40">
      <c r="A61" s="312"/>
      <c r="B61" s="333"/>
      <c r="C61" s="25"/>
      <c r="D61" s="29" t="s">
        <v>474</v>
      </c>
      <c r="E61" s="49"/>
      <c r="F61" s="49"/>
      <c r="G61" s="49"/>
      <c r="H61" s="49"/>
      <c r="I61" s="49"/>
      <c r="J61" s="49"/>
      <c r="K61" s="49"/>
      <c r="L61" s="49"/>
      <c r="M61" s="49"/>
      <c r="N61" s="49"/>
      <c r="O61" s="49"/>
      <c r="P61" s="49"/>
      <c r="Q61" s="49"/>
      <c r="R61" s="49"/>
      <c r="S61" s="49"/>
      <c r="T61" s="49"/>
      <c r="U61" s="49"/>
      <c r="V61" s="49"/>
      <c r="W61" s="49"/>
      <c r="X61" s="49"/>
      <c r="Y61" s="49"/>
      <c r="Z61" s="49"/>
      <c r="AA61" s="49"/>
      <c r="AB61" s="49"/>
      <c r="AC61" s="178" t="s">
        <v>315</v>
      </c>
      <c r="AD61" s="691" t="s">
        <v>107</v>
      </c>
      <c r="AE61" s="691"/>
      <c r="AF61" s="691"/>
      <c r="AG61" s="691"/>
      <c r="AH61" s="691"/>
      <c r="AI61" s="691"/>
      <c r="AJ61" s="691"/>
      <c r="AK61" s="692"/>
      <c r="AL61" s="10"/>
    </row>
    <row r="62" spans="1:40">
      <c r="A62" s="312"/>
      <c r="B62" s="333"/>
      <c r="C62" s="25"/>
      <c r="D62" s="25"/>
      <c r="E62" s="9"/>
      <c r="F62" s="9"/>
      <c r="G62" s="9"/>
      <c r="H62" s="14"/>
      <c r="I62" s="9"/>
      <c r="J62" s="9"/>
      <c r="K62" s="9"/>
      <c r="L62" s="9"/>
      <c r="M62" s="9"/>
      <c r="N62" s="9"/>
      <c r="O62" s="9"/>
      <c r="P62" s="9"/>
      <c r="Q62" s="9"/>
      <c r="R62" s="9"/>
      <c r="S62" s="9"/>
      <c r="T62" s="9"/>
      <c r="U62" s="9"/>
      <c r="V62" s="9"/>
      <c r="W62" s="9"/>
      <c r="X62" s="9"/>
      <c r="Y62" s="9"/>
      <c r="Z62" s="9"/>
      <c r="AA62" s="9"/>
      <c r="AB62" s="9"/>
      <c r="AC62" s="178" t="s">
        <v>315</v>
      </c>
      <c r="AD62" s="691" t="s">
        <v>108</v>
      </c>
      <c r="AE62" s="691"/>
      <c r="AF62" s="691"/>
      <c r="AG62" s="691"/>
      <c r="AH62" s="691"/>
      <c r="AI62" s="691"/>
      <c r="AJ62" s="691"/>
      <c r="AK62" s="692"/>
      <c r="AL62" s="10"/>
    </row>
    <row r="63" spans="1:40">
      <c r="A63" s="312"/>
      <c r="B63" s="333"/>
      <c r="C63" s="25"/>
      <c r="D63" s="6"/>
      <c r="E63" s="356"/>
      <c r="F63" s="356"/>
      <c r="G63" s="356"/>
      <c r="H63" s="296"/>
      <c r="I63" s="356"/>
      <c r="J63" s="356"/>
      <c r="K63" s="356"/>
      <c r="L63" s="356"/>
      <c r="M63" s="356"/>
      <c r="N63" s="356"/>
      <c r="O63" s="356"/>
      <c r="P63" s="356"/>
      <c r="Q63" s="356"/>
      <c r="R63" s="356"/>
      <c r="S63" s="356"/>
      <c r="T63" s="356"/>
      <c r="U63" s="356"/>
      <c r="V63" s="356"/>
      <c r="W63" s="356"/>
      <c r="X63" s="356"/>
      <c r="Y63" s="356"/>
      <c r="Z63" s="356"/>
      <c r="AA63" s="356"/>
      <c r="AB63" s="356"/>
      <c r="AC63" s="178" t="s">
        <v>315</v>
      </c>
      <c r="AD63" s="691" t="s">
        <v>109</v>
      </c>
      <c r="AE63" s="691"/>
      <c r="AF63" s="691"/>
      <c r="AG63" s="691"/>
      <c r="AH63" s="691"/>
      <c r="AI63" s="691"/>
      <c r="AJ63" s="691"/>
      <c r="AK63" s="692"/>
      <c r="AL63" s="10"/>
    </row>
    <row r="64" spans="1:40">
      <c r="A64" s="312"/>
      <c r="B64" s="333"/>
      <c r="C64" s="361"/>
      <c r="D64" s="29" t="s">
        <v>96</v>
      </c>
      <c r="E64" s="49"/>
      <c r="F64" s="49"/>
      <c r="G64" s="49"/>
      <c r="H64" s="49"/>
      <c r="I64" s="49"/>
      <c r="J64" s="49"/>
      <c r="K64" s="49"/>
      <c r="L64" s="49"/>
      <c r="M64" s="49"/>
      <c r="N64" s="49"/>
      <c r="O64" s="49"/>
      <c r="P64" s="49"/>
      <c r="Q64" s="49"/>
      <c r="R64" s="49"/>
      <c r="S64" s="49"/>
      <c r="T64" s="49"/>
      <c r="U64" s="49"/>
      <c r="V64" s="49"/>
      <c r="W64" s="49"/>
      <c r="X64" s="49"/>
      <c r="Y64" s="49"/>
      <c r="Z64" s="49"/>
      <c r="AA64" s="49"/>
      <c r="AB64" s="49"/>
      <c r="AC64" s="708"/>
      <c r="AD64" s="709"/>
      <c r="AE64" s="709"/>
      <c r="AF64" s="709"/>
      <c r="AG64" s="709"/>
      <c r="AH64" s="710"/>
      <c r="AI64" s="738" t="s">
        <v>89</v>
      </c>
      <c r="AJ64" s="739"/>
      <c r="AK64" s="740"/>
      <c r="AL64" s="10"/>
    </row>
    <row r="65" spans="1:38">
      <c r="A65" s="312"/>
      <c r="B65" s="333"/>
      <c r="C65" s="361"/>
      <c r="D65" s="331" t="s">
        <v>105</v>
      </c>
      <c r="E65" s="292"/>
      <c r="F65" s="292"/>
      <c r="G65" s="292"/>
      <c r="H65" s="292"/>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28"/>
      <c r="AL65" s="10"/>
    </row>
    <row r="66" spans="1:38">
      <c r="A66" s="312"/>
      <c r="B66" s="333"/>
      <c r="C66" s="29" t="s">
        <v>357</v>
      </c>
      <c r="D66" s="49"/>
      <c r="E66" s="369"/>
      <c r="F66" s="369"/>
      <c r="G66" s="369"/>
      <c r="H66" s="36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27"/>
      <c r="AL66" s="10"/>
    </row>
    <row r="67" spans="1:38" ht="12.75" customHeight="1">
      <c r="A67" s="312"/>
      <c r="B67" s="333"/>
      <c r="C67" s="331"/>
      <c r="D67" s="668" t="s">
        <v>379</v>
      </c>
      <c r="E67" s="668"/>
      <c r="F67" s="668"/>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9"/>
      <c r="AL67" s="10"/>
    </row>
    <row r="68" spans="1:38" ht="15.75" customHeight="1">
      <c r="A68" s="312"/>
      <c r="B68" s="333"/>
      <c r="C68" s="25"/>
      <c r="D68" s="309" t="s">
        <v>295</v>
      </c>
      <c r="E68" s="762" t="s">
        <v>475</v>
      </c>
      <c r="F68" s="762"/>
      <c r="G68" s="762"/>
      <c r="H68" s="762"/>
      <c r="I68" s="762"/>
      <c r="J68" s="762"/>
      <c r="K68" s="762"/>
      <c r="L68" s="762"/>
      <c r="M68" s="762"/>
      <c r="N68" s="762"/>
      <c r="O68" s="762"/>
      <c r="P68" s="762"/>
      <c r="Q68" s="762"/>
      <c r="R68" s="762"/>
      <c r="S68" s="762"/>
      <c r="T68" s="762"/>
      <c r="U68" s="762"/>
      <c r="V68" s="762"/>
      <c r="W68" s="762"/>
      <c r="X68" s="762"/>
      <c r="Y68" s="762"/>
      <c r="Z68" s="762"/>
      <c r="AA68" s="762"/>
      <c r="AB68" s="762"/>
      <c r="AC68" s="762"/>
      <c r="AD68" s="762"/>
      <c r="AE68" s="762"/>
      <c r="AF68" s="762"/>
      <c r="AG68" s="762"/>
      <c r="AH68" s="762"/>
      <c r="AI68" s="762"/>
      <c r="AJ68" s="762"/>
      <c r="AK68" s="763"/>
      <c r="AL68" s="10"/>
    </row>
    <row r="69" spans="1:38" ht="12.75" customHeight="1">
      <c r="A69" s="312"/>
      <c r="B69" s="333"/>
      <c r="C69" s="25"/>
      <c r="D69" s="370"/>
      <c r="E69" s="334" t="s">
        <v>360</v>
      </c>
      <c r="F69" s="334" t="s">
        <v>476</v>
      </c>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28"/>
      <c r="AL69" s="10"/>
    </row>
    <row r="70" spans="1:38" ht="15" customHeight="1">
      <c r="A70" s="312"/>
      <c r="B70" s="333"/>
      <c r="C70" s="361"/>
      <c r="D70" s="309" t="s">
        <v>295</v>
      </c>
      <c r="E70" s="693" t="s">
        <v>477</v>
      </c>
      <c r="F70" s="693"/>
      <c r="G70" s="693"/>
      <c r="H70" s="693"/>
      <c r="I70" s="693"/>
      <c r="J70" s="693"/>
      <c r="K70" s="693"/>
      <c r="L70" s="693"/>
      <c r="M70" s="693"/>
      <c r="N70" s="693"/>
      <c r="O70" s="693"/>
      <c r="P70" s="693"/>
      <c r="Q70" s="693"/>
      <c r="R70" s="693"/>
      <c r="S70" s="693"/>
      <c r="T70" s="693"/>
      <c r="U70" s="693"/>
      <c r="V70" s="693"/>
      <c r="W70" s="693"/>
      <c r="X70" s="693"/>
      <c r="Y70" s="693"/>
      <c r="Z70" s="693"/>
      <c r="AA70" s="693"/>
      <c r="AB70" s="693"/>
      <c r="AC70" s="693"/>
      <c r="AD70" s="693"/>
      <c r="AE70" s="693"/>
      <c r="AF70" s="693"/>
      <c r="AG70" s="693"/>
      <c r="AH70" s="693"/>
      <c r="AI70" s="693"/>
      <c r="AJ70" s="693"/>
      <c r="AK70" s="694"/>
      <c r="AL70" s="10"/>
    </row>
    <row r="71" spans="1:38" ht="15" customHeight="1">
      <c r="A71" s="312"/>
      <c r="B71" s="333"/>
      <c r="C71" s="361"/>
      <c r="D71" s="370"/>
      <c r="E71" s="695"/>
      <c r="F71" s="695"/>
      <c r="G71" s="695"/>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c r="AH71" s="695"/>
      <c r="AI71" s="695"/>
      <c r="AJ71" s="695"/>
      <c r="AK71" s="696"/>
      <c r="AL71" s="10"/>
    </row>
    <row r="72" spans="1:38" ht="12.75" customHeight="1">
      <c r="A72" s="312"/>
      <c r="B72" s="333"/>
      <c r="C72" s="361"/>
      <c r="D72" s="370"/>
      <c r="E72" s="695"/>
      <c r="F72" s="695"/>
      <c r="G72" s="695"/>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c r="AH72" s="695"/>
      <c r="AI72" s="695"/>
      <c r="AJ72" s="695"/>
      <c r="AK72" s="696"/>
      <c r="AL72" s="10"/>
    </row>
    <row r="73" spans="1:38" ht="7.5" customHeight="1">
      <c r="A73" s="312"/>
      <c r="B73" s="49"/>
      <c r="C73" s="49"/>
      <c r="D73" s="372"/>
      <c r="E73" s="371"/>
      <c r="F73" s="371"/>
      <c r="G73" s="371"/>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10"/>
    </row>
    <row r="74" spans="1:38" ht="7.5" customHeight="1">
      <c r="A74" s="312"/>
      <c r="B74" s="356"/>
      <c r="C74" s="356"/>
      <c r="D74" s="373"/>
      <c r="E74" s="278"/>
      <c r="F74" s="278"/>
      <c r="G74" s="278"/>
      <c r="H74" s="278"/>
      <c r="I74" s="278"/>
      <c r="J74" s="278"/>
      <c r="K74" s="278"/>
      <c r="L74" s="278"/>
      <c r="M74" s="278"/>
      <c r="N74" s="278"/>
      <c r="O74" s="278"/>
      <c r="P74" s="278"/>
      <c r="Q74" s="278"/>
      <c r="R74" s="278"/>
      <c r="S74" s="278"/>
      <c r="T74" s="278"/>
      <c r="U74" s="278"/>
      <c r="V74" s="278"/>
      <c r="W74" s="278"/>
      <c r="X74" s="278"/>
      <c r="Y74" s="278"/>
      <c r="Z74" s="278"/>
      <c r="AA74" s="278"/>
      <c r="AB74" s="278"/>
      <c r="AC74" s="278"/>
      <c r="AD74" s="278"/>
      <c r="AE74" s="278"/>
      <c r="AF74" s="278"/>
      <c r="AG74" s="278"/>
      <c r="AH74" s="278"/>
      <c r="AI74" s="278"/>
      <c r="AJ74" s="278"/>
      <c r="AK74" s="278"/>
      <c r="AL74" s="10"/>
    </row>
    <row r="75" spans="1:38">
      <c r="A75" s="312"/>
      <c r="B75" s="321" t="s">
        <v>77</v>
      </c>
      <c r="C75" s="322"/>
      <c r="D75" s="322"/>
      <c r="E75" s="323"/>
      <c r="F75" s="323"/>
      <c r="G75" s="323"/>
      <c r="H75" s="323"/>
      <c r="I75" s="323"/>
      <c r="J75" s="323"/>
      <c r="K75" s="323"/>
      <c r="L75" s="323"/>
      <c r="M75" s="323"/>
      <c r="N75" s="323"/>
      <c r="O75" s="323"/>
      <c r="P75" s="323"/>
      <c r="Q75" s="323"/>
      <c r="R75" s="323"/>
      <c r="S75" s="323"/>
      <c r="T75" s="323"/>
      <c r="U75" s="323"/>
      <c r="V75" s="323"/>
      <c r="W75" s="323"/>
      <c r="X75" s="323"/>
      <c r="Y75" s="323"/>
      <c r="Z75" s="323"/>
      <c r="AA75" s="323"/>
      <c r="AB75" s="323"/>
      <c r="AC75" s="323"/>
      <c r="AD75" s="323"/>
      <c r="AE75" s="323"/>
      <c r="AF75" s="323"/>
      <c r="AG75" s="323"/>
      <c r="AH75" s="323"/>
      <c r="AI75" s="323"/>
      <c r="AJ75" s="323"/>
      <c r="AK75" s="374"/>
      <c r="AL75" s="10"/>
    </row>
    <row r="76" spans="1:38">
      <c r="A76" s="312"/>
      <c r="B76" s="325"/>
      <c r="C76" s="48" t="s">
        <v>138</v>
      </c>
      <c r="D76" s="326"/>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27"/>
      <c r="AL76" s="10"/>
    </row>
    <row r="77" spans="1:38">
      <c r="A77" s="312"/>
      <c r="B77" s="325"/>
      <c r="C77" s="348"/>
      <c r="D77" s="349" t="s">
        <v>184</v>
      </c>
      <c r="E77" s="316"/>
      <c r="F77" s="316"/>
      <c r="G77" s="316"/>
      <c r="H77" s="316"/>
      <c r="I77" s="316"/>
      <c r="J77" s="316"/>
      <c r="K77" s="316"/>
      <c r="L77" s="316"/>
      <c r="M77" s="316"/>
      <c r="N77" s="316"/>
      <c r="O77" s="316"/>
      <c r="P77" s="316"/>
      <c r="Q77" s="316"/>
      <c r="R77" s="316"/>
      <c r="S77" s="316"/>
      <c r="T77" s="316"/>
      <c r="U77" s="316"/>
      <c r="V77" s="316"/>
      <c r="W77" s="316"/>
      <c r="X77" s="316"/>
      <c r="Y77" s="316"/>
      <c r="Z77" s="316"/>
      <c r="AA77" s="316"/>
      <c r="AB77" s="350"/>
      <c r="AC77" s="680">
        <f>'別紙2（蓄電池）'!G26</f>
        <v>0</v>
      </c>
      <c r="AD77" s="681"/>
      <c r="AE77" s="681"/>
      <c r="AF77" s="681"/>
      <c r="AG77" s="681"/>
      <c r="AH77" s="681"/>
      <c r="AI77" s="682"/>
      <c r="AJ77" s="25" t="s">
        <v>3</v>
      </c>
      <c r="AK77" s="28"/>
      <c r="AL77" s="10"/>
    </row>
    <row r="78" spans="1:38">
      <c r="A78" s="312"/>
      <c r="B78" s="325"/>
      <c r="C78" s="348"/>
      <c r="D78" s="48" t="s">
        <v>90</v>
      </c>
      <c r="E78" s="49"/>
      <c r="F78" s="49"/>
      <c r="G78" s="49"/>
      <c r="H78" s="49"/>
      <c r="I78" s="49"/>
      <c r="J78" s="49"/>
      <c r="K78" s="49"/>
      <c r="L78" s="49"/>
      <c r="M78" s="49"/>
      <c r="N78" s="49"/>
      <c r="O78" s="49"/>
      <c r="P78" s="49"/>
      <c r="Q78" s="49"/>
      <c r="R78" s="49"/>
      <c r="S78" s="49"/>
      <c r="T78" s="49"/>
      <c r="U78" s="49"/>
      <c r="V78" s="49"/>
      <c r="W78" s="49"/>
      <c r="X78" s="49"/>
      <c r="Y78" s="351" t="s">
        <v>162</v>
      </c>
      <c r="Z78" s="49"/>
      <c r="AA78" s="49"/>
      <c r="AB78" s="27"/>
      <c r="AC78" s="352" t="s">
        <v>179</v>
      </c>
      <c r="AD78" s="756"/>
      <c r="AE78" s="756"/>
      <c r="AF78" s="756"/>
      <c r="AG78" s="756"/>
      <c r="AH78" s="756"/>
      <c r="AI78" s="353" t="s">
        <v>180</v>
      </c>
      <c r="AJ78" s="9"/>
      <c r="AK78" s="28"/>
      <c r="AL78" s="10"/>
    </row>
    <row r="79" spans="1:38">
      <c r="A79" s="312"/>
      <c r="B79" s="325"/>
      <c r="C79" s="348"/>
      <c r="D79" s="354" t="s">
        <v>86</v>
      </c>
      <c r="E79" s="355"/>
      <c r="F79" s="356"/>
      <c r="G79" s="356"/>
      <c r="H79" s="356"/>
      <c r="I79" s="356"/>
      <c r="J79" s="356"/>
      <c r="K79" s="356"/>
      <c r="L79" s="356"/>
      <c r="M79" s="356"/>
      <c r="N79" s="356"/>
      <c r="O79" s="356"/>
      <c r="P79" s="356"/>
      <c r="Q79" s="356"/>
      <c r="R79" s="356"/>
      <c r="S79" s="356"/>
      <c r="T79" s="356"/>
      <c r="U79" s="356"/>
      <c r="V79" s="356"/>
      <c r="W79" s="356"/>
      <c r="X79" s="356"/>
      <c r="Y79" s="355" t="s">
        <v>98</v>
      </c>
      <c r="Z79" s="356"/>
      <c r="AA79" s="356"/>
      <c r="AB79" s="357"/>
      <c r="AC79" s="665"/>
      <c r="AD79" s="666"/>
      <c r="AE79" s="666"/>
      <c r="AF79" s="666"/>
      <c r="AG79" s="666"/>
      <c r="AH79" s="666"/>
      <c r="AI79" s="667"/>
      <c r="AJ79" s="9" t="s">
        <v>3</v>
      </c>
      <c r="AK79" s="28"/>
      <c r="AL79" s="10"/>
    </row>
    <row r="80" spans="1:38">
      <c r="A80" s="312"/>
      <c r="B80" s="325"/>
      <c r="C80" s="348"/>
      <c r="D80" s="349" t="s">
        <v>158</v>
      </c>
      <c r="E80" s="316"/>
      <c r="F80" s="316"/>
      <c r="G80" s="316"/>
      <c r="H80" s="316"/>
      <c r="I80" s="316"/>
      <c r="J80" s="316"/>
      <c r="K80" s="316"/>
      <c r="L80" s="316"/>
      <c r="M80" s="316"/>
      <c r="N80" s="316"/>
      <c r="O80" s="316"/>
      <c r="P80" s="316"/>
      <c r="Q80" s="316"/>
      <c r="R80" s="316"/>
      <c r="S80" s="316"/>
      <c r="T80" s="316"/>
      <c r="U80" s="316"/>
      <c r="V80" s="316"/>
      <c r="W80" s="316"/>
      <c r="X80" s="316"/>
      <c r="Y80" s="316"/>
      <c r="Z80" s="316"/>
      <c r="AA80" s="316"/>
      <c r="AB80" s="350"/>
      <c r="AC80" s="680">
        <f>ROUNDDOWN(AC77*2/3,-3)</f>
        <v>0</v>
      </c>
      <c r="AD80" s="681"/>
      <c r="AE80" s="681"/>
      <c r="AF80" s="681"/>
      <c r="AG80" s="681"/>
      <c r="AH80" s="681"/>
      <c r="AI80" s="682"/>
      <c r="AJ80" s="9" t="s">
        <v>3</v>
      </c>
      <c r="AK80" s="28"/>
      <c r="AL80" s="10"/>
    </row>
    <row r="81" spans="1:38" ht="19.5" thickBot="1">
      <c r="A81" s="312"/>
      <c r="B81" s="325"/>
      <c r="C81" s="348"/>
      <c r="D81" s="349" t="s">
        <v>159</v>
      </c>
      <c r="E81" s="316"/>
      <c r="F81" s="316"/>
      <c r="G81" s="316"/>
      <c r="H81" s="316"/>
      <c r="I81" s="316"/>
      <c r="J81" s="316"/>
      <c r="K81" s="316"/>
      <c r="L81" s="316"/>
      <c r="M81" s="316"/>
      <c r="N81" s="316"/>
      <c r="O81" s="316"/>
      <c r="P81" s="316"/>
      <c r="Q81" s="316"/>
      <c r="R81" s="316"/>
      <c r="S81" s="316"/>
      <c r="T81" s="316"/>
      <c r="U81" s="316"/>
      <c r="V81" s="316"/>
      <c r="W81" s="316"/>
      <c r="X81" s="316"/>
      <c r="Y81" s="316"/>
      <c r="Z81" s="316"/>
      <c r="AA81" s="316"/>
      <c r="AB81" s="350"/>
      <c r="AC81" s="715">
        <f>ROUNDDOWN(AC77-AC79,-3)</f>
        <v>0</v>
      </c>
      <c r="AD81" s="716"/>
      <c r="AE81" s="716"/>
      <c r="AF81" s="716"/>
      <c r="AG81" s="716"/>
      <c r="AH81" s="716"/>
      <c r="AI81" s="717"/>
      <c r="AJ81" s="9" t="s">
        <v>3</v>
      </c>
      <c r="AK81" s="28"/>
      <c r="AL81" s="10"/>
    </row>
    <row r="82" spans="1:38" ht="19.5" thickBot="1">
      <c r="A82" s="312"/>
      <c r="B82" s="325"/>
      <c r="C82" s="358"/>
      <c r="D82" s="359" t="s">
        <v>160</v>
      </c>
      <c r="E82" s="316"/>
      <c r="F82" s="316"/>
      <c r="G82" s="316"/>
      <c r="H82" s="360"/>
      <c r="I82" s="316"/>
      <c r="J82" s="316"/>
      <c r="K82" s="316"/>
      <c r="L82" s="316"/>
      <c r="M82" s="316"/>
      <c r="N82" s="316"/>
      <c r="O82" s="316"/>
      <c r="P82" s="316"/>
      <c r="Q82" s="316"/>
      <c r="R82" s="316"/>
      <c r="S82" s="316"/>
      <c r="T82" s="316"/>
      <c r="U82" s="316"/>
      <c r="V82" s="316"/>
      <c r="W82" s="316"/>
      <c r="X82" s="316"/>
      <c r="Y82" s="316"/>
      <c r="Z82" s="316"/>
      <c r="AA82" s="316"/>
      <c r="AB82" s="316"/>
      <c r="AC82" s="712">
        <f>MIN(AC80:AI81)</f>
        <v>0</v>
      </c>
      <c r="AD82" s="713"/>
      <c r="AE82" s="713"/>
      <c r="AF82" s="713"/>
      <c r="AG82" s="713"/>
      <c r="AH82" s="713"/>
      <c r="AI82" s="714"/>
      <c r="AJ82" s="356" t="s">
        <v>3</v>
      </c>
      <c r="AK82" s="357"/>
      <c r="AL82" s="10"/>
    </row>
    <row r="83" spans="1:38">
      <c r="A83" s="312"/>
      <c r="B83" s="333"/>
      <c r="C83" s="275" t="s">
        <v>80</v>
      </c>
      <c r="D83" s="46"/>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27"/>
      <c r="AL83" s="10"/>
    </row>
    <row r="84" spans="1:38">
      <c r="A84" s="312"/>
      <c r="B84" s="333"/>
      <c r="C84" s="275"/>
      <c r="D84" s="48" t="s">
        <v>143</v>
      </c>
      <c r="E84" s="49"/>
      <c r="F84" s="49"/>
      <c r="G84" s="49"/>
      <c r="H84" s="49"/>
      <c r="I84" s="49"/>
      <c r="J84" s="49"/>
      <c r="K84" s="49"/>
      <c r="L84" s="49"/>
      <c r="M84" s="49"/>
      <c r="N84" s="49"/>
      <c r="O84" s="49"/>
      <c r="P84" s="49"/>
      <c r="Q84" s="49"/>
      <c r="R84" s="49"/>
      <c r="S84" s="49"/>
      <c r="T84" s="49"/>
      <c r="U84" s="49"/>
      <c r="V84" s="49"/>
      <c r="W84" s="49"/>
      <c r="X84" s="49"/>
      <c r="Y84" s="49"/>
      <c r="Z84" s="49"/>
      <c r="AA84" s="49"/>
      <c r="AB84" s="27"/>
      <c r="AC84" s="308" t="s">
        <v>315</v>
      </c>
      <c r="AD84" s="673" t="s">
        <v>316</v>
      </c>
      <c r="AE84" s="673"/>
      <c r="AF84" s="673"/>
      <c r="AG84" s="673"/>
      <c r="AH84" s="673"/>
      <c r="AI84" s="736"/>
      <c r="AJ84" s="29"/>
      <c r="AK84" s="27"/>
      <c r="AL84" s="10"/>
    </row>
    <row r="85" spans="1:38">
      <c r="A85" s="312"/>
      <c r="B85" s="333"/>
      <c r="C85" s="275"/>
      <c r="D85" s="277" t="s">
        <v>204</v>
      </c>
      <c r="E85" s="314"/>
      <c r="F85" s="9"/>
      <c r="G85" s="9"/>
      <c r="H85" s="9"/>
      <c r="I85" s="9"/>
      <c r="J85" s="9"/>
      <c r="K85" s="9"/>
      <c r="L85" s="9"/>
      <c r="M85" s="9"/>
      <c r="N85" s="9"/>
      <c r="O85" s="9"/>
      <c r="P85" s="9"/>
      <c r="Q85" s="9"/>
      <c r="R85" s="9"/>
      <c r="S85" s="9"/>
      <c r="T85" s="9"/>
      <c r="U85" s="9"/>
      <c r="V85" s="9"/>
      <c r="W85" s="9"/>
      <c r="X85" s="9"/>
      <c r="Y85" s="9"/>
      <c r="Z85" s="9"/>
      <c r="AA85" s="9"/>
      <c r="AB85" s="28"/>
      <c r="AC85" s="308" t="s">
        <v>295</v>
      </c>
      <c r="AD85" s="670" t="s">
        <v>317</v>
      </c>
      <c r="AE85" s="670"/>
      <c r="AF85" s="670"/>
      <c r="AG85" s="670"/>
      <c r="AH85" s="670"/>
      <c r="AI85" s="671"/>
      <c r="AJ85" s="25"/>
      <c r="AK85" s="28"/>
      <c r="AL85" s="10"/>
    </row>
    <row r="86" spans="1:38">
      <c r="A86" s="312"/>
      <c r="B86" s="333"/>
      <c r="C86" s="275"/>
      <c r="D86" s="276" t="s">
        <v>212</v>
      </c>
      <c r="E86" s="355"/>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356"/>
      <c r="AE86" s="356"/>
      <c r="AF86" s="356"/>
      <c r="AG86" s="356"/>
      <c r="AH86" s="356"/>
      <c r="AI86" s="356"/>
      <c r="AJ86" s="356"/>
      <c r="AK86" s="357"/>
      <c r="AL86" s="10"/>
    </row>
    <row r="87" spans="1:38">
      <c r="A87" s="312"/>
      <c r="B87" s="333"/>
      <c r="C87" s="361"/>
      <c r="D87" s="29" t="s">
        <v>73</v>
      </c>
      <c r="E87" s="49"/>
      <c r="F87" s="49"/>
      <c r="G87" s="49"/>
      <c r="H87" s="49"/>
      <c r="I87" s="49"/>
      <c r="J87" s="49"/>
      <c r="K87" s="49"/>
      <c r="L87" s="49"/>
      <c r="M87" s="49"/>
      <c r="N87" s="49"/>
      <c r="O87" s="49"/>
      <c r="P87" s="49"/>
      <c r="Q87" s="49"/>
      <c r="R87" s="49"/>
      <c r="S87" s="49"/>
      <c r="T87" s="49"/>
      <c r="U87" s="49"/>
      <c r="V87" s="49"/>
      <c r="W87" s="49"/>
      <c r="X87" s="49"/>
      <c r="Y87" s="49"/>
      <c r="Z87" s="49"/>
      <c r="AA87" s="49"/>
      <c r="AB87" s="49"/>
      <c r="AC87" s="747"/>
      <c r="AD87" s="748"/>
      <c r="AE87" s="748"/>
      <c r="AF87" s="748"/>
      <c r="AG87" s="748"/>
      <c r="AH87" s="748"/>
      <c r="AI87" s="749"/>
      <c r="AJ87" s="375" t="s">
        <v>72</v>
      </c>
      <c r="AK87" s="376"/>
      <c r="AL87" s="10"/>
    </row>
    <row r="88" spans="1:38">
      <c r="A88" s="312"/>
      <c r="B88" s="333"/>
      <c r="C88" s="361"/>
      <c r="D88" s="314" t="s">
        <v>202</v>
      </c>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c r="AC88" s="377"/>
      <c r="AD88" s="377"/>
      <c r="AE88" s="377"/>
      <c r="AF88" s="377"/>
      <c r="AG88" s="377"/>
      <c r="AH88" s="377"/>
      <c r="AI88" s="377"/>
      <c r="AJ88" s="356"/>
      <c r="AK88" s="357"/>
      <c r="AL88" s="10"/>
    </row>
    <row r="89" spans="1:38" ht="18.75" customHeight="1">
      <c r="A89" s="312"/>
      <c r="B89" s="333"/>
      <c r="C89" s="361"/>
      <c r="D89" s="29" t="s">
        <v>96</v>
      </c>
      <c r="E89" s="49"/>
      <c r="F89" s="49"/>
      <c r="G89" s="49"/>
      <c r="H89" s="49"/>
      <c r="I89" s="49"/>
      <c r="J89" s="49"/>
      <c r="K89" s="49"/>
      <c r="M89" s="49"/>
      <c r="N89" s="49"/>
      <c r="O89" s="49"/>
      <c r="P89" s="49"/>
      <c r="Q89" s="49"/>
      <c r="R89" s="49"/>
      <c r="S89" s="49"/>
      <c r="T89" s="49"/>
      <c r="U89" s="49"/>
      <c r="V89" s="49"/>
      <c r="W89" s="49"/>
      <c r="X89" s="49"/>
      <c r="Y89" s="49"/>
      <c r="Z89" s="49"/>
      <c r="AA89" s="49"/>
      <c r="AB89" s="49"/>
      <c r="AC89" s="708"/>
      <c r="AD89" s="709"/>
      <c r="AE89" s="709"/>
      <c r="AF89" s="709"/>
      <c r="AG89" s="709"/>
      <c r="AH89" s="710"/>
      <c r="AI89" s="738" t="s">
        <v>89</v>
      </c>
      <c r="AJ89" s="739"/>
      <c r="AK89" s="740"/>
      <c r="AL89" s="10"/>
    </row>
    <row r="90" spans="1:38">
      <c r="A90" s="312"/>
      <c r="B90" s="333"/>
      <c r="C90" s="361"/>
      <c r="D90" s="331" t="s">
        <v>105</v>
      </c>
      <c r="E90" s="314"/>
      <c r="F90" s="9"/>
      <c r="G90" s="9"/>
      <c r="H90" s="9"/>
      <c r="I90" s="9"/>
      <c r="J90" s="9"/>
      <c r="K90" s="9"/>
      <c r="L90" s="9"/>
      <c r="M90" s="9"/>
      <c r="N90" s="9"/>
      <c r="O90" s="9"/>
      <c r="P90" s="9"/>
      <c r="Q90" s="9"/>
      <c r="R90" s="9"/>
      <c r="S90" s="9"/>
      <c r="T90" s="9"/>
      <c r="U90" s="9"/>
      <c r="V90" s="9"/>
      <c r="W90" s="9"/>
      <c r="X90" s="9"/>
      <c r="Y90" s="9"/>
      <c r="Z90" s="9"/>
      <c r="AA90" s="9"/>
      <c r="AB90" s="9"/>
      <c r="AC90" s="49"/>
      <c r="AD90" s="49"/>
      <c r="AE90" s="49"/>
      <c r="AF90" s="49"/>
      <c r="AG90" s="49"/>
      <c r="AH90" s="49"/>
      <c r="AI90" s="379"/>
      <c r="AJ90" s="379"/>
      <c r="AK90" s="380"/>
      <c r="AL90" s="10"/>
    </row>
    <row r="91" spans="1:38" ht="11.25" customHeight="1">
      <c r="A91" s="312"/>
      <c r="B91" s="333"/>
      <c r="C91" s="381"/>
      <c r="D91" s="354" t="s">
        <v>478</v>
      </c>
      <c r="E91" s="355"/>
      <c r="F91" s="356"/>
      <c r="G91" s="356"/>
      <c r="H91" s="356"/>
      <c r="I91" s="356"/>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6"/>
      <c r="AH91" s="356"/>
      <c r="AI91" s="382"/>
      <c r="AJ91" s="382"/>
      <c r="AK91" s="383"/>
      <c r="AL91" s="10"/>
    </row>
    <row r="92" spans="1:38" ht="18" customHeight="1">
      <c r="A92" s="312"/>
      <c r="B92" s="333"/>
      <c r="C92" s="29" t="s">
        <v>357</v>
      </c>
      <c r="D92" s="49"/>
      <c r="E92" s="369"/>
      <c r="F92" s="369"/>
      <c r="G92" s="369"/>
      <c r="H92" s="36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27"/>
      <c r="AL92" s="10"/>
    </row>
    <row r="93" spans="1:38" ht="11.25" customHeight="1">
      <c r="A93" s="312"/>
      <c r="B93" s="333"/>
      <c r="C93" s="331"/>
      <c r="D93" s="668" t="s">
        <v>379</v>
      </c>
      <c r="E93" s="668"/>
      <c r="F93" s="668"/>
      <c r="G93" s="668"/>
      <c r="H93" s="668"/>
      <c r="I93" s="668"/>
      <c r="J93" s="668"/>
      <c r="K93" s="668"/>
      <c r="L93" s="668"/>
      <c r="M93" s="668"/>
      <c r="N93" s="668"/>
      <c r="O93" s="668"/>
      <c r="P93" s="668"/>
      <c r="Q93" s="668"/>
      <c r="R93" s="668"/>
      <c r="S93" s="668"/>
      <c r="T93" s="668"/>
      <c r="U93" s="668"/>
      <c r="V93" s="668"/>
      <c r="W93" s="668"/>
      <c r="X93" s="668"/>
      <c r="Y93" s="668"/>
      <c r="Z93" s="668"/>
      <c r="AA93" s="668"/>
      <c r="AB93" s="668"/>
      <c r="AC93" s="668"/>
      <c r="AD93" s="668"/>
      <c r="AE93" s="668"/>
      <c r="AF93" s="668"/>
      <c r="AG93" s="668"/>
      <c r="AH93" s="668"/>
      <c r="AI93" s="668"/>
      <c r="AJ93" s="668"/>
      <c r="AK93" s="669"/>
      <c r="AL93" s="10"/>
    </row>
    <row r="94" spans="1:38" ht="18.75" customHeight="1">
      <c r="A94" s="312"/>
      <c r="B94" s="333"/>
      <c r="C94" s="361"/>
      <c r="D94" s="310" t="s">
        <v>296</v>
      </c>
      <c r="E94" s="693" t="s">
        <v>479</v>
      </c>
      <c r="F94" s="693"/>
      <c r="G94" s="693"/>
      <c r="H94" s="693"/>
      <c r="I94" s="693"/>
      <c r="J94" s="693"/>
      <c r="K94" s="693"/>
      <c r="L94" s="693"/>
      <c r="M94" s="693"/>
      <c r="N94" s="693"/>
      <c r="O94" s="693"/>
      <c r="P94" s="693"/>
      <c r="Q94" s="693"/>
      <c r="R94" s="693"/>
      <c r="S94" s="693"/>
      <c r="T94" s="693"/>
      <c r="U94" s="693"/>
      <c r="V94" s="693"/>
      <c r="W94" s="693"/>
      <c r="X94" s="693"/>
      <c r="Y94" s="693"/>
      <c r="Z94" s="693"/>
      <c r="AA94" s="693"/>
      <c r="AB94" s="693"/>
      <c r="AC94" s="693"/>
      <c r="AD94" s="693"/>
      <c r="AE94" s="693"/>
      <c r="AF94" s="693"/>
      <c r="AG94" s="693"/>
      <c r="AH94" s="693"/>
      <c r="AI94" s="693"/>
      <c r="AJ94" s="693"/>
      <c r="AK94" s="694"/>
      <c r="AL94" s="10"/>
    </row>
    <row r="95" spans="1:38" ht="12" customHeight="1">
      <c r="A95" s="312"/>
      <c r="B95" s="333"/>
      <c r="C95" s="361"/>
      <c r="D95" s="385"/>
      <c r="E95" s="695"/>
      <c r="F95" s="695"/>
      <c r="G95" s="695"/>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c r="AH95" s="695"/>
      <c r="AI95" s="695"/>
      <c r="AJ95" s="695"/>
      <c r="AK95" s="696"/>
      <c r="AL95" s="10"/>
    </row>
    <row r="96" spans="1:38" ht="12.75" customHeight="1">
      <c r="A96" s="312"/>
      <c r="B96" s="333"/>
      <c r="C96" s="361"/>
      <c r="D96" s="314"/>
      <c r="E96" s="332" t="s">
        <v>360</v>
      </c>
      <c r="F96" s="332" t="s">
        <v>361</v>
      </c>
      <c r="G96" s="9"/>
      <c r="H96" s="9"/>
      <c r="I96" s="9"/>
      <c r="J96" s="9"/>
      <c r="K96" s="9"/>
      <c r="L96" s="9"/>
      <c r="M96" s="9"/>
      <c r="N96" s="9"/>
      <c r="O96" s="9"/>
      <c r="P96" s="9"/>
      <c r="Q96" s="9"/>
      <c r="R96" s="9"/>
      <c r="S96" s="9"/>
      <c r="T96" s="9"/>
      <c r="U96" s="9"/>
      <c r="V96" s="9"/>
      <c r="W96" s="9"/>
      <c r="X96" s="9"/>
      <c r="Y96" s="9"/>
      <c r="Z96" s="9"/>
      <c r="AA96" s="9"/>
      <c r="AB96" s="9"/>
      <c r="AC96" s="367"/>
      <c r="AD96" s="367"/>
      <c r="AE96" s="367"/>
      <c r="AF96" s="367"/>
      <c r="AG96" s="367"/>
      <c r="AH96" s="367"/>
      <c r="AI96" s="367"/>
      <c r="AJ96" s="9"/>
      <c r="AK96" s="28"/>
      <c r="AL96" s="10"/>
    </row>
    <row r="97" spans="1:38" ht="12.75" customHeight="1">
      <c r="A97" s="312"/>
      <c r="B97" s="316"/>
      <c r="C97" s="316"/>
      <c r="D97" s="386"/>
      <c r="E97" s="387"/>
      <c r="F97" s="387"/>
      <c r="G97" s="316"/>
      <c r="H97" s="316"/>
      <c r="I97" s="316"/>
      <c r="J97" s="316"/>
      <c r="K97" s="316"/>
      <c r="L97" s="316"/>
      <c r="M97" s="316"/>
      <c r="N97" s="316"/>
      <c r="O97" s="316"/>
      <c r="P97" s="316"/>
      <c r="Q97" s="316"/>
      <c r="R97" s="316"/>
      <c r="S97" s="316"/>
      <c r="T97" s="316"/>
      <c r="U97" s="316"/>
      <c r="V97" s="316"/>
      <c r="W97" s="316"/>
      <c r="X97" s="316"/>
      <c r="Y97" s="316"/>
      <c r="Z97" s="316"/>
      <c r="AA97" s="316"/>
      <c r="AB97" s="316"/>
      <c r="AC97" s="365"/>
      <c r="AD97" s="365"/>
      <c r="AE97" s="365"/>
      <c r="AF97" s="365"/>
      <c r="AG97" s="365"/>
      <c r="AH97" s="365"/>
      <c r="AI97" s="365"/>
      <c r="AJ97" s="316"/>
      <c r="AK97" s="316"/>
      <c r="AL97" s="10"/>
    </row>
    <row r="98" spans="1:38" hidden="1">
      <c r="A98" s="312"/>
      <c r="B98" s="321" t="s">
        <v>141</v>
      </c>
      <c r="C98" s="388"/>
      <c r="D98" s="388"/>
      <c r="E98" s="388"/>
      <c r="F98" s="388"/>
      <c r="G98" s="388"/>
      <c r="H98" s="388"/>
      <c r="I98" s="388"/>
      <c r="J98" s="389"/>
      <c r="K98" s="390"/>
      <c r="L98" s="390"/>
      <c r="M98" s="390"/>
      <c r="N98" s="390"/>
      <c r="O98" s="390"/>
      <c r="P98" s="390"/>
      <c r="Q98" s="390"/>
      <c r="R98" s="390"/>
      <c r="S98" s="390"/>
      <c r="T98" s="390"/>
      <c r="U98" s="390"/>
      <c r="V98" s="390"/>
      <c r="W98" s="390"/>
      <c r="X98" s="390"/>
      <c r="Y98" s="390"/>
      <c r="Z98" s="390"/>
      <c r="AA98" s="390"/>
      <c r="AB98" s="390"/>
      <c r="AC98" s="390"/>
      <c r="AD98" s="390"/>
      <c r="AE98" s="390"/>
      <c r="AF98" s="390"/>
      <c r="AG98" s="390"/>
      <c r="AH98" s="390"/>
      <c r="AI98" s="390"/>
      <c r="AJ98" s="390"/>
      <c r="AK98" s="389"/>
      <c r="AL98" s="10"/>
    </row>
    <row r="99" spans="1:38" hidden="1">
      <c r="A99" s="312"/>
      <c r="B99" s="325"/>
      <c r="C99" s="48" t="s">
        <v>138</v>
      </c>
      <c r="D99" s="10"/>
      <c r="E99" s="10"/>
      <c r="F99" s="10"/>
      <c r="G99" s="10"/>
      <c r="H99" s="10"/>
      <c r="I99" s="391"/>
      <c r="J99" s="391"/>
      <c r="K99" s="392"/>
      <c r="L99" s="312"/>
      <c r="M99" s="312"/>
      <c r="N99" s="312"/>
      <c r="O99" s="312"/>
      <c r="P99" s="312"/>
      <c r="Q99" s="312"/>
      <c r="R99" s="312"/>
      <c r="S99" s="312"/>
      <c r="T99" s="312"/>
      <c r="U99" s="312"/>
      <c r="V99" s="312"/>
      <c r="W99" s="312"/>
      <c r="X99" s="312"/>
      <c r="Y99" s="312"/>
      <c r="Z99" s="312"/>
      <c r="AA99" s="312"/>
      <c r="AB99" s="312"/>
      <c r="AC99" s="312"/>
      <c r="AD99" s="312"/>
      <c r="AE99" s="312"/>
      <c r="AF99" s="312"/>
      <c r="AG99" s="312"/>
      <c r="AH99" s="312"/>
      <c r="AI99" s="312"/>
      <c r="AJ99" s="312"/>
      <c r="AK99" s="393"/>
      <c r="AL99" s="10"/>
    </row>
    <row r="100" spans="1:38" hidden="1">
      <c r="A100" s="312"/>
      <c r="B100" s="325"/>
      <c r="C100" s="348"/>
      <c r="D100" s="349" t="s">
        <v>184</v>
      </c>
      <c r="E100" s="316"/>
      <c r="F100" s="316"/>
      <c r="G100" s="316"/>
      <c r="H100" s="316"/>
      <c r="I100" s="392"/>
      <c r="J100" s="392"/>
      <c r="K100" s="392"/>
      <c r="L100" s="392"/>
      <c r="M100" s="392"/>
      <c r="N100" s="392"/>
      <c r="O100" s="392"/>
      <c r="P100" s="392"/>
      <c r="Q100" s="392"/>
      <c r="R100" s="392"/>
      <c r="S100" s="392"/>
      <c r="T100" s="392"/>
      <c r="U100" s="392"/>
      <c r="V100" s="392"/>
      <c r="W100" s="392"/>
      <c r="X100" s="392"/>
      <c r="Y100" s="392"/>
      <c r="Z100" s="392"/>
      <c r="AA100" s="392"/>
      <c r="AB100" s="394"/>
      <c r="AC100" s="680">
        <f>'別紙2（充放電設備等）'!G15</f>
        <v>0</v>
      </c>
      <c r="AD100" s="681"/>
      <c r="AE100" s="681"/>
      <c r="AF100" s="681"/>
      <c r="AG100" s="681"/>
      <c r="AH100" s="681"/>
      <c r="AI100" s="682"/>
      <c r="AJ100" s="25" t="s">
        <v>3</v>
      </c>
      <c r="AK100" s="393"/>
      <c r="AL100" s="10"/>
    </row>
    <row r="101" spans="1:38" hidden="1">
      <c r="A101" s="312"/>
      <c r="B101" s="325"/>
      <c r="C101" s="348"/>
      <c r="D101" s="48" t="s">
        <v>90</v>
      </c>
      <c r="E101" s="49"/>
      <c r="F101" s="49"/>
      <c r="G101" s="49"/>
      <c r="H101" s="395"/>
      <c r="I101" s="395"/>
      <c r="J101" s="395"/>
      <c r="K101" s="395"/>
      <c r="L101" s="395"/>
      <c r="M101" s="395"/>
      <c r="N101" s="395"/>
      <c r="O101" s="395"/>
      <c r="P101" s="395"/>
      <c r="Q101" s="395"/>
      <c r="R101" s="395"/>
      <c r="S101" s="395"/>
      <c r="T101" s="395"/>
      <c r="U101" s="395"/>
      <c r="V101" s="395"/>
      <c r="W101" s="395"/>
      <c r="X101" s="395"/>
      <c r="Y101" s="351" t="s">
        <v>162</v>
      </c>
      <c r="Z101" s="395"/>
      <c r="AA101" s="395"/>
      <c r="AB101" s="396"/>
      <c r="AC101" s="352" t="s">
        <v>179</v>
      </c>
      <c r="AD101" s="737"/>
      <c r="AE101" s="737"/>
      <c r="AF101" s="737"/>
      <c r="AG101" s="737"/>
      <c r="AH101" s="737"/>
      <c r="AI101" s="353" t="s">
        <v>180</v>
      </c>
      <c r="AJ101" s="9"/>
      <c r="AK101" s="393"/>
      <c r="AL101" s="10"/>
    </row>
    <row r="102" spans="1:38" hidden="1">
      <c r="A102" s="312"/>
      <c r="B102" s="325"/>
      <c r="C102" s="348"/>
      <c r="D102" s="354" t="s">
        <v>86</v>
      </c>
      <c r="E102" s="355"/>
      <c r="F102" s="356"/>
      <c r="G102" s="356"/>
      <c r="H102" s="397"/>
      <c r="I102" s="397"/>
      <c r="J102" s="397"/>
      <c r="K102" s="397"/>
      <c r="L102" s="397"/>
      <c r="M102" s="397"/>
      <c r="N102" s="397"/>
      <c r="O102" s="397"/>
      <c r="P102" s="397"/>
      <c r="Q102" s="397"/>
      <c r="R102" s="397"/>
      <c r="S102" s="397"/>
      <c r="T102" s="397"/>
      <c r="U102" s="397"/>
      <c r="V102" s="397"/>
      <c r="W102" s="397"/>
      <c r="X102" s="397"/>
      <c r="Y102" s="355" t="s">
        <v>98</v>
      </c>
      <c r="Z102" s="397"/>
      <c r="AA102" s="356"/>
      <c r="AB102" s="357"/>
      <c r="AC102" s="753"/>
      <c r="AD102" s="754"/>
      <c r="AE102" s="754"/>
      <c r="AF102" s="754"/>
      <c r="AG102" s="754"/>
      <c r="AH102" s="754"/>
      <c r="AI102" s="755"/>
      <c r="AJ102" s="9" t="s">
        <v>3</v>
      </c>
      <c r="AK102" s="393"/>
      <c r="AL102" s="10"/>
    </row>
    <row r="103" spans="1:38" hidden="1">
      <c r="A103" s="312"/>
      <c r="B103" s="325"/>
      <c r="C103" s="348"/>
      <c r="D103" s="349" t="s">
        <v>158</v>
      </c>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c r="AA103" s="316"/>
      <c r="AB103" s="350"/>
      <c r="AC103" s="718">
        <f>ROUNDDOWN(AC100*2/3,-3)</f>
        <v>0</v>
      </c>
      <c r="AD103" s="719"/>
      <c r="AE103" s="719"/>
      <c r="AF103" s="719"/>
      <c r="AG103" s="719"/>
      <c r="AH103" s="719"/>
      <c r="AI103" s="720"/>
      <c r="AJ103" s="9" t="s">
        <v>3</v>
      </c>
      <c r="AK103" s="393"/>
      <c r="AL103" s="10"/>
    </row>
    <row r="104" spans="1:38" ht="19.5" hidden="1" thickBot="1">
      <c r="A104" s="312"/>
      <c r="B104" s="325"/>
      <c r="C104" s="348"/>
      <c r="D104" s="349" t="s">
        <v>159</v>
      </c>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c r="AA104" s="316"/>
      <c r="AB104" s="350"/>
      <c r="AC104" s="721">
        <f>ROUNDDOWN(AC100-AC102,-3)</f>
        <v>0</v>
      </c>
      <c r="AD104" s="722"/>
      <c r="AE104" s="722"/>
      <c r="AF104" s="722"/>
      <c r="AG104" s="722"/>
      <c r="AH104" s="722"/>
      <c r="AI104" s="723"/>
      <c r="AJ104" s="9" t="s">
        <v>3</v>
      </c>
      <c r="AK104" s="393"/>
      <c r="AL104" s="10"/>
    </row>
    <row r="105" spans="1:38" ht="19.5" hidden="1" thickBot="1">
      <c r="A105" s="312"/>
      <c r="B105" s="325"/>
      <c r="C105" s="348"/>
      <c r="D105" s="359" t="s">
        <v>160</v>
      </c>
      <c r="E105" s="391"/>
      <c r="F105" s="391"/>
      <c r="G105" s="391"/>
      <c r="H105" s="391"/>
      <c r="I105" s="391"/>
      <c r="J105" s="391"/>
      <c r="K105" s="391"/>
      <c r="L105" s="391"/>
      <c r="M105" s="391"/>
      <c r="N105" s="391"/>
      <c r="O105" s="391"/>
      <c r="P105" s="391"/>
      <c r="Q105" s="391"/>
      <c r="R105" s="391"/>
      <c r="S105" s="391"/>
      <c r="T105" s="391"/>
      <c r="U105" s="391"/>
      <c r="V105" s="391"/>
      <c r="W105" s="391"/>
      <c r="X105" s="391"/>
      <c r="Y105" s="391"/>
      <c r="Z105" s="391"/>
      <c r="AA105" s="391"/>
      <c r="AB105" s="398"/>
      <c r="AC105" s="750">
        <f>MIN(AC103:AI104)</f>
        <v>0</v>
      </c>
      <c r="AD105" s="751"/>
      <c r="AE105" s="751"/>
      <c r="AF105" s="751"/>
      <c r="AG105" s="751"/>
      <c r="AH105" s="751"/>
      <c r="AI105" s="752"/>
      <c r="AJ105" s="356" t="s">
        <v>3</v>
      </c>
      <c r="AK105" s="357"/>
      <c r="AL105" s="10"/>
    </row>
    <row r="106" spans="1:38" hidden="1">
      <c r="A106" s="312"/>
      <c r="B106" s="325"/>
      <c r="C106" s="48" t="s">
        <v>80</v>
      </c>
      <c r="D106" s="326"/>
      <c r="E106" s="49"/>
      <c r="F106" s="49"/>
      <c r="G106" s="49"/>
      <c r="H106" s="49"/>
      <c r="I106" s="49"/>
      <c r="J106" s="49"/>
      <c r="K106" s="395"/>
      <c r="L106" s="395"/>
      <c r="M106" s="395"/>
      <c r="N106" s="395"/>
      <c r="O106" s="395"/>
      <c r="P106" s="395"/>
      <c r="Q106" s="395"/>
      <c r="R106" s="395"/>
      <c r="S106" s="395"/>
      <c r="T106" s="395"/>
      <c r="U106" s="395"/>
      <c r="V106" s="395"/>
      <c r="W106" s="395"/>
      <c r="X106" s="395"/>
      <c r="Y106" s="395"/>
      <c r="Z106" s="395"/>
      <c r="AA106" s="395"/>
      <c r="AB106" s="395"/>
      <c r="AC106" s="312"/>
      <c r="AD106" s="312"/>
      <c r="AE106" s="312"/>
      <c r="AF106" s="312"/>
      <c r="AG106" s="312"/>
      <c r="AH106" s="312"/>
      <c r="AI106" s="312"/>
      <c r="AJ106" s="395"/>
      <c r="AK106" s="399"/>
      <c r="AL106" s="10"/>
    </row>
    <row r="107" spans="1:38" hidden="1">
      <c r="A107" s="312"/>
      <c r="B107" s="333"/>
      <c r="C107" s="361"/>
      <c r="D107" s="29" t="s">
        <v>181</v>
      </c>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727"/>
      <c r="AD107" s="728"/>
      <c r="AE107" s="728"/>
      <c r="AF107" s="728"/>
      <c r="AG107" s="728"/>
      <c r="AH107" s="729"/>
      <c r="AI107" s="730" t="s">
        <v>89</v>
      </c>
      <c r="AJ107" s="731"/>
      <c r="AK107" s="732"/>
      <c r="AL107" s="10"/>
    </row>
    <row r="108" spans="1:38" ht="14.25" hidden="1" customHeight="1">
      <c r="A108" s="312"/>
      <c r="B108" s="333"/>
      <c r="C108" s="361"/>
      <c r="D108" s="331" t="s">
        <v>105</v>
      </c>
      <c r="E108" s="292"/>
      <c r="F108" s="292"/>
      <c r="G108" s="292"/>
      <c r="H108" s="292"/>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28"/>
      <c r="AL108" s="10"/>
    </row>
    <row r="109" spans="1:38" ht="14.25" hidden="1" customHeight="1">
      <c r="A109" s="312"/>
      <c r="B109" s="333"/>
      <c r="C109" s="381"/>
      <c r="D109" s="674" t="s">
        <v>224</v>
      </c>
      <c r="E109" s="675"/>
      <c r="F109" s="675"/>
      <c r="G109" s="675"/>
      <c r="H109" s="675"/>
      <c r="I109" s="675"/>
      <c r="J109" s="675"/>
      <c r="K109" s="675"/>
      <c r="L109" s="675"/>
      <c r="M109" s="675"/>
      <c r="N109" s="675"/>
      <c r="O109" s="675"/>
      <c r="P109" s="675"/>
      <c r="Q109" s="675"/>
      <c r="R109" s="675"/>
      <c r="S109" s="675"/>
      <c r="T109" s="675"/>
      <c r="U109" s="675"/>
      <c r="V109" s="675"/>
      <c r="W109" s="675"/>
      <c r="X109" s="675"/>
      <c r="Y109" s="675"/>
      <c r="Z109" s="675"/>
      <c r="AA109" s="675"/>
      <c r="AB109" s="675"/>
      <c r="AC109" s="675"/>
      <c r="AD109" s="675"/>
      <c r="AE109" s="675"/>
      <c r="AF109" s="675"/>
      <c r="AG109" s="675"/>
      <c r="AH109" s="675"/>
      <c r="AI109" s="675"/>
      <c r="AJ109" s="675"/>
      <c r="AK109" s="676"/>
      <c r="AL109" s="10"/>
    </row>
    <row r="110" spans="1:38" ht="18.75" hidden="1" customHeight="1">
      <c r="A110" s="312"/>
      <c r="B110" s="333"/>
      <c r="C110" s="29" t="s">
        <v>357</v>
      </c>
      <c r="D110" s="49"/>
      <c r="E110" s="369"/>
      <c r="F110" s="369"/>
      <c r="G110" s="369"/>
      <c r="H110" s="36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27"/>
      <c r="AL110" s="10"/>
    </row>
    <row r="111" spans="1:38" ht="14.25" hidden="1" customHeight="1">
      <c r="A111" s="312"/>
      <c r="B111" s="333"/>
      <c r="C111" s="331"/>
      <c r="D111" s="668" t="s">
        <v>379</v>
      </c>
      <c r="E111" s="668"/>
      <c r="F111" s="668"/>
      <c r="G111" s="668"/>
      <c r="H111" s="668"/>
      <c r="I111" s="668"/>
      <c r="J111" s="668"/>
      <c r="K111" s="668"/>
      <c r="L111" s="668"/>
      <c r="M111" s="668"/>
      <c r="N111" s="668"/>
      <c r="O111" s="668"/>
      <c r="P111" s="668"/>
      <c r="Q111" s="668"/>
      <c r="R111" s="668"/>
      <c r="S111" s="668"/>
      <c r="T111" s="668"/>
      <c r="U111" s="668"/>
      <c r="V111" s="668"/>
      <c r="W111" s="668"/>
      <c r="X111" s="668"/>
      <c r="Y111" s="668"/>
      <c r="Z111" s="668"/>
      <c r="AA111" s="668"/>
      <c r="AB111" s="668"/>
      <c r="AC111" s="668"/>
      <c r="AD111" s="668"/>
      <c r="AE111" s="668"/>
      <c r="AF111" s="668"/>
      <c r="AG111" s="668"/>
      <c r="AH111" s="668"/>
      <c r="AI111" s="668"/>
      <c r="AJ111" s="668"/>
      <c r="AK111" s="669"/>
      <c r="AL111" s="10"/>
    </row>
    <row r="112" spans="1:38" ht="15" hidden="1" customHeight="1">
      <c r="A112" s="312"/>
      <c r="B112" s="325"/>
      <c r="C112" s="25"/>
      <c r="D112" s="384" t="s">
        <v>296</v>
      </c>
      <c r="E112" s="693" t="s">
        <v>480</v>
      </c>
      <c r="F112" s="693"/>
      <c r="G112" s="693"/>
      <c r="H112" s="693"/>
      <c r="I112" s="693"/>
      <c r="J112" s="693"/>
      <c r="K112" s="693"/>
      <c r="L112" s="693"/>
      <c r="M112" s="693"/>
      <c r="N112" s="693"/>
      <c r="O112" s="693"/>
      <c r="P112" s="693"/>
      <c r="Q112" s="693"/>
      <c r="R112" s="693"/>
      <c r="S112" s="693"/>
      <c r="T112" s="693"/>
      <c r="U112" s="693"/>
      <c r="V112" s="693"/>
      <c r="W112" s="693"/>
      <c r="X112" s="693"/>
      <c r="Y112" s="693"/>
      <c r="Z112" s="693"/>
      <c r="AA112" s="693"/>
      <c r="AB112" s="693"/>
      <c r="AC112" s="693"/>
      <c r="AD112" s="693"/>
      <c r="AE112" s="693"/>
      <c r="AF112" s="693"/>
      <c r="AG112" s="693"/>
      <c r="AH112" s="693"/>
      <c r="AI112" s="693"/>
      <c r="AJ112" s="693"/>
      <c r="AK112" s="694"/>
      <c r="AL112" s="10"/>
    </row>
    <row r="113" spans="1:40" ht="15" hidden="1" customHeight="1">
      <c r="A113" s="312"/>
      <c r="B113" s="325"/>
      <c r="C113" s="25"/>
      <c r="D113" s="384" t="s">
        <v>296</v>
      </c>
      <c r="E113" s="693" t="s">
        <v>481</v>
      </c>
      <c r="F113" s="693"/>
      <c r="G113" s="693"/>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4"/>
      <c r="AL113" s="10"/>
    </row>
    <row r="114" spans="1:40" ht="15" hidden="1" customHeight="1">
      <c r="A114" s="312"/>
      <c r="B114" s="325"/>
      <c r="C114" s="361"/>
      <c r="D114" s="331"/>
      <c r="E114" s="695"/>
      <c r="F114" s="695"/>
      <c r="G114" s="695"/>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c r="AH114" s="695"/>
      <c r="AI114" s="695"/>
      <c r="AJ114" s="695"/>
      <c r="AK114" s="696"/>
      <c r="AL114" s="10"/>
    </row>
    <row r="115" spans="1:40" ht="7.5" hidden="1" customHeight="1">
      <c r="A115" s="312"/>
      <c r="B115" s="326"/>
      <c r="C115" s="49"/>
      <c r="D115" s="351"/>
      <c r="E115" s="371"/>
      <c r="F115" s="371"/>
      <c r="G115" s="371"/>
      <c r="H115" s="371"/>
      <c r="I115" s="371"/>
      <c r="J115" s="371"/>
      <c r="K115" s="371"/>
      <c r="L115" s="371"/>
      <c r="M115" s="371"/>
      <c r="N115" s="371"/>
      <c r="O115" s="371"/>
      <c r="P115" s="371"/>
      <c r="Q115" s="371"/>
      <c r="R115" s="371"/>
      <c r="S115" s="371"/>
      <c r="T115" s="371"/>
      <c r="U115" s="371"/>
      <c r="V115" s="371"/>
      <c r="W115" s="371"/>
      <c r="X115" s="371"/>
      <c r="Y115" s="371"/>
      <c r="Z115" s="371"/>
      <c r="AA115" s="371"/>
      <c r="AB115" s="371"/>
      <c r="AC115" s="371"/>
      <c r="AD115" s="371"/>
      <c r="AE115" s="371"/>
      <c r="AF115" s="371"/>
      <c r="AG115" s="371"/>
      <c r="AH115" s="371"/>
      <c r="AI115" s="371"/>
      <c r="AJ115" s="371"/>
      <c r="AK115" s="371"/>
      <c r="AL115" s="10"/>
    </row>
    <row r="116" spans="1:40" ht="7.5" customHeight="1">
      <c r="A116" s="312"/>
      <c r="B116" s="281"/>
      <c r="C116" s="356"/>
      <c r="D116" s="355"/>
      <c r="E116" s="278"/>
      <c r="F116" s="278"/>
      <c r="G116" s="278"/>
      <c r="H116" s="278"/>
      <c r="I116" s="278"/>
      <c r="J116" s="278"/>
      <c r="K116" s="278"/>
      <c r="L116" s="278"/>
      <c r="M116" s="278"/>
      <c r="N116" s="278"/>
      <c r="O116" s="278"/>
      <c r="P116" s="278"/>
      <c r="Q116" s="278"/>
      <c r="R116" s="278"/>
      <c r="S116" s="278"/>
      <c r="T116" s="278"/>
      <c r="U116" s="278"/>
      <c r="V116" s="278"/>
      <c r="W116" s="278"/>
      <c r="X116" s="278"/>
      <c r="Y116" s="278"/>
      <c r="Z116" s="278"/>
      <c r="AA116" s="278"/>
      <c r="AB116" s="278"/>
      <c r="AC116" s="278"/>
      <c r="AD116" s="278"/>
      <c r="AE116" s="278"/>
      <c r="AF116" s="278"/>
      <c r="AG116" s="278"/>
      <c r="AH116" s="278"/>
      <c r="AI116" s="278"/>
      <c r="AJ116" s="278"/>
      <c r="AK116" s="278"/>
      <c r="AL116" s="10"/>
    </row>
    <row r="117" spans="1:40">
      <c r="A117" s="312"/>
      <c r="B117" s="321" t="s">
        <v>84</v>
      </c>
      <c r="C117" s="400"/>
      <c r="D117" s="400"/>
      <c r="E117" s="400"/>
      <c r="F117" s="400"/>
      <c r="G117" s="400"/>
      <c r="H117" s="400"/>
      <c r="I117" s="400"/>
      <c r="J117" s="400"/>
      <c r="K117" s="401"/>
      <c r="L117" s="401"/>
      <c r="M117" s="401"/>
      <c r="N117" s="401"/>
      <c r="O117" s="401"/>
      <c r="P117" s="401"/>
      <c r="Q117" s="401"/>
      <c r="R117" s="401"/>
      <c r="S117" s="401"/>
      <c r="T117" s="401"/>
      <c r="U117" s="401"/>
      <c r="V117" s="401"/>
      <c r="W117" s="401"/>
      <c r="X117" s="401"/>
      <c r="Y117" s="401"/>
      <c r="Z117" s="401"/>
      <c r="AA117" s="401"/>
      <c r="AB117" s="401"/>
      <c r="AC117" s="401"/>
      <c r="AD117" s="401"/>
      <c r="AE117" s="401"/>
      <c r="AF117" s="401"/>
      <c r="AG117" s="401"/>
      <c r="AH117" s="401"/>
      <c r="AI117" s="401"/>
      <c r="AJ117" s="401"/>
      <c r="AK117" s="402"/>
      <c r="AL117" s="10"/>
      <c r="AN117" s="403">
        <v>550000</v>
      </c>
    </row>
    <row r="118" spans="1:40" ht="19.5" thickBot="1">
      <c r="A118" s="312"/>
      <c r="B118" s="325"/>
      <c r="C118" s="48" t="s">
        <v>138</v>
      </c>
      <c r="D118" s="404"/>
      <c r="E118" s="404"/>
      <c r="F118" s="404"/>
      <c r="G118" s="404"/>
      <c r="H118" s="404"/>
      <c r="I118" s="404"/>
      <c r="J118" s="404"/>
      <c r="K118" s="395"/>
      <c r="L118" s="395"/>
      <c r="M118" s="395"/>
      <c r="N118" s="395"/>
      <c r="O118" s="395"/>
      <c r="P118" s="395"/>
      <c r="Q118" s="395"/>
      <c r="R118" s="395"/>
      <c r="S118" s="395"/>
      <c r="T118" s="395"/>
      <c r="U118" s="395"/>
      <c r="V118" s="395"/>
      <c r="W118" s="395"/>
      <c r="X118" s="395"/>
      <c r="Y118" s="395"/>
      <c r="Z118" s="395"/>
      <c r="AA118" s="395"/>
      <c r="AB118" s="395"/>
      <c r="AC118" s="395"/>
      <c r="AD118" s="395"/>
      <c r="AE118" s="395"/>
      <c r="AF118" s="395"/>
      <c r="AG118" s="395"/>
      <c r="AH118" s="395"/>
      <c r="AI118" s="395"/>
      <c r="AJ118" s="395"/>
      <c r="AK118" s="399"/>
      <c r="AL118" s="10"/>
      <c r="AN118" s="403">
        <v>1000000</v>
      </c>
    </row>
    <row r="119" spans="1:40" ht="19.5" thickBot="1">
      <c r="A119" s="312"/>
      <c r="B119" s="325"/>
      <c r="C119" s="348"/>
      <c r="D119" s="48" t="s">
        <v>139</v>
      </c>
      <c r="E119" s="49"/>
      <c r="F119" s="49"/>
      <c r="G119" s="49"/>
      <c r="H119" s="49"/>
      <c r="I119" s="395"/>
      <c r="J119" s="395"/>
      <c r="K119" s="395"/>
      <c r="L119" s="395"/>
      <c r="M119" s="395"/>
      <c r="N119" s="395"/>
      <c r="O119" s="395"/>
      <c r="P119" s="395"/>
      <c r="Q119" s="395"/>
      <c r="R119" s="395"/>
      <c r="S119" s="395"/>
      <c r="T119" s="395"/>
      <c r="U119" s="395"/>
      <c r="V119" s="395"/>
      <c r="W119" s="395"/>
      <c r="X119" s="395"/>
      <c r="Y119" s="395"/>
      <c r="Z119" s="395"/>
      <c r="AA119" s="395"/>
      <c r="AB119" s="395"/>
      <c r="AC119" s="724"/>
      <c r="AD119" s="725"/>
      <c r="AE119" s="725"/>
      <c r="AF119" s="725"/>
      <c r="AG119" s="725"/>
      <c r="AH119" s="725"/>
      <c r="AI119" s="726"/>
      <c r="AJ119" s="405" t="s">
        <v>3</v>
      </c>
      <c r="AK119" s="399"/>
      <c r="AL119" s="10"/>
      <c r="AN119" s="403">
        <v>1450000</v>
      </c>
    </row>
    <row r="120" spans="1:40">
      <c r="A120" s="312"/>
      <c r="B120" s="325"/>
      <c r="C120" s="406"/>
      <c r="D120" s="407"/>
      <c r="E120" s="332" t="s">
        <v>205</v>
      </c>
      <c r="F120" s="10"/>
      <c r="G120" s="10"/>
      <c r="H120" s="10"/>
      <c r="I120" s="10"/>
      <c r="J120" s="10"/>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93"/>
      <c r="AL120" s="10"/>
      <c r="AN120" s="403">
        <v>1900000</v>
      </c>
    </row>
    <row r="121" spans="1:40">
      <c r="A121" s="312"/>
      <c r="B121" s="325"/>
      <c r="C121" s="408"/>
      <c r="D121" s="409"/>
      <c r="E121" s="335" t="s">
        <v>206</v>
      </c>
      <c r="F121" s="410"/>
      <c r="G121" s="410"/>
      <c r="H121" s="410"/>
      <c r="I121" s="411"/>
      <c r="J121" s="410"/>
      <c r="K121" s="397"/>
      <c r="L121" s="397"/>
      <c r="M121" s="397"/>
      <c r="N121" s="397"/>
      <c r="O121" s="397"/>
      <c r="P121" s="397"/>
      <c r="Q121" s="397"/>
      <c r="R121" s="397"/>
      <c r="S121" s="397"/>
      <c r="T121" s="397"/>
      <c r="U121" s="397"/>
      <c r="V121" s="397"/>
      <c r="W121" s="397"/>
      <c r="X121" s="397"/>
      <c r="Y121" s="397"/>
      <c r="Z121" s="397"/>
      <c r="AA121" s="397"/>
      <c r="AB121" s="397"/>
      <c r="AC121" s="397"/>
      <c r="AD121" s="397"/>
      <c r="AE121" s="397"/>
      <c r="AF121" s="397"/>
      <c r="AG121" s="397"/>
      <c r="AH121" s="397"/>
      <c r="AI121" s="397"/>
      <c r="AJ121" s="397"/>
      <c r="AK121" s="412"/>
      <c r="AL121" s="10"/>
    </row>
    <row r="122" spans="1:40" s="10" customFormat="1">
      <c r="A122" s="312"/>
      <c r="B122" s="325"/>
      <c r="C122" s="48" t="s">
        <v>80</v>
      </c>
      <c r="D122" s="336"/>
      <c r="E122" s="316"/>
      <c r="F122" s="316"/>
      <c r="G122" s="316"/>
      <c r="H122" s="316"/>
      <c r="I122" s="316"/>
      <c r="J122" s="316"/>
      <c r="K122" s="392"/>
      <c r="L122" s="392"/>
      <c r="M122" s="392"/>
      <c r="N122" s="392"/>
      <c r="O122" s="392"/>
      <c r="P122" s="392"/>
      <c r="Q122" s="392"/>
      <c r="R122" s="392"/>
      <c r="S122" s="392"/>
      <c r="T122" s="392"/>
      <c r="U122" s="392"/>
      <c r="V122" s="392"/>
      <c r="W122" s="392"/>
      <c r="X122" s="392"/>
      <c r="Y122" s="392"/>
      <c r="Z122" s="392"/>
      <c r="AA122" s="392"/>
      <c r="AB122" s="392"/>
      <c r="AC122" s="392"/>
      <c r="AD122" s="392"/>
      <c r="AE122" s="392"/>
      <c r="AF122" s="392"/>
      <c r="AG122" s="392"/>
      <c r="AH122" s="392"/>
      <c r="AI122" s="392"/>
      <c r="AJ122" s="392"/>
      <c r="AK122" s="413"/>
    </row>
    <row r="123" spans="1:40">
      <c r="A123" s="312"/>
      <c r="B123" s="325"/>
      <c r="C123" s="414"/>
      <c r="D123" s="25" t="s">
        <v>200</v>
      </c>
      <c r="E123" s="9"/>
      <c r="F123" s="10"/>
      <c r="G123" s="10"/>
      <c r="H123" s="312"/>
      <c r="I123" s="10"/>
      <c r="J123" s="393"/>
      <c r="K123" s="312"/>
      <c r="L123" s="312"/>
      <c r="M123" s="312"/>
      <c r="N123" s="312"/>
      <c r="O123" s="312"/>
      <c r="P123" s="312"/>
      <c r="Q123" s="312"/>
      <c r="R123" s="312"/>
      <c r="S123" s="312"/>
      <c r="T123" s="312"/>
      <c r="U123" s="312"/>
      <c r="V123" s="312"/>
      <c r="W123" s="312"/>
      <c r="X123" s="312"/>
      <c r="Y123" s="311" t="s">
        <v>315</v>
      </c>
      <c r="Z123" s="691" t="s">
        <v>110</v>
      </c>
      <c r="AA123" s="691"/>
      <c r="AB123" s="691"/>
      <c r="AC123" s="691"/>
      <c r="AD123" s="691"/>
      <c r="AE123" s="691"/>
      <c r="AF123" s="691"/>
      <c r="AG123" s="691"/>
      <c r="AH123" s="691"/>
      <c r="AI123" s="691"/>
      <c r="AJ123" s="692"/>
      <c r="AK123" s="415"/>
      <c r="AL123" s="10"/>
    </row>
    <row r="124" spans="1:40">
      <c r="A124" s="312"/>
      <c r="B124" s="416"/>
      <c r="C124" s="25"/>
      <c r="D124" s="25" t="s">
        <v>0</v>
      </c>
      <c r="E124" s="334" t="s">
        <v>150</v>
      </c>
      <c r="F124" s="687" t="s">
        <v>514</v>
      </c>
      <c r="G124" s="687"/>
      <c r="H124" s="687"/>
      <c r="I124" s="687"/>
      <c r="J124" s="687"/>
      <c r="K124" s="687"/>
      <c r="L124" s="687"/>
      <c r="M124" s="687"/>
      <c r="N124" s="687"/>
      <c r="O124" s="687"/>
      <c r="P124" s="687"/>
      <c r="Q124" s="687"/>
      <c r="R124" s="687"/>
      <c r="S124" s="687"/>
      <c r="T124" s="687"/>
      <c r="U124" s="687"/>
      <c r="V124" s="687"/>
      <c r="W124" s="687"/>
      <c r="X124" s="688"/>
      <c r="Y124" s="311" t="s">
        <v>315</v>
      </c>
      <c r="Z124" s="691" t="s">
        <v>111</v>
      </c>
      <c r="AA124" s="691"/>
      <c r="AB124" s="691"/>
      <c r="AC124" s="691"/>
      <c r="AD124" s="691"/>
      <c r="AE124" s="691"/>
      <c r="AF124" s="691"/>
      <c r="AG124" s="691"/>
      <c r="AH124" s="691"/>
      <c r="AI124" s="691"/>
      <c r="AJ124" s="692"/>
      <c r="AK124" s="406"/>
      <c r="AL124" s="10"/>
    </row>
    <row r="125" spans="1:40">
      <c r="A125" s="312"/>
      <c r="B125" s="416"/>
      <c r="C125" s="25"/>
      <c r="D125" s="6" t="s">
        <v>116</v>
      </c>
      <c r="E125" s="335"/>
      <c r="F125" s="689"/>
      <c r="G125" s="689"/>
      <c r="H125" s="689"/>
      <c r="I125" s="689"/>
      <c r="J125" s="689"/>
      <c r="K125" s="689"/>
      <c r="L125" s="689"/>
      <c r="M125" s="689"/>
      <c r="N125" s="689"/>
      <c r="O125" s="689"/>
      <c r="P125" s="689"/>
      <c r="Q125" s="689"/>
      <c r="R125" s="689"/>
      <c r="S125" s="689"/>
      <c r="T125" s="689"/>
      <c r="U125" s="689"/>
      <c r="V125" s="689"/>
      <c r="W125" s="689"/>
      <c r="X125" s="690"/>
      <c r="Y125" s="311" t="s">
        <v>315</v>
      </c>
      <c r="Z125" s="691" t="s">
        <v>112</v>
      </c>
      <c r="AA125" s="691"/>
      <c r="AB125" s="691"/>
      <c r="AC125" s="691"/>
      <c r="AD125" s="691"/>
      <c r="AE125" s="691"/>
      <c r="AF125" s="691"/>
      <c r="AG125" s="691"/>
      <c r="AH125" s="691"/>
      <c r="AI125" s="691"/>
      <c r="AJ125" s="692"/>
      <c r="AK125" s="408"/>
      <c r="AL125" s="10"/>
    </row>
    <row r="126" spans="1:40">
      <c r="A126" s="312"/>
      <c r="B126" s="416"/>
      <c r="C126" s="417"/>
      <c r="D126" s="29" t="s">
        <v>120</v>
      </c>
      <c r="E126" s="49"/>
      <c r="F126" s="49"/>
      <c r="G126" s="418"/>
      <c r="H126" s="418"/>
      <c r="I126" s="395"/>
      <c r="J126" s="395"/>
      <c r="K126" s="395"/>
      <c r="L126" s="395"/>
      <c r="M126" s="395"/>
      <c r="N126" s="395"/>
      <c r="O126" s="395"/>
      <c r="P126" s="395"/>
      <c r="Q126" s="395"/>
      <c r="R126" s="395"/>
      <c r="S126" s="395"/>
      <c r="T126" s="395"/>
      <c r="U126" s="395"/>
      <c r="V126" s="395"/>
      <c r="W126" s="395"/>
      <c r="X126" s="395"/>
      <c r="Y126" s="395"/>
      <c r="Z126" s="395"/>
      <c r="AA126" s="395"/>
      <c r="AB126" s="395"/>
      <c r="AC126" s="311" t="s">
        <v>315</v>
      </c>
      <c r="AD126" s="670" t="s">
        <v>91</v>
      </c>
      <c r="AE126" s="670"/>
      <c r="AF126" s="670"/>
      <c r="AG126" s="670"/>
      <c r="AH126" s="670"/>
      <c r="AI126" s="671"/>
      <c r="AJ126" s="395"/>
      <c r="AK126" s="399"/>
      <c r="AL126" s="10"/>
    </row>
    <row r="127" spans="1:40">
      <c r="A127" s="312"/>
      <c r="B127" s="416"/>
      <c r="C127" s="419"/>
      <c r="D127" s="25"/>
      <c r="E127" s="687" t="s">
        <v>482</v>
      </c>
      <c r="F127" s="687"/>
      <c r="G127" s="687"/>
      <c r="H127" s="687"/>
      <c r="I127" s="687"/>
      <c r="J127" s="687"/>
      <c r="K127" s="687"/>
      <c r="L127" s="687"/>
      <c r="M127" s="687"/>
      <c r="N127" s="687"/>
      <c r="O127" s="687"/>
      <c r="P127" s="687"/>
      <c r="Q127" s="687"/>
      <c r="R127" s="687"/>
      <c r="S127" s="687"/>
      <c r="T127" s="687"/>
      <c r="U127" s="687"/>
      <c r="V127" s="687"/>
      <c r="W127" s="687"/>
      <c r="X127" s="687"/>
      <c r="Y127" s="687"/>
      <c r="Z127" s="687"/>
      <c r="AA127" s="687"/>
      <c r="AB127" s="687"/>
      <c r="AC127" s="311" t="s">
        <v>315</v>
      </c>
      <c r="AD127" s="670" t="s">
        <v>92</v>
      </c>
      <c r="AE127" s="670"/>
      <c r="AF127" s="670"/>
      <c r="AG127" s="670"/>
      <c r="AH127" s="670"/>
      <c r="AI127" s="671"/>
      <c r="AJ127" s="312"/>
      <c r="AK127" s="393"/>
      <c r="AL127" s="10"/>
    </row>
    <row r="128" spans="1:40" ht="10.5" customHeight="1">
      <c r="A128" s="312"/>
      <c r="B128" s="416"/>
      <c r="C128" s="419"/>
      <c r="D128" s="25"/>
      <c r="E128" s="689"/>
      <c r="F128" s="689"/>
      <c r="G128" s="689"/>
      <c r="H128" s="689"/>
      <c r="I128" s="689"/>
      <c r="J128" s="689"/>
      <c r="K128" s="689"/>
      <c r="L128" s="689"/>
      <c r="M128" s="689"/>
      <c r="N128" s="689"/>
      <c r="O128" s="689"/>
      <c r="P128" s="689"/>
      <c r="Q128" s="689"/>
      <c r="R128" s="689"/>
      <c r="S128" s="689"/>
      <c r="T128" s="689"/>
      <c r="U128" s="689"/>
      <c r="V128" s="689"/>
      <c r="W128" s="689"/>
      <c r="X128" s="689"/>
      <c r="Y128" s="689"/>
      <c r="Z128" s="689"/>
      <c r="AA128" s="689"/>
      <c r="AB128" s="689"/>
      <c r="AC128" s="312"/>
      <c r="AD128" s="312"/>
      <c r="AE128" s="312"/>
      <c r="AF128" s="312"/>
      <c r="AG128" s="312"/>
      <c r="AH128" s="312"/>
      <c r="AI128" s="312"/>
      <c r="AJ128" s="312"/>
      <c r="AK128" s="393"/>
      <c r="AL128" s="10"/>
    </row>
    <row r="129" spans="1:38">
      <c r="A129" s="312"/>
      <c r="B129" s="416"/>
      <c r="C129" s="420"/>
      <c r="D129" s="29" t="s">
        <v>163</v>
      </c>
      <c r="E129" s="49"/>
      <c r="F129" s="49"/>
      <c r="G129" s="418"/>
      <c r="H129" s="418"/>
      <c r="I129" s="395"/>
      <c r="J129" s="395"/>
      <c r="K129" s="395"/>
      <c r="L129" s="395"/>
      <c r="M129" s="395"/>
      <c r="N129" s="395"/>
      <c r="O129" s="395"/>
      <c r="P129" s="395"/>
      <c r="Q129" s="395"/>
      <c r="R129" s="395"/>
      <c r="S129" s="395"/>
      <c r="T129" s="395"/>
      <c r="U129" s="395"/>
      <c r="V129" s="395"/>
      <c r="W129" s="395"/>
      <c r="X129" s="395"/>
      <c r="Y129" s="395"/>
      <c r="Z129" s="395"/>
      <c r="AA129" s="395"/>
      <c r="AB129" s="395"/>
      <c r="AC129" s="311" t="s">
        <v>315</v>
      </c>
      <c r="AD129" s="670" t="s">
        <v>113</v>
      </c>
      <c r="AE129" s="670"/>
      <c r="AF129" s="670"/>
      <c r="AG129" s="670"/>
      <c r="AH129" s="670"/>
      <c r="AI129" s="671"/>
      <c r="AJ129" s="395"/>
      <c r="AK129" s="399"/>
      <c r="AL129" s="10"/>
    </row>
    <row r="130" spans="1:38">
      <c r="A130" s="312"/>
      <c r="B130" s="416"/>
      <c r="C130" s="406"/>
      <c r="D130" s="25" t="s">
        <v>164</v>
      </c>
      <c r="E130" s="9"/>
      <c r="F130" s="9"/>
      <c r="G130" s="23"/>
      <c r="H130" s="23"/>
      <c r="I130" s="312"/>
      <c r="J130" s="312"/>
      <c r="K130" s="312"/>
      <c r="L130" s="312"/>
      <c r="M130" s="312"/>
      <c r="N130" s="312"/>
      <c r="O130" s="312"/>
      <c r="P130" s="312"/>
      <c r="Q130" s="312"/>
      <c r="R130" s="312"/>
      <c r="S130" s="312"/>
      <c r="T130" s="312"/>
      <c r="U130" s="312"/>
      <c r="V130" s="312"/>
      <c r="W130" s="312"/>
      <c r="X130" s="312"/>
      <c r="Y130" s="312"/>
      <c r="Z130" s="312"/>
      <c r="AA130" s="312"/>
      <c r="AB130" s="312"/>
      <c r="AC130" s="311" t="s">
        <v>315</v>
      </c>
      <c r="AD130" s="670" t="s">
        <v>114</v>
      </c>
      <c r="AE130" s="670"/>
      <c r="AF130" s="670"/>
      <c r="AG130" s="670"/>
      <c r="AH130" s="670"/>
      <c r="AI130" s="671"/>
      <c r="AJ130" s="312"/>
      <c r="AK130" s="393"/>
      <c r="AL130" s="10"/>
    </row>
    <row r="131" spans="1:38">
      <c r="A131" s="312"/>
      <c r="B131" s="416"/>
      <c r="C131" s="406"/>
      <c r="D131" s="363"/>
      <c r="E131" s="334" t="s">
        <v>318</v>
      </c>
      <c r="F131" s="687" t="s">
        <v>322</v>
      </c>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312"/>
      <c r="AC131" s="311" t="s">
        <v>315</v>
      </c>
      <c r="AD131" s="670" t="s">
        <v>115</v>
      </c>
      <c r="AE131" s="670"/>
      <c r="AF131" s="670"/>
      <c r="AG131" s="670"/>
      <c r="AH131" s="670"/>
      <c r="AI131" s="671"/>
      <c r="AJ131" s="312"/>
      <c r="AK131" s="393"/>
      <c r="AL131" s="10"/>
    </row>
    <row r="132" spans="1:38" ht="8.25" customHeight="1">
      <c r="A132" s="312"/>
      <c r="B132" s="416"/>
      <c r="C132" s="406"/>
      <c r="D132" s="363"/>
      <c r="E132" s="332" t="s">
        <v>0</v>
      </c>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312"/>
      <c r="AC132" s="312"/>
      <c r="AD132" s="312"/>
      <c r="AE132" s="312"/>
      <c r="AF132" s="312"/>
      <c r="AG132" s="312"/>
      <c r="AH132" s="312"/>
      <c r="AI132" s="312"/>
      <c r="AJ132" s="312"/>
      <c r="AK132" s="393"/>
      <c r="AL132" s="10"/>
    </row>
    <row r="133" spans="1:38">
      <c r="A133" s="312"/>
      <c r="B133" s="416"/>
      <c r="C133" s="406"/>
      <c r="D133" s="363"/>
      <c r="E133" s="332"/>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312"/>
      <c r="AC133" s="312"/>
      <c r="AD133" s="312"/>
      <c r="AE133" s="312"/>
      <c r="AF133" s="312"/>
      <c r="AG133" s="312"/>
      <c r="AH133" s="312"/>
      <c r="AI133" s="312"/>
      <c r="AJ133" s="312"/>
      <c r="AK133" s="393"/>
      <c r="AL133" s="10"/>
    </row>
    <row r="134" spans="1:38">
      <c r="A134" s="312"/>
      <c r="B134" s="416"/>
      <c r="C134" s="421"/>
      <c r="D134" s="363"/>
      <c r="E134" s="334" t="s">
        <v>114</v>
      </c>
      <c r="F134" s="687" t="s">
        <v>319</v>
      </c>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312"/>
      <c r="AC134" s="312"/>
      <c r="AD134" s="312"/>
      <c r="AE134" s="312"/>
      <c r="AF134" s="312"/>
      <c r="AG134" s="312"/>
      <c r="AH134" s="312"/>
      <c r="AI134" s="312"/>
      <c r="AJ134" s="312"/>
      <c r="AK134" s="393"/>
      <c r="AL134" s="10"/>
    </row>
    <row r="135" spans="1:38" ht="17.25" customHeight="1">
      <c r="A135" s="312"/>
      <c r="B135" s="416"/>
      <c r="C135" s="406"/>
      <c r="D135" s="363"/>
      <c r="E135" s="332" t="s">
        <v>0</v>
      </c>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312"/>
      <c r="AC135" s="312"/>
      <c r="AD135" s="312"/>
      <c r="AE135" s="312"/>
      <c r="AF135" s="312"/>
      <c r="AG135" s="312"/>
      <c r="AH135" s="312"/>
      <c r="AI135" s="312"/>
      <c r="AJ135" s="312"/>
      <c r="AK135" s="393"/>
      <c r="AL135" s="10"/>
    </row>
    <row r="136" spans="1:38">
      <c r="A136" s="312"/>
      <c r="B136" s="416"/>
      <c r="C136" s="422"/>
      <c r="D136" s="363"/>
      <c r="E136" s="334" t="s">
        <v>115</v>
      </c>
      <c r="F136" s="687" t="s">
        <v>321</v>
      </c>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312"/>
      <c r="AC136" s="312"/>
      <c r="AD136" s="312"/>
      <c r="AE136" s="312"/>
      <c r="AF136" s="312"/>
      <c r="AG136" s="312"/>
      <c r="AH136" s="312"/>
      <c r="AI136" s="312"/>
      <c r="AJ136" s="312"/>
      <c r="AK136" s="393"/>
      <c r="AL136" s="10"/>
    </row>
    <row r="137" spans="1:38">
      <c r="A137" s="312"/>
      <c r="B137" s="416"/>
      <c r="C137" s="406"/>
      <c r="D137" s="363" t="s">
        <v>119</v>
      </c>
      <c r="E137" s="332" t="s">
        <v>320</v>
      </c>
      <c r="F137" s="687"/>
      <c r="G137" s="687"/>
      <c r="H137" s="687"/>
      <c r="I137" s="687"/>
      <c r="J137" s="687"/>
      <c r="K137" s="687"/>
      <c r="L137" s="687"/>
      <c r="M137" s="687"/>
      <c r="N137" s="687"/>
      <c r="O137" s="687"/>
      <c r="P137" s="687"/>
      <c r="Q137" s="687"/>
      <c r="R137" s="687"/>
      <c r="S137" s="687"/>
      <c r="T137" s="687"/>
      <c r="U137" s="687"/>
      <c r="V137" s="687"/>
      <c r="W137" s="687"/>
      <c r="X137" s="687"/>
      <c r="Y137" s="687"/>
      <c r="Z137" s="687"/>
      <c r="AA137" s="687"/>
      <c r="AB137" s="312"/>
      <c r="AC137" s="312"/>
      <c r="AD137" s="312"/>
      <c r="AE137" s="312"/>
      <c r="AF137" s="312"/>
      <c r="AG137" s="312"/>
      <c r="AH137" s="312"/>
      <c r="AI137" s="312"/>
      <c r="AJ137" s="312"/>
      <c r="AK137" s="393"/>
      <c r="AL137" s="10"/>
    </row>
    <row r="138" spans="1:38" ht="18.75" customHeight="1">
      <c r="A138" s="312"/>
      <c r="B138" s="416"/>
      <c r="C138" s="422"/>
      <c r="D138" s="363"/>
      <c r="E138" s="332" t="s">
        <v>320</v>
      </c>
      <c r="F138" s="687"/>
      <c r="G138" s="687"/>
      <c r="H138" s="687"/>
      <c r="I138" s="687"/>
      <c r="J138" s="687"/>
      <c r="K138" s="687"/>
      <c r="L138" s="687"/>
      <c r="M138" s="687"/>
      <c r="N138" s="687"/>
      <c r="O138" s="687"/>
      <c r="P138" s="687"/>
      <c r="Q138" s="687"/>
      <c r="R138" s="687"/>
      <c r="S138" s="687"/>
      <c r="T138" s="687"/>
      <c r="U138" s="687"/>
      <c r="V138" s="687"/>
      <c r="W138" s="687"/>
      <c r="X138" s="687"/>
      <c r="Y138" s="687"/>
      <c r="Z138" s="687"/>
      <c r="AA138" s="687"/>
      <c r="AB138" s="312"/>
      <c r="AC138" s="312"/>
      <c r="AD138" s="312"/>
      <c r="AE138" s="312"/>
      <c r="AF138" s="312"/>
      <c r="AG138" s="312"/>
      <c r="AH138" s="312"/>
      <c r="AI138" s="312"/>
      <c r="AJ138" s="312"/>
      <c r="AK138" s="393"/>
      <c r="AL138" s="10"/>
    </row>
    <row r="139" spans="1:38" ht="18.75" customHeight="1">
      <c r="A139" s="312"/>
      <c r="B139" s="416"/>
      <c r="C139" s="406"/>
      <c r="D139" s="29" t="s">
        <v>85</v>
      </c>
      <c r="E139" s="49"/>
      <c r="F139" s="423"/>
      <c r="G139" s="423"/>
      <c r="H139" s="423"/>
      <c r="I139" s="404"/>
      <c r="J139" s="404"/>
      <c r="K139" s="395"/>
      <c r="L139" s="395"/>
      <c r="M139" s="395"/>
      <c r="N139" s="395"/>
      <c r="O139" s="395"/>
      <c r="P139" s="395"/>
      <c r="Q139" s="395"/>
      <c r="R139" s="395"/>
      <c r="S139" s="395"/>
      <c r="T139" s="395"/>
      <c r="U139" s="395"/>
      <c r="V139" s="395"/>
      <c r="W139" s="424"/>
      <c r="X139" s="395"/>
      <c r="Y139" s="395"/>
      <c r="Z139" s="395"/>
      <c r="AA139" s="395"/>
      <c r="AB139" s="395"/>
      <c r="AC139" s="311" t="s">
        <v>296</v>
      </c>
      <c r="AD139" s="673" t="s">
        <v>118</v>
      </c>
      <c r="AE139" s="673"/>
      <c r="AF139" s="673"/>
      <c r="AG139" s="673"/>
      <c r="AH139" s="673"/>
      <c r="AI139" s="736"/>
      <c r="AJ139" s="395"/>
      <c r="AK139" s="399"/>
      <c r="AL139" s="10"/>
    </row>
    <row r="140" spans="1:38" ht="18.75" customHeight="1">
      <c r="A140" s="312"/>
      <c r="B140" s="416"/>
      <c r="C140" s="406"/>
      <c r="D140" s="331"/>
      <c r="E140" s="335"/>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11" t="s">
        <v>296</v>
      </c>
      <c r="AD140" s="670" t="s">
        <v>117</v>
      </c>
      <c r="AE140" s="670"/>
      <c r="AF140" s="670"/>
      <c r="AG140" s="670"/>
      <c r="AH140" s="670"/>
      <c r="AI140" s="671"/>
      <c r="AJ140" s="397"/>
      <c r="AK140" s="412"/>
      <c r="AL140" s="10"/>
    </row>
    <row r="141" spans="1:38">
      <c r="A141" s="312"/>
      <c r="B141" s="416"/>
      <c r="C141" s="406"/>
      <c r="D141" s="331"/>
      <c r="E141" s="29" t="s">
        <v>127</v>
      </c>
      <c r="F141" s="362"/>
      <c r="G141" s="49"/>
      <c r="H141" s="49"/>
      <c r="I141" s="49"/>
      <c r="J141" s="49"/>
      <c r="K141" s="49"/>
      <c r="L141" s="49"/>
      <c r="M141" s="49"/>
      <c r="N141" s="49"/>
      <c r="O141" s="49"/>
      <c r="P141" s="49"/>
      <c r="Q141" s="49"/>
      <c r="R141" s="49"/>
      <c r="S141" s="49"/>
      <c r="T141" s="49"/>
      <c r="U141" s="49"/>
      <c r="V141" s="49"/>
      <c r="W141" s="49"/>
      <c r="X141" s="49"/>
      <c r="Y141" s="49"/>
      <c r="Z141" s="49"/>
      <c r="AA141" s="49"/>
      <c r="AB141" s="49"/>
      <c r="AC141" s="311" t="s">
        <v>296</v>
      </c>
      <c r="AD141" s="673" t="s">
        <v>124</v>
      </c>
      <c r="AE141" s="673"/>
      <c r="AF141" s="673"/>
      <c r="AG141" s="673"/>
      <c r="AH141" s="673"/>
      <c r="AI141" s="736"/>
      <c r="AJ141" s="395"/>
      <c r="AK141" s="399"/>
      <c r="AL141" s="10"/>
    </row>
    <row r="142" spans="1:38" ht="18.75" customHeight="1">
      <c r="A142" s="312"/>
      <c r="B142" s="416"/>
      <c r="C142" s="406"/>
      <c r="D142" s="363"/>
      <c r="E142" s="425"/>
      <c r="F142" s="744" t="s">
        <v>336</v>
      </c>
      <c r="G142" s="744"/>
      <c r="H142" s="744"/>
      <c r="I142" s="744"/>
      <c r="J142" s="744"/>
      <c r="K142" s="744"/>
      <c r="L142" s="744"/>
      <c r="M142" s="744"/>
      <c r="N142" s="744"/>
      <c r="O142" s="744"/>
      <c r="P142" s="744"/>
      <c r="Q142" s="744"/>
      <c r="R142" s="744"/>
      <c r="S142" s="744"/>
      <c r="T142" s="744"/>
      <c r="U142" s="744"/>
      <c r="V142" s="744"/>
      <c r="W142" s="744"/>
      <c r="X142" s="744"/>
      <c r="Y142" s="744"/>
      <c r="Z142" s="744"/>
      <c r="AA142" s="744"/>
      <c r="AB142" s="745"/>
      <c r="AC142" s="311" t="s">
        <v>295</v>
      </c>
      <c r="AD142" s="673" t="s">
        <v>125</v>
      </c>
      <c r="AE142" s="673"/>
      <c r="AF142" s="673"/>
      <c r="AG142" s="673"/>
      <c r="AH142" s="673"/>
      <c r="AI142" s="736"/>
      <c r="AJ142" s="312"/>
      <c r="AK142" s="393"/>
      <c r="AL142" s="10"/>
    </row>
    <row r="143" spans="1:38">
      <c r="A143" s="312"/>
      <c r="B143" s="416"/>
      <c r="C143" s="406"/>
      <c r="D143" s="363"/>
      <c r="E143" s="425"/>
      <c r="F143" s="744"/>
      <c r="G143" s="744"/>
      <c r="H143" s="744"/>
      <c r="I143" s="744"/>
      <c r="J143" s="744"/>
      <c r="K143" s="744"/>
      <c r="L143" s="744"/>
      <c r="M143" s="744"/>
      <c r="N143" s="744"/>
      <c r="O143" s="744"/>
      <c r="P143" s="744"/>
      <c r="Q143" s="744"/>
      <c r="R143" s="744"/>
      <c r="S143" s="744"/>
      <c r="T143" s="744"/>
      <c r="U143" s="744"/>
      <c r="V143" s="744"/>
      <c r="W143" s="744"/>
      <c r="X143" s="744"/>
      <c r="Y143" s="744"/>
      <c r="Z143" s="744"/>
      <c r="AA143" s="744"/>
      <c r="AB143" s="745"/>
      <c r="AC143" s="311" t="s">
        <v>296</v>
      </c>
      <c r="AD143" s="673" t="s">
        <v>126</v>
      </c>
      <c r="AE143" s="673"/>
      <c r="AF143" s="673"/>
      <c r="AG143" s="673"/>
      <c r="AH143" s="673"/>
      <c r="AI143" s="736"/>
      <c r="AJ143" s="312"/>
      <c r="AK143" s="393"/>
      <c r="AL143" s="10"/>
    </row>
    <row r="144" spans="1:38">
      <c r="A144" s="312"/>
      <c r="B144" s="416"/>
      <c r="C144" s="426"/>
      <c r="D144" s="363"/>
      <c r="E144" s="427"/>
      <c r="F144" s="335" t="s">
        <v>337</v>
      </c>
      <c r="G144" s="335"/>
      <c r="H144" s="335"/>
      <c r="I144" s="356"/>
      <c r="J144" s="356"/>
      <c r="K144" s="356"/>
      <c r="L144" s="356"/>
      <c r="M144" s="356"/>
      <c r="N144" s="356"/>
      <c r="O144" s="356"/>
      <c r="P144" s="356"/>
      <c r="Q144" s="356"/>
      <c r="R144" s="356"/>
      <c r="S144" s="356"/>
      <c r="T144" s="356"/>
      <c r="U144" s="356"/>
      <c r="V144" s="356"/>
      <c r="W144" s="356"/>
      <c r="X144" s="356"/>
      <c r="Y144" s="356"/>
      <c r="Z144" s="356"/>
      <c r="AA144" s="356"/>
      <c r="AB144" s="356"/>
      <c r="AC144" s="391"/>
      <c r="AD144" s="428"/>
      <c r="AE144" s="392"/>
      <c r="AF144" s="392"/>
      <c r="AG144" s="392"/>
      <c r="AH144" s="392"/>
      <c r="AI144" s="392"/>
      <c r="AJ144" s="397"/>
      <c r="AK144" s="412"/>
      <c r="AL144" s="10"/>
    </row>
    <row r="145" spans="1:38">
      <c r="A145" s="312"/>
      <c r="B145" s="416"/>
      <c r="C145" s="426"/>
      <c r="D145" s="363"/>
      <c r="E145" s="359" t="s">
        <v>128</v>
      </c>
      <c r="F145" s="387"/>
      <c r="G145" s="387"/>
      <c r="H145" s="387"/>
      <c r="I145" s="316"/>
      <c r="J145" s="316"/>
      <c r="K145" s="316"/>
      <c r="L145" s="316"/>
      <c r="M145" s="316"/>
      <c r="N145" s="316"/>
      <c r="O145" s="316"/>
      <c r="P145" s="316"/>
      <c r="Q145" s="316"/>
      <c r="R145" s="316"/>
      <c r="S145" s="316"/>
      <c r="T145" s="316"/>
      <c r="U145" s="316"/>
      <c r="V145" s="316"/>
      <c r="W145" s="316"/>
      <c r="X145" s="316"/>
      <c r="Y145" s="316"/>
      <c r="Z145" s="316"/>
      <c r="AA145" s="316"/>
      <c r="AB145" s="316"/>
      <c r="AC145" s="775"/>
      <c r="AD145" s="661"/>
      <c r="AE145" s="661"/>
      <c r="AF145" s="661"/>
      <c r="AG145" s="661"/>
      <c r="AH145" s="661"/>
      <c r="AI145" s="776"/>
      <c r="AJ145" s="392"/>
      <c r="AK145" s="413"/>
      <c r="AL145" s="10"/>
    </row>
    <row r="146" spans="1:38">
      <c r="A146" s="312"/>
      <c r="B146" s="416"/>
      <c r="C146" s="426"/>
      <c r="D146" s="363"/>
      <c r="E146" s="29" t="s">
        <v>130</v>
      </c>
      <c r="F146" s="362"/>
      <c r="G146" s="362"/>
      <c r="H146" s="362"/>
      <c r="I146" s="49"/>
      <c r="J146" s="49"/>
      <c r="K146" s="49"/>
      <c r="L146" s="49"/>
      <c r="M146" s="49"/>
      <c r="N146" s="49"/>
      <c r="O146" s="49"/>
      <c r="P146" s="49"/>
      <c r="Q146" s="49"/>
      <c r="R146" s="49"/>
      <c r="S146" s="49"/>
      <c r="T146" s="49"/>
      <c r="U146" s="49"/>
      <c r="V146" s="49"/>
      <c r="W146" s="49"/>
      <c r="X146" s="49"/>
      <c r="Y146" s="49"/>
      <c r="Z146" s="49"/>
      <c r="AA146" s="49"/>
      <c r="AB146" s="49"/>
      <c r="AC146" s="708"/>
      <c r="AD146" s="709"/>
      <c r="AE146" s="709"/>
      <c r="AF146" s="709"/>
      <c r="AG146" s="709"/>
      <c r="AH146" s="709"/>
      <c r="AI146" s="710"/>
      <c r="AJ146" s="49" t="s">
        <v>129</v>
      </c>
      <c r="AK146" s="399"/>
      <c r="AL146" s="10"/>
    </row>
    <row r="147" spans="1:38">
      <c r="A147" s="312"/>
      <c r="B147" s="416"/>
      <c r="C147" s="426"/>
      <c r="D147" s="363"/>
      <c r="E147" s="25" t="s">
        <v>131</v>
      </c>
      <c r="F147" s="332"/>
      <c r="G147" s="332"/>
      <c r="H147" s="332"/>
      <c r="I147" s="9"/>
      <c r="J147" s="9"/>
      <c r="K147" s="9"/>
      <c r="L147" s="9"/>
      <c r="M147" s="9"/>
      <c r="N147" s="9"/>
      <c r="O147" s="9"/>
      <c r="P147" s="9"/>
      <c r="Q147" s="9"/>
      <c r="R147" s="9"/>
      <c r="S147" s="9"/>
      <c r="T147" s="9"/>
      <c r="U147" s="9"/>
      <c r="V147" s="9"/>
      <c r="W147" s="9"/>
      <c r="X147" s="9"/>
      <c r="Y147" s="9"/>
      <c r="Z147" s="9"/>
      <c r="AA147" s="9"/>
      <c r="AB147" s="9"/>
      <c r="AC147" s="708"/>
      <c r="AD147" s="709"/>
      <c r="AE147" s="709"/>
      <c r="AF147" s="709"/>
      <c r="AG147" s="709"/>
      <c r="AH147" s="709"/>
      <c r="AI147" s="710"/>
      <c r="AJ147" s="314" t="s">
        <v>132</v>
      </c>
      <c r="AK147" s="393"/>
      <c r="AL147" s="10"/>
    </row>
    <row r="148" spans="1:38">
      <c r="A148" s="312"/>
      <c r="B148" s="416"/>
      <c r="C148" s="426"/>
      <c r="D148" s="363"/>
      <c r="E148" s="363"/>
      <c r="F148" s="744" t="s">
        <v>338</v>
      </c>
      <c r="G148" s="744"/>
      <c r="H148" s="744"/>
      <c r="I148" s="744"/>
      <c r="J148" s="744"/>
      <c r="K148" s="744"/>
      <c r="L148" s="744"/>
      <c r="M148" s="744"/>
      <c r="N148" s="744"/>
      <c r="O148" s="744"/>
      <c r="P148" s="744"/>
      <c r="Q148" s="744"/>
      <c r="R148" s="744"/>
      <c r="S148" s="744"/>
      <c r="T148" s="744"/>
      <c r="U148" s="744"/>
      <c r="V148" s="744"/>
      <c r="W148" s="744"/>
      <c r="X148" s="744"/>
      <c r="Y148" s="744"/>
      <c r="Z148" s="744"/>
      <c r="AA148" s="744"/>
      <c r="AB148" s="744"/>
      <c r="AC148" s="312"/>
      <c r="AD148" s="312"/>
      <c r="AE148" s="312"/>
      <c r="AF148" s="312"/>
      <c r="AG148" s="312"/>
      <c r="AH148" s="312"/>
      <c r="AI148" s="312"/>
      <c r="AJ148" s="312"/>
      <c r="AK148" s="393"/>
      <c r="AL148" s="10"/>
    </row>
    <row r="149" spans="1:38" ht="11.25" customHeight="1">
      <c r="A149" s="312"/>
      <c r="B149" s="416"/>
      <c r="C149" s="429"/>
      <c r="D149" s="363"/>
      <c r="E149" s="427"/>
      <c r="F149" s="746"/>
      <c r="G149" s="746"/>
      <c r="H149" s="746"/>
      <c r="I149" s="746"/>
      <c r="J149" s="746"/>
      <c r="K149" s="746"/>
      <c r="L149" s="746"/>
      <c r="M149" s="746"/>
      <c r="N149" s="746"/>
      <c r="O149" s="746"/>
      <c r="P149" s="746"/>
      <c r="Q149" s="746"/>
      <c r="R149" s="746"/>
      <c r="S149" s="746"/>
      <c r="T149" s="746"/>
      <c r="U149" s="746"/>
      <c r="V149" s="746"/>
      <c r="W149" s="746"/>
      <c r="X149" s="746"/>
      <c r="Y149" s="746"/>
      <c r="Z149" s="746"/>
      <c r="AA149" s="746"/>
      <c r="AB149" s="746"/>
      <c r="AC149" s="397"/>
      <c r="AD149" s="397"/>
      <c r="AE149" s="397"/>
      <c r="AF149" s="397"/>
      <c r="AG149" s="397"/>
      <c r="AH149" s="397"/>
      <c r="AI149" s="397"/>
      <c r="AJ149" s="397"/>
      <c r="AK149" s="412"/>
      <c r="AL149" s="10"/>
    </row>
    <row r="150" spans="1:38">
      <c r="A150" s="312"/>
      <c r="B150" s="416"/>
      <c r="C150" s="422"/>
      <c r="D150" s="49" t="s">
        <v>96</v>
      </c>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741" t="str">
        <f>IF(AC151+AC152=0,"",AC151+AC152)</f>
        <v/>
      </c>
      <c r="AD150" s="742"/>
      <c r="AE150" s="742"/>
      <c r="AF150" s="742"/>
      <c r="AG150" s="742"/>
      <c r="AH150" s="743"/>
      <c r="AI150" s="730" t="s">
        <v>89</v>
      </c>
      <c r="AJ150" s="731"/>
      <c r="AK150" s="732"/>
      <c r="AL150" s="10"/>
    </row>
    <row r="151" spans="1:38" ht="18" customHeight="1">
      <c r="A151" s="312"/>
      <c r="B151" s="416"/>
      <c r="C151" s="422"/>
      <c r="D151" s="314"/>
      <c r="E151" s="9" t="s">
        <v>168</v>
      </c>
      <c r="F151" s="292"/>
      <c r="G151" s="292"/>
      <c r="H151" s="292"/>
      <c r="I151" s="9"/>
      <c r="J151" s="9"/>
      <c r="K151" s="9"/>
      <c r="L151" s="9"/>
      <c r="M151" s="9"/>
      <c r="N151" s="9"/>
      <c r="O151" s="9"/>
      <c r="P151" s="9"/>
      <c r="Q151" s="9"/>
      <c r="R151" s="9"/>
      <c r="S151" s="9"/>
      <c r="T151" s="9"/>
      <c r="U151" s="9"/>
      <c r="V151" s="9"/>
      <c r="W151" s="9"/>
      <c r="X151" s="9"/>
      <c r="Y151" s="9"/>
      <c r="Z151" s="9"/>
      <c r="AA151" s="9"/>
      <c r="AB151" s="9"/>
      <c r="AC151" s="708"/>
      <c r="AD151" s="709"/>
      <c r="AE151" s="709"/>
      <c r="AF151" s="709"/>
      <c r="AG151" s="709"/>
      <c r="AH151" s="710"/>
      <c r="AI151" s="733" t="s">
        <v>89</v>
      </c>
      <c r="AJ151" s="734"/>
      <c r="AK151" s="735"/>
      <c r="AL151" s="10"/>
    </row>
    <row r="152" spans="1:38">
      <c r="A152" s="312"/>
      <c r="B152" s="416"/>
      <c r="C152" s="422"/>
      <c r="D152" s="332"/>
      <c r="E152" s="9" t="s">
        <v>169</v>
      </c>
      <c r="F152" s="332"/>
      <c r="G152" s="332"/>
      <c r="H152" s="332"/>
      <c r="I152" s="9"/>
      <c r="J152" s="9"/>
      <c r="K152" s="9"/>
      <c r="L152" s="312"/>
      <c r="M152" s="9"/>
      <c r="N152" s="9"/>
      <c r="O152" s="9"/>
      <c r="P152" s="9"/>
      <c r="Q152" s="9"/>
      <c r="R152" s="9"/>
      <c r="S152" s="9"/>
      <c r="T152" s="9"/>
      <c r="U152" s="9"/>
      <c r="V152" s="9"/>
      <c r="W152" s="9"/>
      <c r="X152" s="9"/>
      <c r="Y152" s="9"/>
      <c r="Z152" s="9"/>
      <c r="AA152" s="9"/>
      <c r="AB152" s="9"/>
      <c r="AC152" s="708"/>
      <c r="AD152" s="709"/>
      <c r="AE152" s="709"/>
      <c r="AF152" s="709"/>
      <c r="AG152" s="709"/>
      <c r="AH152" s="710"/>
      <c r="AI152" s="733" t="s">
        <v>89</v>
      </c>
      <c r="AJ152" s="734"/>
      <c r="AK152" s="735"/>
      <c r="AL152" s="10"/>
    </row>
    <row r="153" spans="1:38">
      <c r="A153" s="312"/>
      <c r="B153" s="416"/>
      <c r="C153" s="430"/>
      <c r="D153" s="355" t="s">
        <v>167</v>
      </c>
      <c r="E153" s="356"/>
      <c r="F153" s="335"/>
      <c r="G153" s="335"/>
      <c r="H153" s="335"/>
      <c r="I153" s="356"/>
      <c r="J153" s="356"/>
      <c r="K153" s="356"/>
      <c r="L153" s="9"/>
      <c r="M153" s="356"/>
      <c r="N153" s="356"/>
      <c r="O153" s="356"/>
      <c r="P153" s="356"/>
      <c r="Q153" s="356"/>
      <c r="R153" s="356"/>
      <c r="S153" s="356"/>
      <c r="T153" s="356"/>
      <c r="U153" s="356"/>
      <c r="V153" s="356"/>
      <c r="W153" s="356"/>
      <c r="X153" s="356"/>
      <c r="Y153" s="356"/>
      <c r="Z153" s="356"/>
      <c r="AA153" s="356"/>
      <c r="AB153" s="356"/>
      <c r="AC153" s="356"/>
      <c r="AD153" s="356"/>
      <c r="AE153" s="356"/>
      <c r="AF153" s="356"/>
      <c r="AG153" s="356"/>
      <c r="AH153" s="356"/>
      <c r="AI153" s="356"/>
      <c r="AJ153" s="397"/>
      <c r="AK153" s="412"/>
      <c r="AL153" s="10"/>
    </row>
    <row r="154" spans="1:38" ht="19.5" customHeight="1">
      <c r="A154" s="312"/>
      <c r="B154" s="431"/>
      <c r="C154" s="29" t="s">
        <v>357</v>
      </c>
      <c r="D154" s="49"/>
      <c r="E154" s="369"/>
      <c r="F154" s="369"/>
      <c r="G154" s="369"/>
      <c r="H154" s="36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27"/>
      <c r="AL154" s="10"/>
    </row>
    <row r="155" spans="1:38" ht="15.75" customHeight="1">
      <c r="A155" s="312"/>
      <c r="B155" s="333"/>
      <c r="C155" s="331"/>
      <c r="D155" s="668" t="s">
        <v>379</v>
      </c>
      <c r="E155" s="668"/>
      <c r="F155" s="668"/>
      <c r="G155" s="668"/>
      <c r="H155" s="668"/>
      <c r="I155" s="668"/>
      <c r="J155" s="668"/>
      <c r="K155" s="668"/>
      <c r="L155" s="668"/>
      <c r="M155" s="668"/>
      <c r="N155" s="668"/>
      <c r="O155" s="668"/>
      <c r="P155" s="668"/>
      <c r="Q155" s="668"/>
      <c r="R155" s="668"/>
      <c r="S155" s="668"/>
      <c r="T155" s="668"/>
      <c r="U155" s="668"/>
      <c r="V155" s="668"/>
      <c r="W155" s="668"/>
      <c r="X155" s="668"/>
      <c r="Y155" s="668"/>
      <c r="Z155" s="668"/>
      <c r="AA155" s="668"/>
      <c r="AB155" s="668"/>
      <c r="AC155" s="668"/>
      <c r="AD155" s="668"/>
      <c r="AE155" s="668"/>
      <c r="AF155" s="668"/>
      <c r="AG155" s="668"/>
      <c r="AH155" s="668"/>
      <c r="AI155" s="668"/>
      <c r="AJ155" s="668"/>
      <c r="AK155" s="669"/>
      <c r="AL155" s="10"/>
    </row>
    <row r="156" spans="1:38">
      <c r="A156" s="312"/>
      <c r="B156" s="416"/>
      <c r="C156" s="279"/>
      <c r="D156" s="310" t="s">
        <v>296</v>
      </c>
      <c r="E156" s="673" t="s">
        <v>362</v>
      </c>
      <c r="F156" s="673"/>
      <c r="G156" s="673"/>
      <c r="H156" s="673"/>
      <c r="I156" s="673"/>
      <c r="J156" s="673"/>
      <c r="K156" s="673"/>
      <c r="L156" s="673"/>
      <c r="M156" s="673"/>
      <c r="N156" s="673"/>
      <c r="O156" s="673"/>
      <c r="P156" s="673"/>
      <c r="Q156" s="673"/>
      <c r="R156" s="673"/>
      <c r="S156" s="673"/>
      <c r="T156" s="673"/>
      <c r="U156" s="673"/>
      <c r="V156" s="673"/>
      <c r="W156" s="673"/>
      <c r="X156" s="673"/>
      <c r="Y156" s="673"/>
      <c r="Z156" s="673"/>
      <c r="AA156" s="673"/>
      <c r="AB156" s="673"/>
      <c r="AC156" s="673"/>
      <c r="AD156" s="673"/>
      <c r="AE156" s="673"/>
      <c r="AF156" s="673"/>
      <c r="AG156" s="673"/>
      <c r="AH156" s="673"/>
      <c r="AI156" s="673"/>
      <c r="AJ156" s="673"/>
      <c r="AK156" s="736"/>
      <c r="AL156" s="10"/>
    </row>
    <row r="157" spans="1:38" ht="16.5" customHeight="1">
      <c r="A157" s="312"/>
      <c r="B157" s="416"/>
      <c r="C157" s="25"/>
      <c r="D157" s="25"/>
      <c r="E157" s="334" t="s">
        <v>483</v>
      </c>
      <c r="F157" s="432"/>
      <c r="G157" s="10"/>
      <c r="H157" s="10"/>
      <c r="I157" s="312"/>
      <c r="J157" s="312"/>
      <c r="K157" s="312"/>
      <c r="L157" s="312"/>
      <c r="M157" s="312"/>
      <c r="N157" s="312"/>
      <c r="O157" s="312"/>
      <c r="P157" s="312"/>
      <c r="Q157" s="312"/>
      <c r="R157" s="312"/>
      <c r="S157" s="312"/>
      <c r="T157" s="312"/>
      <c r="U157" s="312"/>
      <c r="V157" s="312"/>
      <c r="W157" s="312"/>
      <c r="X157" s="312"/>
      <c r="Y157" s="312"/>
      <c r="Z157" s="312"/>
      <c r="AA157" s="312"/>
      <c r="AB157" s="312"/>
      <c r="AC157" s="9"/>
      <c r="AD157" s="312"/>
      <c r="AE157" s="312"/>
      <c r="AF157" s="312"/>
      <c r="AG157" s="312"/>
      <c r="AH157" s="312"/>
      <c r="AI157" s="312"/>
      <c r="AJ157" s="312"/>
      <c r="AK157" s="393"/>
      <c r="AL157" s="10"/>
    </row>
    <row r="158" spans="1:38">
      <c r="A158" s="312"/>
      <c r="B158" s="416"/>
      <c r="C158" s="279"/>
      <c r="D158" s="307" t="s">
        <v>296</v>
      </c>
      <c r="E158" s="693" t="s">
        <v>363</v>
      </c>
      <c r="F158" s="693"/>
      <c r="G158" s="693"/>
      <c r="H158" s="693"/>
      <c r="I158" s="693"/>
      <c r="J158" s="693"/>
      <c r="K158" s="693"/>
      <c r="L158" s="693"/>
      <c r="M158" s="693"/>
      <c r="N158" s="693"/>
      <c r="O158" s="693"/>
      <c r="P158" s="693"/>
      <c r="Q158" s="693"/>
      <c r="R158" s="693"/>
      <c r="S158" s="693"/>
      <c r="T158" s="693"/>
      <c r="U158" s="693"/>
      <c r="V158" s="693"/>
      <c r="W158" s="693"/>
      <c r="X158" s="693"/>
      <c r="Y158" s="693"/>
      <c r="Z158" s="693"/>
      <c r="AA158" s="693"/>
      <c r="AB158" s="693"/>
      <c r="AC158" s="693"/>
      <c r="AD158" s="693"/>
      <c r="AE158" s="693"/>
      <c r="AF158" s="693"/>
      <c r="AG158" s="693"/>
      <c r="AH158" s="693"/>
      <c r="AI158" s="693"/>
      <c r="AJ158" s="693"/>
      <c r="AK158" s="694"/>
      <c r="AL158" s="10"/>
    </row>
    <row r="159" spans="1:38" ht="12.75" customHeight="1">
      <c r="A159" s="312"/>
      <c r="B159" s="416"/>
      <c r="C159" s="25"/>
      <c r="D159" s="6"/>
      <c r="E159" s="767"/>
      <c r="F159" s="767"/>
      <c r="G159" s="767"/>
      <c r="H159" s="767"/>
      <c r="I159" s="767"/>
      <c r="J159" s="767"/>
      <c r="K159" s="767"/>
      <c r="L159" s="767"/>
      <c r="M159" s="767"/>
      <c r="N159" s="767"/>
      <c r="O159" s="767"/>
      <c r="P159" s="767"/>
      <c r="Q159" s="767"/>
      <c r="R159" s="767"/>
      <c r="S159" s="767"/>
      <c r="T159" s="767"/>
      <c r="U159" s="767"/>
      <c r="V159" s="767"/>
      <c r="W159" s="767"/>
      <c r="X159" s="767"/>
      <c r="Y159" s="767"/>
      <c r="Z159" s="767"/>
      <c r="AA159" s="767"/>
      <c r="AB159" s="767"/>
      <c r="AC159" s="767"/>
      <c r="AD159" s="767"/>
      <c r="AE159" s="767"/>
      <c r="AF159" s="767"/>
      <c r="AG159" s="767"/>
      <c r="AH159" s="767"/>
      <c r="AI159" s="767"/>
      <c r="AJ159" s="767"/>
      <c r="AK159" s="768"/>
      <c r="AL159" s="10"/>
    </row>
    <row r="160" spans="1:38" ht="18.75" customHeight="1">
      <c r="A160" s="312"/>
      <c r="B160" s="416"/>
      <c r="C160" s="420"/>
      <c r="D160" s="307" t="s">
        <v>296</v>
      </c>
      <c r="E160" s="693" t="s">
        <v>364</v>
      </c>
      <c r="F160" s="693"/>
      <c r="G160" s="693"/>
      <c r="H160" s="693"/>
      <c r="I160" s="693"/>
      <c r="J160" s="693"/>
      <c r="K160" s="693"/>
      <c r="L160" s="693"/>
      <c r="M160" s="693"/>
      <c r="N160" s="693"/>
      <c r="O160" s="693"/>
      <c r="P160" s="693"/>
      <c r="Q160" s="693"/>
      <c r="R160" s="693"/>
      <c r="S160" s="693"/>
      <c r="T160" s="693"/>
      <c r="U160" s="693"/>
      <c r="V160" s="693"/>
      <c r="W160" s="693"/>
      <c r="X160" s="693"/>
      <c r="Y160" s="693"/>
      <c r="Z160" s="693"/>
      <c r="AA160" s="693"/>
      <c r="AB160" s="693"/>
      <c r="AC160" s="693"/>
      <c r="AD160" s="693"/>
      <c r="AE160" s="693"/>
      <c r="AF160" s="693"/>
      <c r="AG160" s="693"/>
      <c r="AH160" s="693"/>
      <c r="AI160" s="693"/>
      <c r="AJ160" s="693"/>
      <c r="AK160" s="694"/>
      <c r="AL160" s="10"/>
    </row>
    <row r="161" spans="1:38" ht="14.25" customHeight="1">
      <c r="A161" s="312"/>
      <c r="B161" s="416"/>
      <c r="C161" s="406"/>
      <c r="D161" s="279"/>
      <c r="E161" s="695"/>
      <c r="F161" s="695"/>
      <c r="G161" s="695"/>
      <c r="H161" s="695"/>
      <c r="I161" s="695"/>
      <c r="J161" s="695"/>
      <c r="K161" s="695"/>
      <c r="L161" s="695"/>
      <c r="M161" s="695"/>
      <c r="N161" s="695"/>
      <c r="O161" s="695"/>
      <c r="P161" s="695"/>
      <c r="Q161" s="695"/>
      <c r="R161" s="695"/>
      <c r="S161" s="695"/>
      <c r="T161" s="695"/>
      <c r="U161" s="695"/>
      <c r="V161" s="695"/>
      <c r="W161" s="695"/>
      <c r="X161" s="695"/>
      <c r="Y161" s="695"/>
      <c r="Z161" s="695"/>
      <c r="AA161" s="695"/>
      <c r="AB161" s="695"/>
      <c r="AC161" s="695"/>
      <c r="AD161" s="695"/>
      <c r="AE161" s="695"/>
      <c r="AF161" s="695"/>
      <c r="AG161" s="695"/>
      <c r="AH161" s="695"/>
      <c r="AI161" s="695"/>
      <c r="AJ161" s="695"/>
      <c r="AK161" s="696"/>
      <c r="AL161" s="10"/>
    </row>
    <row r="162" spans="1:38">
      <c r="A162" s="312"/>
      <c r="B162" s="416"/>
      <c r="C162" s="429"/>
      <c r="D162" s="310" t="s">
        <v>296</v>
      </c>
      <c r="E162" s="673" t="s">
        <v>484</v>
      </c>
      <c r="F162" s="673"/>
      <c r="G162" s="673"/>
      <c r="H162" s="673"/>
      <c r="I162" s="673"/>
      <c r="J162" s="673"/>
      <c r="K162" s="673"/>
      <c r="L162" s="673"/>
      <c r="M162" s="673"/>
      <c r="N162" s="673"/>
      <c r="O162" s="673"/>
      <c r="P162" s="673"/>
      <c r="Q162" s="673"/>
      <c r="R162" s="673"/>
      <c r="S162" s="673"/>
      <c r="T162" s="673"/>
      <c r="U162" s="673"/>
      <c r="V162" s="673"/>
      <c r="W162" s="673"/>
      <c r="X162" s="673"/>
      <c r="Y162" s="673"/>
      <c r="Z162" s="673"/>
      <c r="AA162" s="673"/>
      <c r="AB162" s="673"/>
      <c r="AC162" s="673"/>
      <c r="AD162" s="673"/>
      <c r="AE162" s="673"/>
      <c r="AF162" s="673"/>
      <c r="AG162" s="673"/>
      <c r="AH162" s="673"/>
      <c r="AI162" s="673"/>
      <c r="AJ162" s="673"/>
      <c r="AK162" s="736"/>
      <c r="AL162" s="10"/>
    </row>
    <row r="163" spans="1:38" ht="7.5" customHeight="1">
      <c r="A163" s="312"/>
      <c r="B163" s="404"/>
      <c r="C163" s="423"/>
      <c r="D163" s="284"/>
      <c r="E163" s="326"/>
      <c r="F163" s="326"/>
      <c r="G163" s="326"/>
      <c r="H163" s="326"/>
      <c r="I163" s="326"/>
      <c r="J163" s="326"/>
      <c r="K163" s="326"/>
      <c r="L163" s="326"/>
      <c r="M163" s="326"/>
      <c r="N163" s="326"/>
      <c r="O163" s="326"/>
      <c r="P163" s="326"/>
      <c r="Q163" s="326"/>
      <c r="R163" s="326"/>
      <c r="S163" s="326"/>
      <c r="T163" s="326"/>
      <c r="U163" s="326"/>
      <c r="V163" s="326"/>
      <c r="W163" s="326"/>
      <c r="X163" s="326"/>
      <c r="Y163" s="326"/>
      <c r="Z163" s="326"/>
      <c r="AA163" s="326"/>
      <c r="AB163" s="326"/>
      <c r="AC163" s="326"/>
      <c r="AD163" s="326"/>
      <c r="AE163" s="326"/>
      <c r="AF163" s="326"/>
      <c r="AG163" s="326"/>
      <c r="AH163" s="326"/>
      <c r="AI163" s="326"/>
      <c r="AJ163" s="326"/>
      <c r="AK163" s="326"/>
      <c r="AL163" s="10"/>
    </row>
    <row r="164" spans="1:38" ht="7.5" customHeight="1">
      <c r="A164" s="312"/>
      <c r="B164" s="410"/>
      <c r="C164" s="433"/>
      <c r="D164" s="285"/>
      <c r="E164" s="281"/>
      <c r="F164" s="281"/>
      <c r="G164" s="281"/>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281"/>
      <c r="AK164" s="281"/>
      <c r="AL164" s="10"/>
    </row>
    <row r="165" spans="1:38">
      <c r="A165" s="312"/>
      <c r="B165" s="434" t="s">
        <v>196</v>
      </c>
      <c r="C165" s="400"/>
      <c r="D165" s="435"/>
      <c r="E165" s="435"/>
      <c r="F165" s="436"/>
      <c r="G165" s="436"/>
      <c r="H165" s="436"/>
      <c r="I165" s="400"/>
      <c r="J165" s="400"/>
      <c r="K165" s="401"/>
      <c r="L165" s="401"/>
      <c r="M165" s="401"/>
      <c r="N165" s="401"/>
      <c r="O165" s="401"/>
      <c r="P165" s="401"/>
      <c r="Q165" s="401"/>
      <c r="R165" s="401"/>
      <c r="S165" s="401"/>
      <c r="T165" s="401"/>
      <c r="U165" s="401"/>
      <c r="V165" s="401"/>
      <c r="W165" s="401"/>
      <c r="X165" s="401"/>
      <c r="Y165" s="401"/>
      <c r="Z165" s="401"/>
      <c r="AA165" s="401"/>
      <c r="AB165" s="401"/>
      <c r="AC165" s="401"/>
      <c r="AD165" s="401"/>
      <c r="AE165" s="401"/>
      <c r="AF165" s="401"/>
      <c r="AG165" s="401"/>
      <c r="AH165" s="401"/>
      <c r="AI165" s="401"/>
      <c r="AJ165" s="401"/>
      <c r="AK165" s="402"/>
      <c r="AL165" s="10"/>
    </row>
    <row r="166" spans="1:38">
      <c r="A166" s="312"/>
      <c r="B166" s="416"/>
      <c r="C166" s="29" t="s">
        <v>138</v>
      </c>
      <c r="D166" s="362"/>
      <c r="E166" s="362"/>
      <c r="F166" s="423"/>
      <c r="G166" s="423"/>
      <c r="H166" s="423"/>
      <c r="I166" s="404"/>
      <c r="J166" s="404"/>
      <c r="K166" s="395"/>
      <c r="L166" s="395"/>
      <c r="M166" s="395"/>
      <c r="N166" s="395"/>
      <c r="O166" s="395"/>
      <c r="P166" s="395"/>
      <c r="Q166" s="395"/>
      <c r="R166" s="395"/>
      <c r="S166" s="395"/>
      <c r="T166" s="395"/>
      <c r="U166" s="395"/>
      <c r="V166" s="395"/>
      <c r="W166" s="395"/>
      <c r="X166" s="395"/>
      <c r="Y166" s="395"/>
      <c r="Z166" s="395"/>
      <c r="AA166" s="395"/>
      <c r="AB166" s="395"/>
      <c r="AC166" s="395"/>
      <c r="AD166" s="395"/>
      <c r="AE166" s="395"/>
      <c r="AF166" s="395"/>
      <c r="AG166" s="395"/>
      <c r="AH166" s="395"/>
      <c r="AI166" s="395"/>
      <c r="AJ166" s="395"/>
      <c r="AK166" s="399"/>
      <c r="AL166" s="10"/>
    </row>
    <row r="167" spans="1:38">
      <c r="A167" s="312"/>
      <c r="B167" s="325"/>
      <c r="C167" s="348"/>
      <c r="D167" s="48" t="s">
        <v>184</v>
      </c>
      <c r="E167" s="49"/>
      <c r="F167" s="49"/>
      <c r="G167" s="49"/>
      <c r="H167" s="49"/>
      <c r="I167" s="395"/>
      <c r="J167" s="395"/>
      <c r="K167" s="395"/>
      <c r="L167" s="395"/>
      <c r="M167" s="395"/>
      <c r="N167" s="395"/>
      <c r="O167" s="395"/>
      <c r="P167" s="395"/>
      <c r="Q167" s="395"/>
      <c r="R167" s="395"/>
      <c r="S167" s="395"/>
      <c r="T167" s="395"/>
      <c r="U167" s="395"/>
      <c r="V167" s="395"/>
      <c r="W167" s="395"/>
      <c r="X167" s="395"/>
      <c r="Y167" s="395"/>
      <c r="Z167" s="395"/>
      <c r="AA167" s="395"/>
      <c r="AB167" s="396"/>
      <c r="AC167" s="680">
        <f>IF(別紙3!U28="",0,別紙3!U28)</f>
        <v>0</v>
      </c>
      <c r="AD167" s="681"/>
      <c r="AE167" s="681"/>
      <c r="AF167" s="681"/>
      <c r="AG167" s="681"/>
      <c r="AH167" s="681"/>
      <c r="AI167" s="682"/>
      <c r="AJ167" s="25" t="s">
        <v>3</v>
      </c>
      <c r="AK167" s="393"/>
      <c r="AL167" s="10"/>
    </row>
    <row r="168" spans="1:38">
      <c r="A168" s="312"/>
      <c r="B168" s="325"/>
      <c r="C168" s="348"/>
      <c r="D168" s="48" t="s">
        <v>90</v>
      </c>
      <c r="E168" s="49"/>
      <c r="F168" s="49"/>
      <c r="G168" s="49"/>
      <c r="H168" s="395"/>
      <c r="I168" s="395"/>
      <c r="J168" s="395"/>
      <c r="K168" s="395"/>
      <c r="L168" s="395"/>
      <c r="M168" s="395"/>
      <c r="N168" s="395"/>
      <c r="O168" s="395"/>
      <c r="P168" s="395"/>
      <c r="Q168" s="395"/>
      <c r="R168" s="395"/>
      <c r="S168" s="395"/>
      <c r="T168" s="395"/>
      <c r="U168" s="395"/>
      <c r="V168" s="395"/>
      <c r="W168" s="395"/>
      <c r="X168" s="395"/>
      <c r="Y168" s="351" t="s">
        <v>162</v>
      </c>
      <c r="Z168" s="395"/>
      <c r="AA168" s="395"/>
      <c r="AB168" s="396"/>
      <c r="AC168" s="437" t="s">
        <v>179</v>
      </c>
      <c r="AD168" s="711"/>
      <c r="AE168" s="711"/>
      <c r="AF168" s="711"/>
      <c r="AG168" s="711"/>
      <c r="AH168" s="711"/>
      <c r="AI168" s="353" t="s">
        <v>180</v>
      </c>
      <c r="AJ168" s="9"/>
      <c r="AK168" s="393"/>
      <c r="AL168" s="10"/>
    </row>
    <row r="169" spans="1:38">
      <c r="A169" s="312"/>
      <c r="B169" s="325"/>
      <c r="C169" s="348"/>
      <c r="D169" s="354" t="s">
        <v>86</v>
      </c>
      <c r="E169" s="355"/>
      <c r="F169" s="356"/>
      <c r="G169" s="356"/>
      <c r="H169" s="397"/>
      <c r="I169" s="397"/>
      <c r="J169" s="397"/>
      <c r="K169" s="397"/>
      <c r="L169" s="397"/>
      <c r="M169" s="397"/>
      <c r="N169" s="397"/>
      <c r="O169" s="397"/>
      <c r="P169" s="397"/>
      <c r="Q169" s="397"/>
      <c r="R169" s="397"/>
      <c r="S169" s="397"/>
      <c r="T169" s="397"/>
      <c r="U169" s="397"/>
      <c r="V169" s="397"/>
      <c r="W169" s="397"/>
      <c r="X169" s="397"/>
      <c r="Y169" s="355" t="s">
        <v>98</v>
      </c>
      <c r="Z169" s="397"/>
      <c r="AA169" s="356"/>
      <c r="AB169" s="357"/>
      <c r="AC169" s="665"/>
      <c r="AD169" s="666"/>
      <c r="AE169" s="666"/>
      <c r="AF169" s="666"/>
      <c r="AG169" s="666"/>
      <c r="AH169" s="666"/>
      <c r="AI169" s="667"/>
      <c r="AJ169" s="9" t="s">
        <v>3</v>
      </c>
      <c r="AK169" s="393"/>
      <c r="AL169" s="10"/>
    </row>
    <row r="170" spans="1:38">
      <c r="A170" s="312"/>
      <c r="B170" s="325"/>
      <c r="C170" s="348"/>
      <c r="D170" s="48" t="s">
        <v>158</v>
      </c>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27"/>
      <c r="AC170" s="680">
        <f>IFERROR(ROUNDDOWN(AC167*2/3,-3),"")</f>
        <v>0</v>
      </c>
      <c r="AD170" s="681"/>
      <c r="AE170" s="681"/>
      <c r="AF170" s="681"/>
      <c r="AG170" s="681"/>
      <c r="AH170" s="681"/>
      <c r="AI170" s="682"/>
      <c r="AJ170" s="9" t="s">
        <v>3</v>
      </c>
      <c r="AK170" s="393"/>
      <c r="AL170" s="10"/>
    </row>
    <row r="171" spans="1:38">
      <c r="A171" s="312"/>
      <c r="B171" s="325"/>
      <c r="C171" s="406"/>
      <c r="D171" s="438"/>
      <c r="E171" s="335" t="s">
        <v>292</v>
      </c>
      <c r="F171" s="410"/>
      <c r="G171" s="410"/>
      <c r="H171" s="410"/>
      <c r="I171" s="410"/>
      <c r="J171" s="410"/>
      <c r="K171" s="397"/>
      <c r="L171" s="397"/>
      <c r="M171" s="397"/>
      <c r="N171" s="397"/>
      <c r="O171" s="397"/>
      <c r="P171" s="397"/>
      <c r="Q171" s="397"/>
      <c r="R171" s="397"/>
      <c r="S171" s="397"/>
      <c r="T171" s="397"/>
      <c r="U171" s="397"/>
      <c r="V171" s="397"/>
      <c r="W171" s="397"/>
      <c r="X171" s="397"/>
      <c r="Y171" s="397"/>
      <c r="Z171" s="397"/>
      <c r="AA171" s="397"/>
      <c r="AB171" s="397"/>
      <c r="AC171" s="312"/>
      <c r="AD171" s="312"/>
      <c r="AE171" s="312"/>
      <c r="AF171" s="312"/>
      <c r="AG171" s="312"/>
      <c r="AH171" s="312"/>
      <c r="AI171" s="312"/>
      <c r="AJ171" s="312"/>
      <c r="AK171" s="393"/>
      <c r="AL171" s="10"/>
    </row>
    <row r="172" spans="1:38" ht="19.5" thickBot="1">
      <c r="A172" s="312"/>
      <c r="B172" s="325"/>
      <c r="C172" s="348"/>
      <c r="D172" s="349" t="s">
        <v>159</v>
      </c>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c r="AA172" s="316"/>
      <c r="AB172" s="350"/>
      <c r="AC172" s="715">
        <f>IFERROR(ROUNDDOWN(AC167-AC169,-3),"")</f>
        <v>0</v>
      </c>
      <c r="AD172" s="716"/>
      <c r="AE172" s="716"/>
      <c r="AF172" s="716"/>
      <c r="AG172" s="716"/>
      <c r="AH172" s="716"/>
      <c r="AI172" s="717"/>
      <c r="AJ172" s="9" t="s">
        <v>3</v>
      </c>
      <c r="AK172" s="393"/>
      <c r="AL172" s="10"/>
    </row>
    <row r="173" spans="1:38" ht="19.5" thickBot="1">
      <c r="A173" s="312"/>
      <c r="B173" s="325"/>
      <c r="C173" s="348"/>
      <c r="D173" s="359" t="s">
        <v>160</v>
      </c>
      <c r="E173" s="391"/>
      <c r="F173" s="391"/>
      <c r="G173" s="391"/>
      <c r="H173" s="391"/>
      <c r="I173" s="391"/>
      <c r="J173" s="391"/>
      <c r="K173" s="391"/>
      <c r="L173" s="391"/>
      <c r="M173" s="391"/>
      <c r="N173" s="391"/>
      <c r="O173" s="391"/>
      <c r="P173" s="391"/>
      <c r="Q173" s="391"/>
      <c r="R173" s="391"/>
      <c r="S173" s="391"/>
      <c r="T173" s="391"/>
      <c r="U173" s="391"/>
      <c r="V173" s="391"/>
      <c r="W173" s="391"/>
      <c r="X173" s="391"/>
      <c r="Y173" s="391"/>
      <c r="Z173" s="391"/>
      <c r="AA173" s="391"/>
      <c r="AB173" s="398"/>
      <c r="AC173" s="712">
        <f>MIN(AC170,AC172)</f>
        <v>0</v>
      </c>
      <c r="AD173" s="713"/>
      <c r="AE173" s="713"/>
      <c r="AF173" s="713"/>
      <c r="AG173" s="713"/>
      <c r="AH173" s="713"/>
      <c r="AI173" s="714"/>
      <c r="AJ173" s="356" t="s">
        <v>3</v>
      </c>
      <c r="AK173" s="357"/>
      <c r="AL173" s="10"/>
    </row>
    <row r="174" spans="1:38">
      <c r="A174" s="312"/>
      <c r="B174" s="325"/>
      <c r="C174" s="48" t="s">
        <v>80</v>
      </c>
      <c r="D174" s="336"/>
      <c r="E174" s="316"/>
      <c r="F174" s="316"/>
      <c r="G174" s="316"/>
      <c r="H174" s="316"/>
      <c r="I174" s="316"/>
      <c r="J174" s="316"/>
      <c r="K174" s="392"/>
      <c r="L174" s="392"/>
      <c r="M174" s="392"/>
      <c r="N174" s="392"/>
      <c r="O174" s="392"/>
      <c r="P174" s="392"/>
      <c r="Q174" s="392"/>
      <c r="R174" s="392"/>
      <c r="S174" s="392"/>
      <c r="T174" s="392"/>
      <c r="U174" s="392"/>
      <c r="V174" s="392"/>
      <c r="W174" s="392"/>
      <c r="X174" s="392"/>
      <c r="Y174" s="392"/>
      <c r="Z174" s="392"/>
      <c r="AA174" s="392"/>
      <c r="AB174" s="392"/>
      <c r="AC174" s="392"/>
      <c r="AD174" s="392"/>
      <c r="AE174" s="392"/>
      <c r="AF174" s="392"/>
      <c r="AG174" s="392"/>
      <c r="AH174" s="392"/>
      <c r="AI174" s="392"/>
      <c r="AJ174" s="392"/>
      <c r="AK174" s="413"/>
      <c r="AL174" s="10"/>
    </row>
    <row r="175" spans="1:38">
      <c r="A175" s="312"/>
      <c r="B175" s="416"/>
      <c r="C175" s="426"/>
      <c r="D175" s="25" t="s">
        <v>200</v>
      </c>
      <c r="E175" s="9"/>
      <c r="F175" s="10"/>
      <c r="G175" s="10"/>
      <c r="H175" s="312"/>
      <c r="I175" s="10"/>
      <c r="J175" s="393"/>
      <c r="K175" s="312"/>
      <c r="L175" s="312"/>
      <c r="M175" s="312"/>
      <c r="N175" s="312"/>
      <c r="O175" s="312"/>
      <c r="P175" s="312"/>
      <c r="Q175" s="312"/>
      <c r="R175" s="312"/>
      <c r="S175" s="312"/>
      <c r="T175" s="312"/>
      <c r="U175" s="312"/>
      <c r="V175" s="312"/>
      <c r="W175" s="312"/>
      <c r="X175" s="312"/>
      <c r="Y175" s="311" t="s">
        <v>296</v>
      </c>
      <c r="Z175" s="777" t="s">
        <v>198</v>
      </c>
      <c r="AA175" s="777"/>
      <c r="AB175" s="777"/>
      <c r="AC175" s="777"/>
      <c r="AD175" s="777"/>
      <c r="AE175" s="777"/>
      <c r="AF175" s="777"/>
      <c r="AG175" s="777"/>
      <c r="AH175" s="777"/>
      <c r="AI175" s="777"/>
      <c r="AJ175" s="778"/>
      <c r="AK175" s="415"/>
      <c r="AL175" s="10"/>
    </row>
    <row r="176" spans="1:38">
      <c r="A176" s="312"/>
      <c r="B176" s="416"/>
      <c r="C176" s="426"/>
      <c r="D176" s="6" t="s">
        <v>116</v>
      </c>
      <c r="E176" s="335" t="s">
        <v>207</v>
      </c>
      <c r="F176" s="439"/>
      <c r="G176" s="410"/>
      <c r="H176" s="397"/>
      <c r="I176" s="410"/>
      <c r="J176" s="410"/>
      <c r="K176" s="397"/>
      <c r="L176" s="397"/>
      <c r="M176" s="397"/>
      <c r="N176" s="397"/>
      <c r="O176" s="397"/>
      <c r="P176" s="397"/>
      <c r="Q176" s="397"/>
      <c r="R176" s="397"/>
      <c r="S176" s="397"/>
      <c r="T176" s="397"/>
      <c r="U176" s="397"/>
      <c r="V176" s="397"/>
      <c r="W176" s="397"/>
      <c r="X176" s="397"/>
      <c r="Y176" s="311" t="s">
        <v>295</v>
      </c>
      <c r="Z176" s="691" t="s">
        <v>199</v>
      </c>
      <c r="AA176" s="691"/>
      <c r="AB176" s="691"/>
      <c r="AC176" s="691"/>
      <c r="AD176" s="691"/>
      <c r="AE176" s="691"/>
      <c r="AF176" s="691"/>
      <c r="AG176" s="691"/>
      <c r="AH176" s="691"/>
      <c r="AI176" s="691"/>
      <c r="AJ176" s="692"/>
      <c r="AK176" s="408"/>
      <c r="AL176" s="10"/>
    </row>
    <row r="177" spans="1:38">
      <c r="A177" s="312"/>
      <c r="B177" s="416"/>
      <c r="C177" s="422"/>
      <c r="D177" s="49" t="s">
        <v>211</v>
      </c>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708"/>
      <c r="AD177" s="709"/>
      <c r="AE177" s="709"/>
      <c r="AF177" s="709"/>
      <c r="AG177" s="709"/>
      <c r="AH177" s="710"/>
      <c r="AI177" s="730" t="s">
        <v>89</v>
      </c>
      <c r="AJ177" s="731"/>
      <c r="AK177" s="732"/>
      <c r="AL177" s="10"/>
    </row>
    <row r="178" spans="1:38">
      <c r="A178" s="312"/>
      <c r="B178" s="431"/>
      <c r="C178" s="6"/>
      <c r="D178" s="354" t="s">
        <v>104</v>
      </c>
      <c r="E178" s="356"/>
      <c r="F178" s="356"/>
      <c r="G178" s="356"/>
      <c r="H178" s="356"/>
      <c r="I178" s="356"/>
      <c r="J178" s="356"/>
      <c r="K178" s="356"/>
      <c r="L178" s="356"/>
      <c r="M178" s="356"/>
      <c r="N178" s="356"/>
      <c r="O178" s="356"/>
      <c r="P178" s="356"/>
      <c r="Q178" s="356"/>
      <c r="R178" s="356"/>
      <c r="S178" s="356"/>
      <c r="T178" s="356"/>
      <c r="U178" s="356"/>
      <c r="V178" s="356"/>
      <c r="W178" s="356"/>
      <c r="X178" s="356"/>
      <c r="Y178" s="356"/>
      <c r="Z178" s="356"/>
      <c r="AA178" s="356"/>
      <c r="AB178" s="356"/>
      <c r="AC178" s="356"/>
      <c r="AD178" s="356"/>
      <c r="AE178" s="356"/>
      <c r="AF178" s="356"/>
      <c r="AG178" s="356"/>
      <c r="AH178" s="356"/>
      <c r="AI178" s="356"/>
      <c r="AJ178" s="356"/>
      <c r="AK178" s="357"/>
      <c r="AL178" s="10"/>
    </row>
    <row r="179" spans="1:38">
      <c r="A179" s="312"/>
      <c r="B179" s="431"/>
      <c r="C179" s="29" t="s">
        <v>357</v>
      </c>
      <c r="D179" s="49"/>
      <c r="E179" s="369"/>
      <c r="F179" s="369"/>
      <c r="G179" s="369"/>
      <c r="H179" s="36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27"/>
      <c r="AL179" s="10"/>
    </row>
    <row r="180" spans="1:38">
      <c r="A180" s="312"/>
      <c r="B180" s="333"/>
      <c r="C180" s="331"/>
      <c r="D180" s="668" t="s">
        <v>379</v>
      </c>
      <c r="E180" s="668"/>
      <c r="F180" s="668"/>
      <c r="G180" s="668"/>
      <c r="H180" s="668"/>
      <c r="I180" s="668"/>
      <c r="J180" s="668"/>
      <c r="K180" s="668"/>
      <c r="L180" s="668"/>
      <c r="M180" s="668"/>
      <c r="N180" s="668"/>
      <c r="O180" s="668"/>
      <c r="P180" s="668"/>
      <c r="Q180" s="668"/>
      <c r="R180" s="668"/>
      <c r="S180" s="668"/>
      <c r="T180" s="668"/>
      <c r="U180" s="668"/>
      <c r="V180" s="668"/>
      <c r="W180" s="668"/>
      <c r="X180" s="668"/>
      <c r="Y180" s="668"/>
      <c r="Z180" s="668"/>
      <c r="AA180" s="668"/>
      <c r="AB180" s="668"/>
      <c r="AC180" s="668"/>
      <c r="AD180" s="668"/>
      <c r="AE180" s="668"/>
      <c r="AF180" s="668"/>
      <c r="AG180" s="668"/>
      <c r="AH180" s="668"/>
      <c r="AI180" s="668"/>
      <c r="AJ180" s="668"/>
      <c r="AK180" s="669"/>
      <c r="AL180" s="10"/>
    </row>
    <row r="181" spans="1:38">
      <c r="A181" s="312"/>
      <c r="B181" s="416"/>
      <c r="C181" s="279"/>
      <c r="D181" s="310" t="s">
        <v>296</v>
      </c>
      <c r="E181" s="673" t="s">
        <v>365</v>
      </c>
      <c r="F181" s="673"/>
      <c r="G181" s="673"/>
      <c r="H181" s="673"/>
      <c r="I181" s="673"/>
      <c r="J181" s="673"/>
      <c r="K181" s="673"/>
      <c r="L181" s="673"/>
      <c r="M181" s="673"/>
      <c r="N181" s="673"/>
      <c r="O181" s="673"/>
      <c r="P181" s="673"/>
      <c r="Q181" s="673"/>
      <c r="R181" s="673"/>
      <c r="S181" s="673"/>
      <c r="T181" s="673"/>
      <c r="U181" s="673"/>
      <c r="V181" s="673"/>
      <c r="W181" s="673"/>
      <c r="X181" s="673"/>
      <c r="Y181" s="673"/>
      <c r="Z181" s="673"/>
      <c r="AA181" s="673"/>
      <c r="AB181" s="673"/>
      <c r="AC181" s="673"/>
      <c r="AD181" s="673"/>
      <c r="AE181" s="673"/>
      <c r="AF181" s="673"/>
      <c r="AG181" s="673"/>
      <c r="AH181" s="673"/>
      <c r="AI181" s="673"/>
      <c r="AJ181" s="673"/>
      <c r="AK181" s="736"/>
      <c r="AL181" s="10"/>
    </row>
    <row r="182" spans="1:38">
      <c r="A182" s="312"/>
      <c r="B182" s="416"/>
      <c r="C182" s="279"/>
      <c r="D182" s="310" t="s">
        <v>296</v>
      </c>
      <c r="E182" s="673" t="s">
        <v>485</v>
      </c>
      <c r="F182" s="673"/>
      <c r="G182" s="673"/>
      <c r="H182" s="673"/>
      <c r="I182" s="673"/>
      <c r="J182" s="673"/>
      <c r="K182" s="673"/>
      <c r="L182" s="673"/>
      <c r="M182" s="673"/>
      <c r="N182" s="673"/>
      <c r="O182" s="673"/>
      <c r="P182" s="673"/>
      <c r="Q182" s="673"/>
      <c r="R182" s="673"/>
      <c r="S182" s="673"/>
      <c r="T182" s="673"/>
      <c r="U182" s="673"/>
      <c r="V182" s="673"/>
      <c r="W182" s="673"/>
      <c r="X182" s="673"/>
      <c r="Y182" s="673"/>
      <c r="Z182" s="673"/>
      <c r="AA182" s="673"/>
      <c r="AB182" s="673"/>
      <c r="AC182" s="673"/>
      <c r="AD182" s="673"/>
      <c r="AE182" s="673"/>
      <c r="AF182" s="673"/>
      <c r="AG182" s="673"/>
      <c r="AH182" s="673"/>
      <c r="AI182" s="673"/>
      <c r="AJ182" s="673"/>
      <c r="AK182" s="736"/>
      <c r="AL182" s="10"/>
    </row>
    <row r="183" spans="1:38" ht="15.75" customHeight="1">
      <c r="A183" s="312"/>
      <c r="B183" s="416"/>
      <c r="C183" s="279"/>
      <c r="D183" s="6"/>
      <c r="E183" s="335" t="s">
        <v>208</v>
      </c>
      <c r="F183" s="410"/>
      <c r="G183" s="410"/>
      <c r="H183" s="410"/>
      <c r="I183" s="397"/>
      <c r="J183" s="397"/>
      <c r="K183" s="397"/>
      <c r="L183" s="397"/>
      <c r="M183" s="397"/>
      <c r="N183" s="397"/>
      <c r="O183" s="397"/>
      <c r="P183" s="397"/>
      <c r="Q183" s="397"/>
      <c r="R183" s="397"/>
      <c r="S183" s="397"/>
      <c r="T183" s="397"/>
      <c r="U183" s="397"/>
      <c r="V183" s="397"/>
      <c r="W183" s="397"/>
      <c r="X183" s="397"/>
      <c r="Y183" s="397"/>
      <c r="Z183" s="397"/>
      <c r="AA183" s="397"/>
      <c r="AB183" s="397"/>
      <c r="AC183" s="356"/>
      <c r="AD183" s="397"/>
      <c r="AE183" s="397"/>
      <c r="AF183" s="397"/>
      <c r="AG183" s="397"/>
      <c r="AH183" s="397"/>
      <c r="AI183" s="397"/>
      <c r="AJ183" s="397"/>
      <c r="AK183" s="412"/>
      <c r="AL183" s="10"/>
    </row>
    <row r="184" spans="1:38">
      <c r="A184" s="312"/>
      <c r="B184" s="416"/>
      <c r="C184" s="279"/>
      <c r="D184" s="307" t="s">
        <v>296</v>
      </c>
      <c r="E184" s="693" t="s">
        <v>486</v>
      </c>
      <c r="F184" s="693"/>
      <c r="G184" s="693"/>
      <c r="H184" s="693"/>
      <c r="I184" s="693"/>
      <c r="J184" s="693"/>
      <c r="K184" s="693"/>
      <c r="L184" s="693"/>
      <c r="M184" s="693"/>
      <c r="N184" s="693"/>
      <c r="O184" s="693"/>
      <c r="P184" s="693"/>
      <c r="Q184" s="693"/>
      <c r="R184" s="693"/>
      <c r="S184" s="693"/>
      <c r="T184" s="693"/>
      <c r="U184" s="693"/>
      <c r="V184" s="693"/>
      <c r="W184" s="693"/>
      <c r="X184" s="693"/>
      <c r="Y184" s="693"/>
      <c r="Z184" s="693"/>
      <c r="AA184" s="693"/>
      <c r="AB184" s="693"/>
      <c r="AC184" s="693"/>
      <c r="AD184" s="693"/>
      <c r="AE184" s="693"/>
      <c r="AF184" s="693"/>
      <c r="AG184" s="693"/>
      <c r="AH184" s="693"/>
      <c r="AI184" s="693"/>
      <c r="AJ184" s="693"/>
      <c r="AK184" s="694"/>
      <c r="AL184" s="10"/>
    </row>
    <row r="185" spans="1:38" ht="13.5" customHeight="1">
      <c r="A185" s="312"/>
      <c r="B185" s="416"/>
      <c r="C185" s="279"/>
      <c r="D185" s="282"/>
      <c r="E185" s="695"/>
      <c r="F185" s="695"/>
      <c r="G185" s="695"/>
      <c r="H185" s="695"/>
      <c r="I185" s="695"/>
      <c r="J185" s="695"/>
      <c r="K185" s="695"/>
      <c r="L185" s="695"/>
      <c r="M185" s="695"/>
      <c r="N185" s="695"/>
      <c r="O185" s="695"/>
      <c r="P185" s="695"/>
      <c r="Q185" s="695"/>
      <c r="R185" s="695"/>
      <c r="S185" s="695"/>
      <c r="T185" s="695"/>
      <c r="U185" s="695"/>
      <c r="V185" s="695"/>
      <c r="W185" s="695"/>
      <c r="X185" s="695"/>
      <c r="Y185" s="695"/>
      <c r="Z185" s="695"/>
      <c r="AA185" s="695"/>
      <c r="AB185" s="695"/>
      <c r="AC185" s="695"/>
      <c r="AD185" s="695"/>
      <c r="AE185" s="695"/>
      <c r="AF185" s="695"/>
      <c r="AG185" s="695"/>
      <c r="AH185" s="695"/>
      <c r="AI185" s="695"/>
      <c r="AJ185" s="695"/>
      <c r="AK185" s="696"/>
      <c r="AL185" s="10"/>
    </row>
    <row r="186" spans="1:38" ht="15.75" customHeight="1">
      <c r="A186" s="312"/>
      <c r="B186" s="416"/>
      <c r="C186" s="25"/>
      <c r="D186" s="6"/>
      <c r="E186" s="335" t="s">
        <v>209</v>
      </c>
      <c r="F186" s="439"/>
      <c r="G186" s="410"/>
      <c r="H186" s="410"/>
      <c r="I186" s="397"/>
      <c r="J186" s="397"/>
      <c r="K186" s="397"/>
      <c r="L186" s="397"/>
      <c r="M186" s="397"/>
      <c r="N186" s="397"/>
      <c r="O186" s="397"/>
      <c r="P186" s="397"/>
      <c r="Q186" s="397"/>
      <c r="R186" s="397"/>
      <c r="S186" s="397"/>
      <c r="T186" s="397"/>
      <c r="U186" s="397"/>
      <c r="V186" s="397"/>
      <c r="W186" s="397"/>
      <c r="X186" s="397"/>
      <c r="Y186" s="397"/>
      <c r="Z186" s="397"/>
      <c r="AA186" s="397"/>
      <c r="AB186" s="397"/>
      <c r="AC186" s="356"/>
      <c r="AD186" s="397"/>
      <c r="AE186" s="397"/>
      <c r="AF186" s="397"/>
      <c r="AG186" s="397"/>
      <c r="AH186" s="397"/>
      <c r="AI186" s="397"/>
      <c r="AJ186" s="397"/>
      <c r="AK186" s="412"/>
      <c r="AL186" s="10"/>
    </row>
    <row r="187" spans="1:38">
      <c r="A187" s="312"/>
      <c r="B187" s="416"/>
      <c r="C187" s="279"/>
      <c r="D187" s="310" t="s">
        <v>296</v>
      </c>
      <c r="E187" s="673" t="s">
        <v>487</v>
      </c>
      <c r="F187" s="673"/>
      <c r="G187" s="673"/>
      <c r="H187" s="673"/>
      <c r="I187" s="673"/>
      <c r="J187" s="673"/>
      <c r="K187" s="673"/>
      <c r="L187" s="673"/>
      <c r="M187" s="673"/>
      <c r="N187" s="673"/>
      <c r="O187" s="673"/>
      <c r="P187" s="673"/>
      <c r="Q187" s="673"/>
      <c r="R187" s="673"/>
      <c r="S187" s="673"/>
      <c r="T187" s="673"/>
      <c r="U187" s="673"/>
      <c r="V187" s="673"/>
      <c r="W187" s="673"/>
      <c r="X187" s="673"/>
      <c r="Y187" s="673"/>
      <c r="Z187" s="673"/>
      <c r="AA187" s="673"/>
      <c r="AB187" s="673"/>
      <c r="AC187" s="673"/>
      <c r="AD187" s="673"/>
      <c r="AE187" s="673"/>
      <c r="AF187" s="673"/>
      <c r="AG187" s="673"/>
      <c r="AH187" s="673"/>
      <c r="AI187" s="673"/>
      <c r="AJ187" s="673"/>
      <c r="AK187" s="736"/>
      <c r="AL187" s="10"/>
    </row>
    <row r="188" spans="1:38" ht="15.75" customHeight="1">
      <c r="A188" s="312"/>
      <c r="B188" s="416"/>
      <c r="C188" s="25"/>
      <c r="D188" s="25"/>
      <c r="E188" s="332" t="s">
        <v>210</v>
      </c>
      <c r="F188" s="432"/>
      <c r="G188" s="10"/>
      <c r="H188" s="10"/>
      <c r="I188" s="312"/>
      <c r="J188" s="312"/>
      <c r="K188" s="312"/>
      <c r="L188" s="312"/>
      <c r="M188" s="312"/>
      <c r="N188" s="312"/>
      <c r="O188" s="312"/>
      <c r="P188" s="312"/>
      <c r="Q188" s="312"/>
      <c r="R188" s="312"/>
      <c r="S188" s="312"/>
      <c r="T188" s="312"/>
      <c r="U188" s="312"/>
      <c r="V188" s="312"/>
      <c r="W188" s="312"/>
      <c r="X188" s="312"/>
      <c r="Y188" s="312"/>
      <c r="Z188" s="312"/>
      <c r="AA188" s="312"/>
      <c r="AB188" s="312"/>
      <c r="AC188" s="9"/>
      <c r="AD188" s="312"/>
      <c r="AE188" s="312"/>
      <c r="AF188" s="312"/>
      <c r="AG188" s="312"/>
      <c r="AH188" s="312"/>
      <c r="AI188" s="312"/>
      <c r="AJ188" s="312"/>
      <c r="AK188" s="393"/>
      <c r="AL188" s="10"/>
    </row>
    <row r="189" spans="1:38" ht="15.75" customHeight="1">
      <c r="A189" s="312"/>
      <c r="B189" s="391"/>
      <c r="C189" s="316"/>
      <c r="D189" s="316"/>
      <c r="E189" s="387"/>
      <c r="F189" s="440"/>
      <c r="G189" s="391"/>
      <c r="H189" s="391"/>
      <c r="I189" s="392"/>
      <c r="J189" s="392"/>
      <c r="K189" s="392"/>
      <c r="L189" s="392"/>
      <c r="M189" s="392"/>
      <c r="N189" s="392"/>
      <c r="O189" s="392"/>
      <c r="P189" s="392"/>
      <c r="Q189" s="392"/>
      <c r="R189" s="392"/>
      <c r="S189" s="392"/>
      <c r="T189" s="392"/>
      <c r="U189" s="392"/>
      <c r="V189" s="392"/>
      <c r="W189" s="392"/>
      <c r="X189" s="392"/>
      <c r="Y189" s="392"/>
      <c r="Z189" s="392"/>
      <c r="AA189" s="392"/>
      <c r="AB189" s="392"/>
      <c r="AC189" s="316"/>
      <c r="AD189" s="392"/>
      <c r="AE189" s="392"/>
      <c r="AF189" s="392"/>
      <c r="AG189" s="392"/>
      <c r="AH189" s="392"/>
      <c r="AI189" s="392"/>
      <c r="AJ189" s="392"/>
      <c r="AK189" s="391"/>
      <c r="AL189" s="10"/>
    </row>
    <row r="190" spans="1:38">
      <c r="A190" s="312"/>
      <c r="B190" s="321" t="s">
        <v>102</v>
      </c>
      <c r="C190" s="322"/>
      <c r="D190" s="322"/>
      <c r="E190" s="323"/>
      <c r="F190" s="323"/>
      <c r="G190" s="323"/>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74"/>
      <c r="AL190" s="10"/>
    </row>
    <row r="191" spans="1:38">
      <c r="A191" s="312"/>
      <c r="B191" s="325"/>
      <c r="C191" s="48" t="s">
        <v>138</v>
      </c>
      <c r="D191" s="326"/>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27"/>
      <c r="AL191" s="10"/>
    </row>
    <row r="192" spans="1:38">
      <c r="A192" s="312"/>
      <c r="B192" s="325"/>
      <c r="C192" s="348"/>
      <c r="D192" s="349" t="s">
        <v>184</v>
      </c>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c r="AA192" s="316"/>
      <c r="AB192" s="350"/>
      <c r="AC192" s="680">
        <f>'別紙2（高効率空調機器）'!G26</f>
        <v>0</v>
      </c>
      <c r="AD192" s="681"/>
      <c r="AE192" s="681"/>
      <c r="AF192" s="681"/>
      <c r="AG192" s="681"/>
      <c r="AH192" s="681"/>
      <c r="AI192" s="682"/>
      <c r="AJ192" s="25" t="s">
        <v>3</v>
      </c>
      <c r="AK192" s="28"/>
      <c r="AL192" s="10"/>
    </row>
    <row r="193" spans="1:38">
      <c r="A193" s="312"/>
      <c r="B193" s="325"/>
      <c r="C193" s="348"/>
      <c r="D193" s="48" t="s">
        <v>90</v>
      </c>
      <c r="E193" s="49"/>
      <c r="F193" s="49"/>
      <c r="G193" s="49"/>
      <c r="H193" s="49"/>
      <c r="I193" s="49"/>
      <c r="J193" s="49"/>
      <c r="K193" s="49"/>
      <c r="L193" s="49"/>
      <c r="M193" s="49"/>
      <c r="N193" s="49"/>
      <c r="O193" s="49"/>
      <c r="P193" s="49"/>
      <c r="Q193" s="49"/>
      <c r="R193" s="49"/>
      <c r="S193" s="49"/>
      <c r="T193" s="49"/>
      <c r="U193" s="49"/>
      <c r="V193" s="49"/>
      <c r="W193" s="49"/>
      <c r="X193" s="49"/>
      <c r="Y193" s="351" t="s">
        <v>162</v>
      </c>
      <c r="Z193" s="49"/>
      <c r="AA193" s="49"/>
      <c r="AB193" s="27"/>
      <c r="AC193" s="352" t="s">
        <v>179</v>
      </c>
      <c r="AD193" s="756"/>
      <c r="AE193" s="756"/>
      <c r="AF193" s="756"/>
      <c r="AG193" s="756"/>
      <c r="AH193" s="756"/>
      <c r="AI193" s="353" t="s">
        <v>180</v>
      </c>
      <c r="AJ193" s="9"/>
      <c r="AK193" s="28"/>
      <c r="AL193" s="10"/>
    </row>
    <row r="194" spans="1:38">
      <c r="A194" s="312"/>
      <c r="B194" s="325"/>
      <c r="C194" s="348"/>
      <c r="D194" s="354" t="s">
        <v>86</v>
      </c>
      <c r="E194" s="355"/>
      <c r="F194" s="356"/>
      <c r="G194" s="356"/>
      <c r="H194" s="356"/>
      <c r="I194" s="356"/>
      <c r="J194" s="356"/>
      <c r="K194" s="356"/>
      <c r="L194" s="356"/>
      <c r="M194" s="356"/>
      <c r="N194" s="356"/>
      <c r="O194" s="356"/>
      <c r="P194" s="356"/>
      <c r="Q194" s="356"/>
      <c r="R194" s="356"/>
      <c r="S194" s="356"/>
      <c r="T194" s="356"/>
      <c r="U194" s="356"/>
      <c r="V194" s="356"/>
      <c r="W194" s="356"/>
      <c r="X194" s="356"/>
      <c r="Y194" s="355" t="s">
        <v>98</v>
      </c>
      <c r="Z194" s="356"/>
      <c r="AA194" s="356"/>
      <c r="AB194" s="357"/>
      <c r="AC194" s="665"/>
      <c r="AD194" s="666"/>
      <c r="AE194" s="666"/>
      <c r="AF194" s="666"/>
      <c r="AG194" s="666"/>
      <c r="AH194" s="666"/>
      <c r="AI194" s="667"/>
      <c r="AJ194" s="9" t="s">
        <v>3</v>
      </c>
      <c r="AK194" s="28"/>
      <c r="AL194" s="10"/>
    </row>
    <row r="195" spans="1:38">
      <c r="A195" s="312"/>
      <c r="B195" s="325"/>
      <c r="C195" s="348"/>
      <c r="D195" s="349" t="s">
        <v>158</v>
      </c>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c r="AA195" s="316"/>
      <c r="AB195" s="350"/>
      <c r="AC195" s="680">
        <f>ROUNDDOWN(AC192*2/3,-3)</f>
        <v>0</v>
      </c>
      <c r="AD195" s="681"/>
      <c r="AE195" s="681"/>
      <c r="AF195" s="681"/>
      <c r="AG195" s="681"/>
      <c r="AH195" s="681"/>
      <c r="AI195" s="682"/>
      <c r="AJ195" s="9" t="s">
        <v>3</v>
      </c>
      <c r="AK195" s="28"/>
      <c r="AL195" s="10"/>
    </row>
    <row r="196" spans="1:38" ht="19.5" thickBot="1">
      <c r="A196" s="312"/>
      <c r="B196" s="325"/>
      <c r="C196" s="348"/>
      <c r="D196" s="349" t="s">
        <v>159</v>
      </c>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c r="AA196" s="316"/>
      <c r="AB196" s="350"/>
      <c r="AC196" s="715">
        <f>ROUNDDOWN(AC192-AC194,-3)</f>
        <v>0</v>
      </c>
      <c r="AD196" s="716"/>
      <c r="AE196" s="716"/>
      <c r="AF196" s="716"/>
      <c r="AG196" s="716"/>
      <c r="AH196" s="716"/>
      <c r="AI196" s="717"/>
      <c r="AJ196" s="9" t="s">
        <v>3</v>
      </c>
      <c r="AK196" s="28"/>
      <c r="AL196" s="10"/>
    </row>
    <row r="197" spans="1:38" ht="19.5" thickBot="1">
      <c r="A197" s="312"/>
      <c r="B197" s="325"/>
      <c r="C197" s="358"/>
      <c r="D197" s="359" t="s">
        <v>160</v>
      </c>
      <c r="E197" s="316"/>
      <c r="F197" s="316"/>
      <c r="G197" s="316"/>
      <c r="H197" s="360"/>
      <c r="I197" s="316"/>
      <c r="J197" s="316"/>
      <c r="K197" s="316"/>
      <c r="L197" s="316"/>
      <c r="M197" s="316"/>
      <c r="N197" s="316"/>
      <c r="O197" s="316"/>
      <c r="P197" s="316"/>
      <c r="Q197" s="316"/>
      <c r="R197" s="316"/>
      <c r="S197" s="316"/>
      <c r="T197" s="316"/>
      <c r="U197" s="316"/>
      <c r="V197" s="316"/>
      <c r="W197" s="316"/>
      <c r="X197" s="316"/>
      <c r="Y197" s="316"/>
      <c r="Z197" s="316"/>
      <c r="AA197" s="316"/>
      <c r="AB197" s="316"/>
      <c r="AC197" s="712">
        <f>MIN(AC195:AI196)</f>
        <v>0</v>
      </c>
      <c r="AD197" s="713"/>
      <c r="AE197" s="713"/>
      <c r="AF197" s="713"/>
      <c r="AG197" s="713"/>
      <c r="AH197" s="713"/>
      <c r="AI197" s="714"/>
      <c r="AJ197" s="356" t="s">
        <v>3</v>
      </c>
      <c r="AK197" s="357"/>
      <c r="AL197" s="10"/>
    </row>
    <row r="198" spans="1:38">
      <c r="A198" s="312"/>
      <c r="B198" s="431"/>
      <c r="C198" s="48" t="s">
        <v>80</v>
      </c>
      <c r="D198" s="46"/>
      <c r="E198" s="9"/>
      <c r="F198" s="9"/>
      <c r="G198" s="9"/>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316"/>
      <c r="AK198" s="27"/>
      <c r="AL198" s="10"/>
    </row>
    <row r="199" spans="1:38">
      <c r="A199" s="312"/>
      <c r="B199" s="431"/>
      <c r="C199" s="275"/>
      <c r="D199" s="48" t="s">
        <v>143</v>
      </c>
      <c r="E199" s="351"/>
      <c r="F199" s="49"/>
      <c r="G199" s="49"/>
      <c r="H199" s="49"/>
      <c r="I199" s="49"/>
      <c r="J199" s="49"/>
      <c r="K199" s="49"/>
      <c r="L199" s="49"/>
      <c r="M199" s="49"/>
      <c r="N199" s="49"/>
      <c r="O199" s="49"/>
      <c r="P199" s="49"/>
      <c r="Q199" s="49"/>
      <c r="R199" s="49"/>
      <c r="S199" s="49"/>
      <c r="T199" s="49"/>
      <c r="U199" s="49"/>
      <c r="V199" s="49"/>
      <c r="W199" s="49"/>
      <c r="X199" s="49"/>
      <c r="Y199" s="49"/>
      <c r="Z199" s="49"/>
      <c r="AA199" s="49"/>
      <c r="AB199" s="27"/>
      <c r="AC199" s="308" t="s">
        <v>296</v>
      </c>
      <c r="AD199" s="699" t="s">
        <v>427</v>
      </c>
      <c r="AE199" s="699"/>
      <c r="AF199" s="699"/>
      <c r="AG199" s="699"/>
      <c r="AH199" s="699"/>
      <c r="AI199" s="699"/>
      <c r="AJ199" s="699"/>
      <c r="AK199" s="700"/>
      <c r="AL199" s="10"/>
    </row>
    <row r="200" spans="1:38">
      <c r="A200" s="312"/>
      <c r="B200" s="431"/>
      <c r="C200" s="275"/>
      <c r="D200" s="443" t="s">
        <v>150</v>
      </c>
      <c r="E200" s="704" t="s">
        <v>346</v>
      </c>
      <c r="F200" s="704"/>
      <c r="G200" s="704"/>
      <c r="H200" s="704"/>
      <c r="I200" s="704"/>
      <c r="J200" s="704"/>
      <c r="K200" s="704"/>
      <c r="L200" s="704"/>
      <c r="M200" s="704"/>
      <c r="N200" s="704"/>
      <c r="O200" s="704"/>
      <c r="P200" s="704"/>
      <c r="Q200" s="704"/>
      <c r="R200" s="704"/>
      <c r="S200" s="704"/>
      <c r="T200" s="704"/>
      <c r="U200" s="704"/>
      <c r="V200" s="704"/>
      <c r="W200" s="704"/>
      <c r="X200" s="704"/>
      <c r="Y200" s="704"/>
      <c r="Z200" s="704"/>
      <c r="AA200" s="704"/>
      <c r="AB200" s="705"/>
      <c r="AC200" s="308" t="s">
        <v>296</v>
      </c>
      <c r="AD200" s="658" t="s">
        <v>428</v>
      </c>
      <c r="AE200" s="658"/>
      <c r="AF200" s="658"/>
      <c r="AG200" s="658"/>
      <c r="AH200" s="658"/>
      <c r="AI200" s="658"/>
      <c r="AJ200" s="658"/>
      <c r="AK200" s="701"/>
      <c r="AL200" s="10"/>
    </row>
    <row r="201" spans="1:38">
      <c r="A201" s="312"/>
      <c r="B201" s="431"/>
      <c r="C201" s="275"/>
      <c r="D201" s="276"/>
      <c r="E201" s="706"/>
      <c r="F201" s="706"/>
      <c r="G201" s="706"/>
      <c r="H201" s="706"/>
      <c r="I201" s="706"/>
      <c r="J201" s="706"/>
      <c r="K201" s="706"/>
      <c r="L201" s="706"/>
      <c r="M201" s="706"/>
      <c r="N201" s="706"/>
      <c r="O201" s="706"/>
      <c r="P201" s="706"/>
      <c r="Q201" s="706"/>
      <c r="R201" s="706"/>
      <c r="S201" s="706"/>
      <c r="T201" s="706"/>
      <c r="U201" s="706"/>
      <c r="V201" s="706"/>
      <c r="W201" s="706"/>
      <c r="X201" s="706"/>
      <c r="Y201" s="706"/>
      <c r="Z201" s="706"/>
      <c r="AA201" s="706"/>
      <c r="AB201" s="707"/>
      <c r="AC201" s="178" t="s">
        <v>296</v>
      </c>
      <c r="AD201" s="702" t="s">
        <v>429</v>
      </c>
      <c r="AE201" s="702"/>
      <c r="AF201" s="702"/>
      <c r="AG201" s="702"/>
      <c r="AH201" s="702"/>
      <c r="AI201" s="702"/>
      <c r="AJ201" s="702"/>
      <c r="AK201" s="703"/>
      <c r="AL201" s="10"/>
    </row>
    <row r="202" spans="1:38">
      <c r="A202" s="312"/>
      <c r="B202" s="431"/>
      <c r="C202" s="361"/>
      <c r="D202" s="29" t="s">
        <v>488</v>
      </c>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708"/>
      <c r="AD202" s="709"/>
      <c r="AE202" s="709"/>
      <c r="AF202" s="709"/>
      <c r="AG202" s="709"/>
      <c r="AH202" s="710"/>
      <c r="AI202" s="730" t="s">
        <v>89</v>
      </c>
      <c r="AJ202" s="731"/>
      <c r="AK202" s="732"/>
      <c r="AL202" s="10"/>
    </row>
    <row r="203" spans="1:38">
      <c r="A203" s="312"/>
      <c r="B203" s="338"/>
      <c r="C203" s="6"/>
      <c r="D203" s="354" t="s">
        <v>104</v>
      </c>
      <c r="E203" s="356"/>
      <c r="F203" s="356"/>
      <c r="G203" s="356"/>
      <c r="H203" s="356"/>
      <c r="I203" s="356"/>
      <c r="J203" s="356"/>
      <c r="K203" s="356"/>
      <c r="L203" s="356"/>
      <c r="M203" s="356"/>
      <c r="N203" s="356"/>
      <c r="O203" s="356"/>
      <c r="P203" s="356"/>
      <c r="Q203" s="356"/>
      <c r="R203" s="356"/>
      <c r="S203" s="356"/>
      <c r="T203" s="356"/>
      <c r="U203" s="356"/>
      <c r="V203" s="356"/>
      <c r="W203" s="356"/>
      <c r="X203" s="356"/>
      <c r="Y203" s="356"/>
      <c r="Z203" s="356"/>
      <c r="AA203" s="356"/>
      <c r="AB203" s="356"/>
      <c r="AC203" s="356"/>
      <c r="AD203" s="356"/>
      <c r="AE203" s="356"/>
      <c r="AF203" s="356"/>
      <c r="AG203" s="356"/>
      <c r="AH203" s="356"/>
      <c r="AI203" s="356"/>
      <c r="AJ203" s="356"/>
      <c r="AK203" s="357"/>
      <c r="AL203" s="10"/>
    </row>
    <row r="204" spans="1:38" ht="7.5" customHeight="1">
      <c r="A204" s="312"/>
      <c r="B204" s="49"/>
      <c r="C204" s="49"/>
      <c r="D204" s="351"/>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10"/>
    </row>
    <row r="205" spans="1:38" ht="7.5" customHeight="1">
      <c r="A205" s="312"/>
      <c r="B205" s="312"/>
      <c r="C205" s="312"/>
      <c r="D205" s="312"/>
      <c r="E205" s="312"/>
      <c r="F205" s="312"/>
      <c r="G205" s="312"/>
      <c r="H205" s="312"/>
      <c r="I205" s="312"/>
      <c r="J205" s="312"/>
      <c r="K205" s="312"/>
      <c r="L205" s="312"/>
      <c r="M205" s="312"/>
      <c r="N205" s="312"/>
      <c r="O205" s="312"/>
      <c r="P205" s="312"/>
      <c r="Q205" s="312"/>
      <c r="R205" s="312"/>
      <c r="S205" s="312"/>
      <c r="T205" s="312"/>
      <c r="U205" s="312"/>
      <c r="V205" s="312"/>
      <c r="W205" s="312"/>
      <c r="X205" s="312"/>
      <c r="Y205" s="312"/>
      <c r="Z205" s="312"/>
      <c r="AA205" s="312"/>
      <c r="AB205" s="312"/>
      <c r="AC205" s="312"/>
      <c r="AD205" s="312"/>
      <c r="AE205" s="312"/>
      <c r="AF205" s="312"/>
      <c r="AG205" s="312"/>
      <c r="AH205" s="312"/>
      <c r="AI205" s="312"/>
      <c r="AJ205" s="312"/>
      <c r="AK205" s="10"/>
      <c r="AL205" s="10"/>
    </row>
    <row r="206" spans="1:38">
      <c r="A206" s="312"/>
      <c r="B206" s="321" t="s">
        <v>103</v>
      </c>
      <c r="C206" s="322"/>
      <c r="D206" s="322"/>
      <c r="E206" s="323"/>
      <c r="F206" s="323"/>
      <c r="G206" s="323"/>
      <c r="H206" s="323"/>
      <c r="I206" s="323"/>
      <c r="J206" s="323"/>
      <c r="K206" s="323"/>
      <c r="L206" s="323"/>
      <c r="M206" s="323"/>
      <c r="N206" s="323"/>
      <c r="O206" s="323"/>
      <c r="P206" s="323"/>
      <c r="Q206" s="323"/>
      <c r="R206" s="323"/>
      <c r="S206" s="323"/>
      <c r="T206" s="323"/>
      <c r="U206" s="323"/>
      <c r="V206" s="323"/>
      <c r="W206" s="323"/>
      <c r="X206" s="323"/>
      <c r="Y206" s="323"/>
      <c r="Z206" s="323"/>
      <c r="AA206" s="323"/>
      <c r="AB206" s="323"/>
      <c r="AC206" s="323"/>
      <c r="AD206" s="323"/>
      <c r="AE206" s="323"/>
      <c r="AF206" s="323"/>
      <c r="AG206" s="323"/>
      <c r="AH206" s="323"/>
      <c r="AI206" s="323"/>
      <c r="AJ206" s="323"/>
      <c r="AK206" s="374"/>
      <c r="AL206" s="10"/>
    </row>
    <row r="207" spans="1:38">
      <c r="A207" s="312"/>
      <c r="B207" s="325"/>
      <c r="C207" s="48" t="s">
        <v>138</v>
      </c>
      <c r="D207" s="326"/>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27"/>
      <c r="AL207" s="10"/>
    </row>
    <row r="208" spans="1:38">
      <c r="A208" s="312"/>
      <c r="B208" s="325"/>
      <c r="C208" s="348"/>
      <c r="D208" s="349" t="s">
        <v>184</v>
      </c>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c r="AA208" s="316"/>
      <c r="AB208" s="350"/>
      <c r="AC208" s="680">
        <f>'別紙2（高機能換気設備）'!G26</f>
        <v>0</v>
      </c>
      <c r="AD208" s="681"/>
      <c r="AE208" s="681"/>
      <c r="AF208" s="681"/>
      <c r="AG208" s="681"/>
      <c r="AH208" s="681"/>
      <c r="AI208" s="682"/>
      <c r="AJ208" s="25" t="s">
        <v>3</v>
      </c>
      <c r="AK208" s="28"/>
      <c r="AL208" s="10"/>
    </row>
    <row r="209" spans="1:41">
      <c r="A209" s="312"/>
      <c r="B209" s="325"/>
      <c r="C209" s="348"/>
      <c r="D209" s="48" t="s">
        <v>90</v>
      </c>
      <c r="E209" s="49"/>
      <c r="F209" s="49"/>
      <c r="G209" s="49"/>
      <c r="H209" s="49"/>
      <c r="I209" s="49"/>
      <c r="J209" s="49"/>
      <c r="K209" s="49"/>
      <c r="L209" s="49"/>
      <c r="M209" s="49"/>
      <c r="N209" s="49"/>
      <c r="O209" s="49"/>
      <c r="P209" s="49"/>
      <c r="Q209" s="49"/>
      <c r="R209" s="49"/>
      <c r="S209" s="49"/>
      <c r="T209" s="49"/>
      <c r="U209" s="49"/>
      <c r="V209" s="49"/>
      <c r="W209" s="49"/>
      <c r="X209" s="49"/>
      <c r="Y209" s="351" t="s">
        <v>162</v>
      </c>
      <c r="Z209" s="49"/>
      <c r="AA209" s="49"/>
      <c r="AB209" s="27"/>
      <c r="AC209" s="352" t="s">
        <v>179</v>
      </c>
      <c r="AD209" s="711"/>
      <c r="AE209" s="711"/>
      <c r="AF209" s="711"/>
      <c r="AG209" s="711"/>
      <c r="AH209" s="711"/>
      <c r="AI209" s="353" t="s">
        <v>180</v>
      </c>
      <c r="AJ209" s="9"/>
      <c r="AK209" s="28"/>
      <c r="AL209" s="10"/>
    </row>
    <row r="210" spans="1:41">
      <c r="A210" s="312"/>
      <c r="B210" s="325"/>
      <c r="C210" s="348"/>
      <c r="D210" s="354" t="s">
        <v>86</v>
      </c>
      <c r="E210" s="355"/>
      <c r="F210" s="356"/>
      <c r="G210" s="356"/>
      <c r="H210" s="356"/>
      <c r="I210" s="356"/>
      <c r="J210" s="356"/>
      <c r="K210" s="356"/>
      <c r="L210" s="356"/>
      <c r="M210" s="356"/>
      <c r="N210" s="356"/>
      <c r="O210" s="356"/>
      <c r="P210" s="356"/>
      <c r="Q210" s="356"/>
      <c r="R210" s="356"/>
      <c r="S210" s="356"/>
      <c r="T210" s="356"/>
      <c r="U210" s="356"/>
      <c r="V210" s="356"/>
      <c r="W210" s="356"/>
      <c r="X210" s="356"/>
      <c r="Y210" s="355" t="s">
        <v>98</v>
      </c>
      <c r="Z210" s="356"/>
      <c r="AA210" s="356"/>
      <c r="AB210" s="357"/>
      <c r="AC210" s="665"/>
      <c r="AD210" s="666"/>
      <c r="AE210" s="666"/>
      <c r="AF210" s="666"/>
      <c r="AG210" s="666"/>
      <c r="AH210" s="666"/>
      <c r="AI210" s="667"/>
      <c r="AJ210" s="9" t="s">
        <v>3</v>
      </c>
      <c r="AK210" s="28"/>
      <c r="AL210" s="10"/>
    </row>
    <row r="211" spans="1:41">
      <c r="A211" s="312"/>
      <c r="B211" s="325"/>
      <c r="C211" s="348"/>
      <c r="D211" s="349" t="s">
        <v>158</v>
      </c>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c r="AA211" s="316"/>
      <c r="AB211" s="350"/>
      <c r="AC211" s="680">
        <f>ROUNDDOWN(AC208*2/3,-3)</f>
        <v>0</v>
      </c>
      <c r="AD211" s="681"/>
      <c r="AE211" s="681"/>
      <c r="AF211" s="681"/>
      <c r="AG211" s="681"/>
      <c r="AH211" s="681"/>
      <c r="AI211" s="682"/>
      <c r="AJ211" s="9" t="s">
        <v>3</v>
      </c>
      <c r="AK211" s="28"/>
      <c r="AL211" s="10"/>
    </row>
    <row r="212" spans="1:41" ht="19.5" thickBot="1">
      <c r="A212" s="312"/>
      <c r="B212" s="325"/>
      <c r="C212" s="348"/>
      <c r="D212" s="349" t="s">
        <v>159</v>
      </c>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c r="AA212" s="316"/>
      <c r="AB212" s="350"/>
      <c r="AC212" s="715">
        <f>ROUNDDOWN(AC208-AC210,-3)</f>
        <v>0</v>
      </c>
      <c r="AD212" s="716"/>
      <c r="AE212" s="716"/>
      <c r="AF212" s="716"/>
      <c r="AG212" s="716"/>
      <c r="AH212" s="716"/>
      <c r="AI212" s="717"/>
      <c r="AJ212" s="9" t="s">
        <v>3</v>
      </c>
      <c r="AK212" s="28"/>
      <c r="AL212" s="10"/>
    </row>
    <row r="213" spans="1:41" ht="19.5" thickBot="1">
      <c r="A213" s="312"/>
      <c r="B213" s="325"/>
      <c r="C213" s="358"/>
      <c r="D213" s="359" t="s">
        <v>160</v>
      </c>
      <c r="E213" s="316"/>
      <c r="F213" s="316"/>
      <c r="G213" s="316"/>
      <c r="H213" s="360"/>
      <c r="I213" s="316"/>
      <c r="J213" s="316"/>
      <c r="K213" s="316"/>
      <c r="L213" s="316"/>
      <c r="M213" s="316"/>
      <c r="N213" s="316"/>
      <c r="O213" s="316"/>
      <c r="P213" s="316"/>
      <c r="Q213" s="316"/>
      <c r="R213" s="316"/>
      <c r="S213" s="316"/>
      <c r="T213" s="316"/>
      <c r="U213" s="316"/>
      <c r="V213" s="316"/>
      <c r="W213" s="316"/>
      <c r="X213" s="316"/>
      <c r="Y213" s="316"/>
      <c r="Z213" s="316"/>
      <c r="AA213" s="316"/>
      <c r="AB213" s="316"/>
      <c r="AC213" s="712">
        <f>MIN(AC211:AI212)</f>
        <v>0</v>
      </c>
      <c r="AD213" s="713"/>
      <c r="AE213" s="713"/>
      <c r="AF213" s="713"/>
      <c r="AG213" s="713"/>
      <c r="AH213" s="713"/>
      <c r="AI213" s="714"/>
      <c r="AJ213" s="356" t="s">
        <v>3</v>
      </c>
      <c r="AK213" s="357"/>
      <c r="AL213" s="10"/>
    </row>
    <row r="214" spans="1:41">
      <c r="A214" s="312"/>
      <c r="B214" s="431"/>
      <c r="C214" s="48" t="s">
        <v>80</v>
      </c>
      <c r="D214" s="46"/>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316"/>
      <c r="AK214" s="27"/>
      <c r="AL214" s="10"/>
    </row>
    <row r="215" spans="1:41">
      <c r="A215" s="312"/>
      <c r="B215" s="431"/>
      <c r="C215" s="361"/>
      <c r="D215" s="29" t="s">
        <v>96</v>
      </c>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708"/>
      <c r="AD215" s="709"/>
      <c r="AE215" s="709"/>
      <c r="AF215" s="709"/>
      <c r="AG215" s="709"/>
      <c r="AH215" s="710"/>
      <c r="AI215" s="730" t="s">
        <v>89</v>
      </c>
      <c r="AJ215" s="731"/>
      <c r="AK215" s="732"/>
      <c r="AL215" s="10"/>
    </row>
    <row r="216" spans="1:41">
      <c r="A216" s="312"/>
      <c r="B216" s="431"/>
      <c r="C216" s="25"/>
      <c r="D216" s="354" t="s">
        <v>104</v>
      </c>
      <c r="E216" s="356"/>
      <c r="F216" s="356"/>
      <c r="G216" s="356"/>
      <c r="H216" s="356"/>
      <c r="I216" s="356"/>
      <c r="J216" s="356"/>
      <c r="K216" s="356"/>
      <c r="L216" s="356"/>
      <c r="M216" s="356"/>
      <c r="N216" s="356"/>
      <c r="O216" s="356"/>
      <c r="P216" s="356"/>
      <c r="Q216" s="356"/>
      <c r="R216" s="356"/>
      <c r="S216" s="356"/>
      <c r="T216" s="356"/>
      <c r="U216" s="356"/>
      <c r="V216" s="356"/>
      <c r="W216" s="356"/>
      <c r="X216" s="356"/>
      <c r="Y216" s="356"/>
      <c r="Z216" s="356"/>
      <c r="AA216" s="356"/>
      <c r="AB216" s="356"/>
      <c r="AC216" s="356"/>
      <c r="AD216" s="356"/>
      <c r="AE216" s="356"/>
      <c r="AF216" s="356"/>
      <c r="AG216" s="356"/>
      <c r="AH216" s="356"/>
      <c r="AI216" s="356"/>
      <c r="AJ216" s="356"/>
      <c r="AK216" s="357"/>
      <c r="AL216" s="10"/>
    </row>
    <row r="217" spans="1:41">
      <c r="A217" s="312"/>
      <c r="B217" s="333"/>
      <c r="C217" s="29" t="s">
        <v>357</v>
      </c>
      <c r="D217" s="49"/>
      <c r="E217" s="369"/>
      <c r="F217" s="369"/>
      <c r="G217" s="369"/>
      <c r="H217" s="36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27"/>
      <c r="AL217" s="10"/>
    </row>
    <row r="218" spans="1:41" ht="14.25" customHeight="1">
      <c r="A218" s="312"/>
      <c r="B218" s="333"/>
      <c r="C218" s="331"/>
      <c r="D218" s="668" t="s">
        <v>379</v>
      </c>
      <c r="E218" s="668"/>
      <c r="F218" s="668"/>
      <c r="G218" s="668"/>
      <c r="H218" s="668"/>
      <c r="I218" s="668"/>
      <c r="J218" s="668"/>
      <c r="K218" s="668"/>
      <c r="L218" s="668"/>
      <c r="M218" s="668"/>
      <c r="N218" s="668"/>
      <c r="O218" s="668"/>
      <c r="P218" s="668"/>
      <c r="Q218" s="668"/>
      <c r="R218" s="668"/>
      <c r="S218" s="668"/>
      <c r="T218" s="668"/>
      <c r="U218" s="668"/>
      <c r="V218" s="668"/>
      <c r="W218" s="668"/>
      <c r="X218" s="668"/>
      <c r="Y218" s="668"/>
      <c r="Z218" s="668"/>
      <c r="AA218" s="668"/>
      <c r="AB218" s="668"/>
      <c r="AC218" s="668"/>
      <c r="AD218" s="668"/>
      <c r="AE218" s="668"/>
      <c r="AF218" s="668"/>
      <c r="AG218" s="668"/>
      <c r="AH218" s="668"/>
      <c r="AI218" s="668"/>
      <c r="AJ218" s="668"/>
      <c r="AK218" s="669"/>
      <c r="AL218" s="10"/>
    </row>
    <row r="219" spans="1:41">
      <c r="A219" s="312"/>
      <c r="B219" s="431"/>
      <c r="C219" s="25"/>
      <c r="D219" s="274" t="s">
        <v>296</v>
      </c>
      <c r="E219" s="670" t="s">
        <v>366</v>
      </c>
      <c r="F219" s="670"/>
      <c r="G219" s="670"/>
      <c r="H219" s="670"/>
      <c r="I219" s="670"/>
      <c r="J219" s="670"/>
      <c r="K219" s="670"/>
      <c r="L219" s="670"/>
      <c r="M219" s="670"/>
      <c r="N219" s="670"/>
      <c r="O219" s="670"/>
      <c r="P219" s="670"/>
      <c r="Q219" s="670"/>
      <c r="R219" s="670"/>
      <c r="S219" s="670"/>
      <c r="T219" s="670"/>
      <c r="U219" s="670"/>
      <c r="V219" s="670"/>
      <c r="W219" s="670"/>
      <c r="X219" s="670"/>
      <c r="Y219" s="670"/>
      <c r="Z219" s="670"/>
      <c r="AA219" s="670"/>
      <c r="AB219" s="670"/>
      <c r="AC219" s="670"/>
      <c r="AD219" s="670"/>
      <c r="AE219" s="670"/>
      <c r="AF219" s="670"/>
      <c r="AG219" s="670"/>
      <c r="AH219" s="670"/>
      <c r="AI219" s="670"/>
      <c r="AJ219" s="670"/>
      <c r="AK219" s="671"/>
      <c r="AL219" s="10"/>
    </row>
    <row r="220" spans="1:41">
      <c r="A220" s="312"/>
      <c r="B220" s="431"/>
      <c r="C220" s="25"/>
      <c r="D220" s="274" t="s">
        <v>296</v>
      </c>
      <c r="E220" s="670" t="s">
        <v>489</v>
      </c>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1"/>
      <c r="AL220" s="10"/>
      <c r="AN220" s="237"/>
      <c r="AO220" s="237"/>
    </row>
    <row r="221" spans="1:41">
      <c r="A221" s="312"/>
      <c r="B221" s="431"/>
      <c r="C221" s="25"/>
      <c r="D221" s="274" t="s">
        <v>296</v>
      </c>
      <c r="E221" s="670" t="s">
        <v>490</v>
      </c>
      <c r="F221" s="670"/>
      <c r="G221" s="670"/>
      <c r="H221" s="670"/>
      <c r="I221" s="670"/>
      <c r="J221" s="670"/>
      <c r="K221" s="670"/>
      <c r="L221" s="670"/>
      <c r="M221" s="670"/>
      <c r="N221" s="670"/>
      <c r="O221" s="670"/>
      <c r="P221" s="670"/>
      <c r="Q221" s="670"/>
      <c r="R221" s="670"/>
      <c r="S221" s="670"/>
      <c r="T221" s="670"/>
      <c r="U221" s="670"/>
      <c r="V221" s="670"/>
      <c r="W221" s="670"/>
      <c r="X221" s="670"/>
      <c r="Y221" s="670"/>
      <c r="Z221" s="670"/>
      <c r="AA221" s="670"/>
      <c r="AB221" s="670"/>
      <c r="AC221" s="670"/>
      <c r="AD221" s="670"/>
      <c r="AE221" s="670"/>
      <c r="AF221" s="670"/>
      <c r="AG221" s="670"/>
      <c r="AH221" s="670"/>
      <c r="AI221" s="670"/>
      <c r="AJ221" s="670"/>
      <c r="AK221" s="671"/>
      <c r="AL221" s="10"/>
    </row>
    <row r="222" spans="1:41">
      <c r="A222" s="312"/>
      <c r="B222" s="338"/>
      <c r="C222" s="6"/>
      <c r="D222" s="274" t="s">
        <v>296</v>
      </c>
      <c r="E222" s="670" t="s">
        <v>491</v>
      </c>
      <c r="F222" s="670"/>
      <c r="G222" s="670"/>
      <c r="H222" s="670"/>
      <c r="I222" s="670"/>
      <c r="J222" s="670"/>
      <c r="K222" s="670"/>
      <c r="L222" s="670"/>
      <c r="M222" s="670"/>
      <c r="N222" s="670"/>
      <c r="O222" s="670"/>
      <c r="P222" s="670"/>
      <c r="Q222" s="670"/>
      <c r="R222" s="670"/>
      <c r="S222" s="670"/>
      <c r="T222" s="670"/>
      <c r="U222" s="670"/>
      <c r="V222" s="670"/>
      <c r="W222" s="670"/>
      <c r="X222" s="670"/>
      <c r="Y222" s="670"/>
      <c r="Z222" s="670"/>
      <c r="AA222" s="670"/>
      <c r="AB222" s="670"/>
      <c r="AC222" s="670"/>
      <c r="AD222" s="670"/>
      <c r="AE222" s="670"/>
      <c r="AF222" s="670"/>
      <c r="AG222" s="670"/>
      <c r="AH222" s="670"/>
      <c r="AI222" s="670"/>
      <c r="AJ222" s="670"/>
      <c r="AK222" s="671"/>
      <c r="AL222" s="10"/>
    </row>
    <row r="223" spans="1:41">
      <c r="A223" s="312"/>
      <c r="B223" s="316"/>
      <c r="C223" s="316"/>
      <c r="D223" s="317"/>
      <c r="E223" s="336"/>
      <c r="F223" s="336"/>
      <c r="G223" s="336"/>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6"/>
      <c r="AD223" s="336"/>
      <c r="AE223" s="336"/>
      <c r="AF223" s="336"/>
      <c r="AG223" s="336"/>
      <c r="AH223" s="336"/>
      <c r="AI223" s="336"/>
      <c r="AJ223" s="336"/>
      <c r="AK223" s="336"/>
      <c r="AL223" s="10"/>
    </row>
    <row r="224" spans="1:41">
      <c r="A224" s="312"/>
      <c r="B224" s="321" t="s">
        <v>83</v>
      </c>
      <c r="C224" s="322"/>
      <c r="D224" s="322"/>
      <c r="E224" s="323"/>
      <c r="F224" s="323"/>
      <c r="G224" s="323"/>
      <c r="H224" s="323"/>
      <c r="I224" s="323"/>
      <c r="J224" s="323"/>
      <c r="K224" s="323"/>
      <c r="L224" s="323"/>
      <c r="M224" s="323"/>
      <c r="N224" s="323"/>
      <c r="O224" s="323"/>
      <c r="P224" s="323"/>
      <c r="Q224" s="323"/>
      <c r="R224" s="323"/>
      <c r="S224" s="323"/>
      <c r="T224" s="323"/>
      <c r="U224" s="323"/>
      <c r="V224" s="323"/>
      <c r="W224" s="323"/>
      <c r="X224" s="323"/>
      <c r="Y224" s="323"/>
      <c r="Z224" s="323"/>
      <c r="AA224" s="323"/>
      <c r="AB224" s="323"/>
      <c r="AC224" s="323"/>
      <c r="AD224" s="323"/>
      <c r="AE224" s="323"/>
      <c r="AF224" s="323"/>
      <c r="AG224" s="323"/>
      <c r="AH224" s="323"/>
      <c r="AI224" s="323"/>
      <c r="AJ224" s="323"/>
      <c r="AK224" s="374"/>
      <c r="AL224" s="10"/>
    </row>
    <row r="225" spans="1:38">
      <c r="A225" s="312"/>
      <c r="B225" s="325"/>
      <c r="C225" s="48" t="s">
        <v>138</v>
      </c>
      <c r="D225" s="326"/>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27"/>
      <c r="AL225" s="10"/>
    </row>
    <row r="226" spans="1:38">
      <c r="A226" s="312"/>
      <c r="B226" s="325"/>
      <c r="C226" s="348"/>
      <c r="D226" s="349" t="s">
        <v>184</v>
      </c>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c r="AA226" s="316"/>
      <c r="AB226" s="350"/>
      <c r="AC226" s="680">
        <f>'別紙2（高効率照明機器）'!G26</f>
        <v>0</v>
      </c>
      <c r="AD226" s="681"/>
      <c r="AE226" s="681"/>
      <c r="AF226" s="681"/>
      <c r="AG226" s="681"/>
      <c r="AH226" s="681"/>
      <c r="AI226" s="682"/>
      <c r="AJ226" s="25" t="s">
        <v>3</v>
      </c>
      <c r="AK226" s="28"/>
      <c r="AL226" s="10"/>
    </row>
    <row r="227" spans="1:38">
      <c r="A227" s="312"/>
      <c r="B227" s="325"/>
      <c r="C227" s="348"/>
      <c r="D227" s="48" t="s">
        <v>90</v>
      </c>
      <c r="E227" s="49"/>
      <c r="F227" s="49"/>
      <c r="G227" s="49"/>
      <c r="H227" s="49"/>
      <c r="I227" s="49"/>
      <c r="J227" s="49"/>
      <c r="K227" s="49"/>
      <c r="L227" s="49"/>
      <c r="M227" s="49"/>
      <c r="N227" s="49"/>
      <c r="O227" s="49"/>
      <c r="P227" s="49"/>
      <c r="Q227" s="49"/>
      <c r="R227" s="49"/>
      <c r="S227" s="49"/>
      <c r="T227" s="49"/>
      <c r="U227" s="49"/>
      <c r="V227" s="49"/>
      <c r="W227" s="49"/>
      <c r="X227" s="49"/>
      <c r="Y227" s="351" t="s">
        <v>162</v>
      </c>
      <c r="Z227" s="49"/>
      <c r="AA227" s="49"/>
      <c r="AB227" s="27"/>
      <c r="AC227" s="352" t="s">
        <v>179</v>
      </c>
      <c r="AD227" s="711"/>
      <c r="AE227" s="711"/>
      <c r="AF227" s="711"/>
      <c r="AG227" s="711"/>
      <c r="AH227" s="711"/>
      <c r="AI227" s="353" t="s">
        <v>180</v>
      </c>
      <c r="AJ227" s="9"/>
      <c r="AK227" s="28"/>
      <c r="AL227" s="10"/>
    </row>
    <row r="228" spans="1:38">
      <c r="A228" s="312"/>
      <c r="B228" s="325"/>
      <c r="C228" s="348"/>
      <c r="D228" s="354" t="s">
        <v>86</v>
      </c>
      <c r="E228" s="355"/>
      <c r="F228" s="356"/>
      <c r="G228" s="356"/>
      <c r="H228" s="356"/>
      <c r="I228" s="356"/>
      <c r="J228" s="356"/>
      <c r="K228" s="356"/>
      <c r="L228" s="356"/>
      <c r="M228" s="356"/>
      <c r="N228" s="356"/>
      <c r="O228" s="356"/>
      <c r="P228" s="356"/>
      <c r="Q228" s="356"/>
      <c r="R228" s="356"/>
      <c r="S228" s="356"/>
      <c r="T228" s="356"/>
      <c r="U228" s="356"/>
      <c r="V228" s="356"/>
      <c r="W228" s="356"/>
      <c r="X228" s="356"/>
      <c r="Y228" s="355" t="s">
        <v>98</v>
      </c>
      <c r="Z228" s="356"/>
      <c r="AA228" s="356"/>
      <c r="AB228" s="357"/>
      <c r="AC228" s="665"/>
      <c r="AD228" s="666"/>
      <c r="AE228" s="666"/>
      <c r="AF228" s="666"/>
      <c r="AG228" s="666"/>
      <c r="AH228" s="666"/>
      <c r="AI228" s="667"/>
      <c r="AJ228" s="9" t="s">
        <v>3</v>
      </c>
      <c r="AK228" s="28"/>
      <c r="AL228" s="10"/>
    </row>
    <row r="229" spans="1:38">
      <c r="A229" s="312"/>
      <c r="B229" s="325"/>
      <c r="C229" s="348"/>
      <c r="D229" s="349" t="s">
        <v>158</v>
      </c>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c r="AA229" s="316"/>
      <c r="AB229" s="350"/>
      <c r="AC229" s="680">
        <f>ROUNDDOWN(AC226*2/3,-3)</f>
        <v>0</v>
      </c>
      <c r="AD229" s="681"/>
      <c r="AE229" s="681"/>
      <c r="AF229" s="681"/>
      <c r="AG229" s="681"/>
      <c r="AH229" s="681"/>
      <c r="AI229" s="682"/>
      <c r="AJ229" s="9" t="s">
        <v>3</v>
      </c>
      <c r="AK229" s="28"/>
      <c r="AL229" s="10"/>
    </row>
    <row r="230" spans="1:38" ht="19.5" thickBot="1">
      <c r="A230" s="312"/>
      <c r="B230" s="325"/>
      <c r="C230" s="348"/>
      <c r="D230" s="349" t="s">
        <v>159</v>
      </c>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6"/>
      <c r="AB230" s="350"/>
      <c r="AC230" s="715">
        <f>ROUNDDOWN(AC226-AC228,-3)</f>
        <v>0</v>
      </c>
      <c r="AD230" s="716"/>
      <c r="AE230" s="716"/>
      <c r="AF230" s="716"/>
      <c r="AG230" s="716"/>
      <c r="AH230" s="716"/>
      <c r="AI230" s="717"/>
      <c r="AJ230" s="9" t="s">
        <v>3</v>
      </c>
      <c r="AK230" s="28"/>
      <c r="AL230" s="10"/>
    </row>
    <row r="231" spans="1:38" ht="19.5" thickBot="1">
      <c r="A231" s="312"/>
      <c r="B231" s="325"/>
      <c r="C231" s="358"/>
      <c r="D231" s="359" t="s">
        <v>160</v>
      </c>
      <c r="E231" s="316"/>
      <c r="F231" s="316"/>
      <c r="G231" s="316"/>
      <c r="H231" s="360"/>
      <c r="I231" s="316"/>
      <c r="J231" s="316"/>
      <c r="K231" s="316"/>
      <c r="L231" s="316"/>
      <c r="M231" s="316"/>
      <c r="N231" s="316"/>
      <c r="O231" s="316"/>
      <c r="P231" s="316"/>
      <c r="Q231" s="316"/>
      <c r="R231" s="316"/>
      <c r="S231" s="316"/>
      <c r="T231" s="316"/>
      <c r="U231" s="316"/>
      <c r="V231" s="316"/>
      <c r="W231" s="316"/>
      <c r="X231" s="316"/>
      <c r="Y231" s="316"/>
      <c r="Z231" s="316"/>
      <c r="AA231" s="316"/>
      <c r="AB231" s="316"/>
      <c r="AC231" s="712">
        <f>MIN(AC229:AI230)</f>
        <v>0</v>
      </c>
      <c r="AD231" s="713"/>
      <c r="AE231" s="713"/>
      <c r="AF231" s="713"/>
      <c r="AG231" s="713"/>
      <c r="AH231" s="713"/>
      <c r="AI231" s="714"/>
      <c r="AJ231" s="356" t="s">
        <v>3</v>
      </c>
      <c r="AK231" s="357"/>
      <c r="AL231" s="10"/>
    </row>
    <row r="232" spans="1:38">
      <c r="A232" s="312"/>
      <c r="B232" s="431"/>
      <c r="C232" s="48" t="s">
        <v>80</v>
      </c>
      <c r="D232" s="46"/>
      <c r="E232" s="9"/>
      <c r="F232" s="9"/>
      <c r="G232" s="9"/>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316"/>
      <c r="AK232" s="27"/>
      <c r="AL232" s="10"/>
    </row>
    <row r="233" spans="1:38">
      <c r="A233" s="312"/>
      <c r="B233" s="431"/>
      <c r="C233" s="361"/>
      <c r="D233" s="29" t="s">
        <v>96</v>
      </c>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708"/>
      <c r="AD233" s="709"/>
      <c r="AE233" s="709"/>
      <c r="AF233" s="709"/>
      <c r="AG233" s="709"/>
      <c r="AH233" s="710"/>
      <c r="AI233" s="730" t="s">
        <v>89</v>
      </c>
      <c r="AJ233" s="731"/>
      <c r="AK233" s="732"/>
      <c r="AL233" s="10"/>
    </row>
    <row r="234" spans="1:38">
      <c r="A234" s="312"/>
      <c r="B234" s="330"/>
      <c r="C234" s="348"/>
      <c r="D234" s="354" t="s">
        <v>104</v>
      </c>
      <c r="E234" s="356"/>
      <c r="F234" s="356"/>
      <c r="G234" s="356"/>
      <c r="H234" s="356"/>
      <c r="I234" s="356"/>
      <c r="J234" s="356"/>
      <c r="K234" s="356"/>
      <c r="L234" s="356"/>
      <c r="M234" s="356"/>
      <c r="N234" s="356"/>
      <c r="O234" s="356"/>
      <c r="P234" s="356"/>
      <c r="Q234" s="356"/>
      <c r="R234" s="356"/>
      <c r="S234" s="356"/>
      <c r="T234" s="356"/>
      <c r="U234" s="356"/>
      <c r="V234" s="356"/>
      <c r="W234" s="356"/>
      <c r="X234" s="356"/>
      <c r="Y234" s="356"/>
      <c r="Z234" s="356"/>
      <c r="AA234" s="356"/>
      <c r="AB234" s="356"/>
      <c r="AC234" s="356"/>
      <c r="AD234" s="356"/>
      <c r="AE234" s="356"/>
      <c r="AF234" s="356"/>
      <c r="AG234" s="356"/>
      <c r="AH234" s="356"/>
      <c r="AI234" s="356"/>
      <c r="AJ234" s="356"/>
      <c r="AK234" s="357"/>
      <c r="AL234" s="10"/>
    </row>
    <row r="235" spans="1:38">
      <c r="A235" s="312"/>
      <c r="B235" s="330"/>
      <c r="C235" s="348"/>
      <c r="D235" s="29" t="s">
        <v>492</v>
      </c>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311" t="s">
        <v>295</v>
      </c>
      <c r="AD235" s="658" t="s">
        <v>331</v>
      </c>
      <c r="AE235" s="658"/>
      <c r="AF235" s="658"/>
      <c r="AG235" s="658"/>
      <c r="AH235" s="658"/>
      <c r="AI235" s="658"/>
      <c r="AJ235" s="658"/>
      <c r="AK235" s="701"/>
      <c r="AL235" s="10"/>
    </row>
    <row r="236" spans="1:38" ht="18.75" customHeight="1">
      <c r="A236" s="312"/>
      <c r="B236" s="330"/>
      <c r="C236" s="348"/>
      <c r="D236" s="25"/>
      <c r="E236" s="444" t="s">
        <v>334</v>
      </c>
      <c r="F236" s="687" t="s">
        <v>493</v>
      </c>
      <c r="G236" s="687"/>
      <c r="H236" s="687"/>
      <c r="I236" s="687"/>
      <c r="J236" s="687"/>
      <c r="K236" s="687"/>
      <c r="L236" s="687"/>
      <c r="M236" s="687"/>
      <c r="N236" s="687"/>
      <c r="O236" s="687"/>
      <c r="P236" s="687"/>
      <c r="Q236" s="687"/>
      <c r="R236" s="687"/>
      <c r="S236" s="687"/>
      <c r="T236" s="687"/>
      <c r="U236" s="687"/>
      <c r="V236" s="687"/>
      <c r="W236" s="687"/>
      <c r="X236" s="687"/>
      <c r="Y236" s="687"/>
      <c r="Z236" s="687"/>
      <c r="AA236" s="687"/>
      <c r="AB236" s="9"/>
      <c r="AC236" s="311" t="s">
        <v>295</v>
      </c>
      <c r="AD236" s="658" t="s">
        <v>687</v>
      </c>
      <c r="AE236" s="658"/>
      <c r="AF236" s="658"/>
      <c r="AG236" s="658"/>
      <c r="AH236" s="658"/>
      <c r="AI236" s="658"/>
      <c r="AJ236" s="658"/>
      <c r="AK236" s="701"/>
      <c r="AL236" s="10"/>
    </row>
    <row r="237" spans="1:38">
      <c r="A237" s="312"/>
      <c r="B237" s="330"/>
      <c r="C237" s="348"/>
      <c r="D237" s="25"/>
      <c r="E237" s="445"/>
      <c r="F237" s="687"/>
      <c r="G237" s="687"/>
      <c r="H237" s="687"/>
      <c r="I237" s="687"/>
      <c r="J237" s="687"/>
      <c r="K237" s="687"/>
      <c r="L237" s="687"/>
      <c r="M237" s="687"/>
      <c r="N237" s="687"/>
      <c r="O237" s="687"/>
      <c r="P237" s="687"/>
      <c r="Q237" s="687"/>
      <c r="R237" s="687"/>
      <c r="S237" s="687"/>
      <c r="T237" s="687"/>
      <c r="U237" s="687"/>
      <c r="V237" s="687"/>
      <c r="W237" s="687"/>
      <c r="X237" s="687"/>
      <c r="Y237" s="687"/>
      <c r="Z237" s="687"/>
      <c r="AA237" s="687"/>
      <c r="AB237" s="9"/>
      <c r="AC237" s="311" t="s">
        <v>295</v>
      </c>
      <c r="AD237" s="658" t="s">
        <v>332</v>
      </c>
      <c r="AE237" s="658"/>
      <c r="AF237" s="658"/>
      <c r="AG237" s="658"/>
      <c r="AH237" s="658"/>
      <c r="AI237" s="658"/>
      <c r="AJ237" s="658"/>
      <c r="AK237" s="701"/>
      <c r="AL237" s="10"/>
    </row>
    <row r="238" spans="1:38" ht="12.75" customHeight="1">
      <c r="A238" s="312"/>
      <c r="B238" s="330"/>
      <c r="C238" s="348"/>
      <c r="D238" s="25"/>
      <c r="E238" s="332" t="s">
        <v>333</v>
      </c>
      <c r="F238" s="687" t="s">
        <v>686</v>
      </c>
      <c r="G238" s="687"/>
      <c r="H238" s="687"/>
      <c r="I238" s="687"/>
      <c r="J238" s="687"/>
      <c r="K238" s="687"/>
      <c r="L238" s="687"/>
      <c r="M238" s="687"/>
      <c r="N238" s="687"/>
      <c r="O238" s="687"/>
      <c r="P238" s="687"/>
      <c r="Q238" s="687"/>
      <c r="R238" s="687"/>
      <c r="S238" s="687"/>
      <c r="T238" s="687"/>
      <c r="U238" s="687"/>
      <c r="V238" s="687"/>
      <c r="W238" s="687"/>
      <c r="X238" s="687"/>
      <c r="Y238" s="687"/>
      <c r="Z238" s="687"/>
      <c r="AA238" s="687"/>
      <c r="AB238" s="9"/>
      <c r="AC238" s="404"/>
      <c r="AD238" s="441"/>
      <c r="AE238" s="441"/>
      <c r="AF238" s="441"/>
      <c r="AG238" s="441"/>
      <c r="AH238" s="441"/>
      <c r="AI238" s="441"/>
      <c r="AJ238" s="441"/>
      <c r="AK238" s="442"/>
      <c r="AL238" s="10"/>
    </row>
    <row r="239" spans="1:38" ht="27.75" customHeight="1">
      <c r="A239" s="312"/>
      <c r="B239" s="330"/>
      <c r="C239" s="348"/>
      <c r="D239" s="25"/>
      <c r="E239" s="9"/>
      <c r="F239" s="687"/>
      <c r="G239" s="687"/>
      <c r="H239" s="687"/>
      <c r="I239" s="687"/>
      <c r="J239" s="687"/>
      <c r="K239" s="687"/>
      <c r="L239" s="687"/>
      <c r="M239" s="687"/>
      <c r="N239" s="687"/>
      <c r="O239" s="687"/>
      <c r="P239" s="687"/>
      <c r="Q239" s="687"/>
      <c r="R239" s="687"/>
      <c r="S239" s="687"/>
      <c r="T239" s="687"/>
      <c r="U239" s="687"/>
      <c r="V239" s="687"/>
      <c r="W239" s="687"/>
      <c r="X239" s="687"/>
      <c r="Y239" s="687"/>
      <c r="Z239" s="687"/>
      <c r="AA239" s="687"/>
      <c r="AB239" s="9"/>
      <c r="AC239" s="312"/>
      <c r="AD239" s="312"/>
      <c r="AE239" s="312"/>
      <c r="AF239" s="312"/>
      <c r="AG239" s="312"/>
      <c r="AH239" s="312"/>
      <c r="AI239" s="312"/>
      <c r="AJ239" s="9"/>
      <c r="AK239" s="28"/>
      <c r="AL239" s="10"/>
    </row>
    <row r="240" spans="1:38">
      <c r="A240" s="312"/>
      <c r="B240" s="330"/>
      <c r="C240" s="348"/>
      <c r="D240" s="25"/>
      <c r="E240" s="334" t="s">
        <v>335</v>
      </c>
      <c r="F240" s="687" t="s">
        <v>494</v>
      </c>
      <c r="G240" s="687"/>
      <c r="H240" s="687"/>
      <c r="I240" s="687"/>
      <c r="J240" s="687"/>
      <c r="K240" s="687"/>
      <c r="L240" s="687"/>
      <c r="M240" s="687"/>
      <c r="N240" s="687"/>
      <c r="O240" s="687"/>
      <c r="P240" s="687"/>
      <c r="Q240" s="687"/>
      <c r="R240" s="687"/>
      <c r="S240" s="687"/>
      <c r="T240" s="687"/>
      <c r="U240" s="687"/>
      <c r="V240" s="687"/>
      <c r="W240" s="687"/>
      <c r="X240" s="687"/>
      <c r="Y240" s="687"/>
      <c r="Z240" s="687"/>
      <c r="AA240" s="687"/>
      <c r="AB240" s="332"/>
      <c r="AC240" s="432"/>
      <c r="AD240" s="332"/>
      <c r="AE240" s="446"/>
      <c r="AF240" s="446"/>
      <c r="AG240" s="446"/>
      <c r="AH240" s="446"/>
      <c r="AI240" s="446"/>
      <c r="AJ240" s="332"/>
      <c r="AK240" s="447"/>
      <c r="AL240" s="10"/>
    </row>
    <row r="241" spans="1:38">
      <c r="A241" s="312"/>
      <c r="B241" s="330"/>
      <c r="C241" s="348"/>
      <c r="D241" s="25"/>
      <c r="E241" s="332"/>
      <c r="F241" s="687"/>
      <c r="G241" s="687"/>
      <c r="H241" s="687"/>
      <c r="I241" s="687"/>
      <c r="J241" s="687"/>
      <c r="K241" s="687"/>
      <c r="L241" s="687"/>
      <c r="M241" s="687"/>
      <c r="N241" s="687"/>
      <c r="O241" s="687"/>
      <c r="P241" s="687"/>
      <c r="Q241" s="687"/>
      <c r="R241" s="687"/>
      <c r="S241" s="687"/>
      <c r="T241" s="687"/>
      <c r="U241" s="687"/>
      <c r="V241" s="687"/>
      <c r="W241" s="687"/>
      <c r="X241" s="687"/>
      <c r="Y241" s="687"/>
      <c r="Z241" s="687"/>
      <c r="AA241" s="687"/>
      <c r="AB241" s="332"/>
      <c r="AC241" s="432"/>
      <c r="AD241" s="332"/>
      <c r="AE241" s="446"/>
      <c r="AF241" s="446"/>
      <c r="AG241" s="446"/>
      <c r="AH241" s="446"/>
      <c r="AI241" s="446"/>
      <c r="AJ241" s="332"/>
      <c r="AK241" s="447"/>
      <c r="AL241" s="10"/>
    </row>
    <row r="242" spans="1:38">
      <c r="A242" s="312"/>
      <c r="B242" s="448"/>
      <c r="C242" s="358"/>
      <c r="D242" s="354" t="s">
        <v>495</v>
      </c>
      <c r="E242" s="355"/>
      <c r="F242" s="356"/>
      <c r="G242" s="356"/>
      <c r="H242" s="356"/>
      <c r="I242" s="356"/>
      <c r="J242" s="356"/>
      <c r="K242" s="356"/>
      <c r="L242" s="356"/>
      <c r="M242" s="356"/>
      <c r="N242" s="356"/>
      <c r="O242" s="356"/>
      <c r="P242" s="356"/>
      <c r="Q242" s="356"/>
      <c r="R242" s="356"/>
      <c r="S242" s="356"/>
      <c r="T242" s="356"/>
      <c r="U242" s="356"/>
      <c r="V242" s="356"/>
      <c r="W242" s="356"/>
      <c r="X242" s="356"/>
      <c r="Y242" s="356"/>
      <c r="Z242" s="356"/>
      <c r="AA242" s="356"/>
      <c r="AB242" s="356"/>
      <c r="AC242" s="356"/>
      <c r="AD242" s="356"/>
      <c r="AE242" s="356"/>
      <c r="AF242" s="356"/>
      <c r="AG242" s="356"/>
      <c r="AH242" s="356"/>
      <c r="AI242" s="356"/>
      <c r="AJ242" s="356"/>
      <c r="AK242" s="357"/>
      <c r="AL242" s="10"/>
    </row>
    <row r="243" spans="1:38" ht="7.5" customHeight="1">
      <c r="A243" s="312"/>
      <c r="B243" s="326"/>
      <c r="C243" s="326"/>
      <c r="D243" s="351"/>
      <c r="E243" s="351"/>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10"/>
    </row>
    <row r="244" spans="1:38" ht="7.5" customHeight="1">
      <c r="A244" s="312"/>
      <c r="B244" s="281"/>
      <c r="C244" s="281"/>
      <c r="D244" s="355"/>
      <c r="E244" s="355"/>
      <c r="F244" s="356"/>
      <c r="G244" s="356"/>
      <c r="H244" s="356"/>
      <c r="I244" s="356"/>
      <c r="J244" s="356"/>
      <c r="K244" s="356"/>
      <c r="L244" s="356"/>
      <c r="M244" s="356"/>
      <c r="N244" s="356"/>
      <c r="O244" s="356"/>
      <c r="P244" s="356"/>
      <c r="Q244" s="356"/>
      <c r="R244" s="356"/>
      <c r="S244" s="356"/>
      <c r="T244" s="356"/>
      <c r="U244" s="356"/>
      <c r="V244" s="356"/>
      <c r="W244" s="356"/>
      <c r="X244" s="356"/>
      <c r="Y244" s="356"/>
      <c r="Z244" s="356"/>
      <c r="AA244" s="356"/>
      <c r="AB244" s="356"/>
      <c r="AC244" s="356"/>
      <c r="AD244" s="356"/>
      <c r="AE244" s="356"/>
      <c r="AF244" s="356"/>
      <c r="AG244" s="356"/>
      <c r="AH244" s="356"/>
      <c r="AI244" s="356"/>
      <c r="AJ244" s="356"/>
      <c r="AK244" s="356"/>
      <c r="AL244" s="10"/>
    </row>
    <row r="245" spans="1:38">
      <c r="A245" s="312"/>
      <c r="B245" s="321" t="s">
        <v>106</v>
      </c>
      <c r="C245" s="322"/>
      <c r="D245" s="322"/>
      <c r="E245" s="323"/>
      <c r="F245" s="323"/>
      <c r="G245" s="323"/>
      <c r="H245" s="323"/>
      <c r="I245" s="323"/>
      <c r="J245" s="323"/>
      <c r="K245" s="323"/>
      <c r="L245" s="323"/>
      <c r="M245" s="323"/>
      <c r="N245" s="323"/>
      <c r="O245" s="323"/>
      <c r="P245" s="323"/>
      <c r="Q245" s="323"/>
      <c r="R245" s="323"/>
      <c r="S245" s="323"/>
      <c r="T245" s="323"/>
      <c r="U245" s="323"/>
      <c r="V245" s="323"/>
      <c r="W245" s="323"/>
      <c r="X245" s="323"/>
      <c r="Y245" s="323"/>
      <c r="Z245" s="323"/>
      <c r="AA245" s="323"/>
      <c r="AB245" s="323"/>
      <c r="AC245" s="323"/>
      <c r="AD245" s="323"/>
      <c r="AE245" s="323"/>
      <c r="AF245" s="323"/>
      <c r="AG245" s="323"/>
      <c r="AH245" s="323"/>
      <c r="AI245" s="323"/>
      <c r="AJ245" s="323"/>
      <c r="AK245" s="374"/>
      <c r="AL245" s="10"/>
    </row>
    <row r="246" spans="1:38">
      <c r="A246" s="312"/>
      <c r="B246" s="325"/>
      <c r="C246" s="48" t="s">
        <v>138</v>
      </c>
      <c r="D246" s="326"/>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27"/>
      <c r="AL246" s="10"/>
    </row>
    <row r="247" spans="1:38">
      <c r="A247" s="312"/>
      <c r="B247" s="325"/>
      <c r="C247" s="348"/>
      <c r="D247" s="349" t="s">
        <v>184</v>
      </c>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c r="AA247" s="316"/>
      <c r="AB247" s="350"/>
      <c r="AC247" s="680">
        <f>'別紙2（高効率給湯器）'!G26</f>
        <v>0</v>
      </c>
      <c r="AD247" s="681"/>
      <c r="AE247" s="681"/>
      <c r="AF247" s="681"/>
      <c r="AG247" s="681"/>
      <c r="AH247" s="681"/>
      <c r="AI247" s="682"/>
      <c r="AJ247" s="25" t="s">
        <v>3</v>
      </c>
      <c r="AK247" s="28"/>
      <c r="AL247" s="10"/>
    </row>
    <row r="248" spans="1:38">
      <c r="A248" s="312"/>
      <c r="B248" s="325"/>
      <c r="C248" s="348"/>
      <c r="D248" s="48" t="s">
        <v>90</v>
      </c>
      <c r="E248" s="49"/>
      <c r="F248" s="49"/>
      <c r="G248" s="49"/>
      <c r="H248" s="49"/>
      <c r="I248" s="49"/>
      <c r="J248" s="49"/>
      <c r="K248" s="49"/>
      <c r="L248" s="49"/>
      <c r="M248" s="49"/>
      <c r="N248" s="49"/>
      <c r="O248" s="49"/>
      <c r="P248" s="49"/>
      <c r="Q248" s="49"/>
      <c r="R248" s="49"/>
      <c r="S248" s="49"/>
      <c r="T248" s="49"/>
      <c r="U248" s="49"/>
      <c r="V248" s="49"/>
      <c r="W248" s="49"/>
      <c r="X248" s="49"/>
      <c r="Y248" s="351" t="s">
        <v>162</v>
      </c>
      <c r="Z248" s="49"/>
      <c r="AA248" s="49"/>
      <c r="AB248" s="27"/>
      <c r="AC248" s="352" t="s">
        <v>179</v>
      </c>
      <c r="AD248" s="711"/>
      <c r="AE248" s="711"/>
      <c r="AF248" s="711"/>
      <c r="AG248" s="711"/>
      <c r="AH248" s="711"/>
      <c r="AI248" s="353" t="s">
        <v>180</v>
      </c>
      <c r="AJ248" s="9"/>
      <c r="AK248" s="28"/>
      <c r="AL248" s="10"/>
    </row>
    <row r="249" spans="1:38">
      <c r="A249" s="312"/>
      <c r="B249" s="325"/>
      <c r="C249" s="348"/>
      <c r="D249" s="354" t="s">
        <v>86</v>
      </c>
      <c r="E249" s="355"/>
      <c r="F249" s="356"/>
      <c r="G249" s="356"/>
      <c r="H249" s="356"/>
      <c r="I249" s="356"/>
      <c r="J249" s="356"/>
      <c r="K249" s="356"/>
      <c r="L249" s="356"/>
      <c r="M249" s="356"/>
      <c r="N249" s="356"/>
      <c r="O249" s="356"/>
      <c r="P249" s="356"/>
      <c r="Q249" s="356"/>
      <c r="R249" s="356"/>
      <c r="S249" s="356"/>
      <c r="T249" s="356"/>
      <c r="U249" s="356"/>
      <c r="V249" s="356"/>
      <c r="W249" s="356"/>
      <c r="X249" s="356"/>
      <c r="Y249" s="355" t="s">
        <v>98</v>
      </c>
      <c r="Z249" s="356"/>
      <c r="AA249" s="356"/>
      <c r="AB249" s="357"/>
      <c r="AC249" s="665"/>
      <c r="AD249" s="666"/>
      <c r="AE249" s="666"/>
      <c r="AF249" s="666"/>
      <c r="AG249" s="666"/>
      <c r="AH249" s="666"/>
      <c r="AI249" s="667"/>
      <c r="AJ249" s="9" t="s">
        <v>3</v>
      </c>
      <c r="AK249" s="28"/>
      <c r="AL249" s="10"/>
    </row>
    <row r="250" spans="1:38">
      <c r="A250" s="312"/>
      <c r="B250" s="325"/>
      <c r="C250" s="348"/>
      <c r="D250" s="349" t="s">
        <v>158</v>
      </c>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c r="AA250" s="316"/>
      <c r="AB250" s="350"/>
      <c r="AC250" s="680">
        <f>ROUNDDOWN(AC247*2/3,-3)</f>
        <v>0</v>
      </c>
      <c r="AD250" s="681"/>
      <c r="AE250" s="681"/>
      <c r="AF250" s="681"/>
      <c r="AG250" s="681"/>
      <c r="AH250" s="681"/>
      <c r="AI250" s="682"/>
      <c r="AJ250" s="9" t="s">
        <v>3</v>
      </c>
      <c r="AK250" s="28"/>
      <c r="AL250" s="10"/>
    </row>
    <row r="251" spans="1:38" ht="19.5" thickBot="1">
      <c r="A251" s="312"/>
      <c r="B251" s="325"/>
      <c r="C251" s="348"/>
      <c r="D251" s="349" t="s">
        <v>159</v>
      </c>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c r="AA251" s="316"/>
      <c r="AB251" s="350"/>
      <c r="AC251" s="715">
        <f>ROUNDDOWN(AC247-AC249,-3)</f>
        <v>0</v>
      </c>
      <c r="AD251" s="716"/>
      <c r="AE251" s="716"/>
      <c r="AF251" s="716"/>
      <c r="AG251" s="716"/>
      <c r="AH251" s="716"/>
      <c r="AI251" s="717"/>
      <c r="AJ251" s="9" t="s">
        <v>3</v>
      </c>
      <c r="AK251" s="28"/>
      <c r="AL251" s="10"/>
    </row>
    <row r="252" spans="1:38" ht="19.5" thickBot="1">
      <c r="A252" s="312"/>
      <c r="B252" s="325"/>
      <c r="C252" s="358"/>
      <c r="D252" s="359" t="s">
        <v>160</v>
      </c>
      <c r="E252" s="316"/>
      <c r="F252" s="316"/>
      <c r="G252" s="316"/>
      <c r="H252" s="360"/>
      <c r="I252" s="316"/>
      <c r="J252" s="316"/>
      <c r="K252" s="316"/>
      <c r="L252" s="316"/>
      <c r="M252" s="316"/>
      <c r="N252" s="316"/>
      <c r="O252" s="316"/>
      <c r="P252" s="316"/>
      <c r="Q252" s="316"/>
      <c r="R252" s="316"/>
      <c r="S252" s="316"/>
      <c r="T252" s="316"/>
      <c r="U252" s="316"/>
      <c r="V252" s="316"/>
      <c r="W252" s="316"/>
      <c r="X252" s="316"/>
      <c r="Y252" s="316"/>
      <c r="Z252" s="316"/>
      <c r="AA252" s="316"/>
      <c r="AB252" s="316"/>
      <c r="AC252" s="712">
        <f>MIN(AC250:AI251)</f>
        <v>0</v>
      </c>
      <c r="AD252" s="713"/>
      <c r="AE252" s="713"/>
      <c r="AF252" s="713"/>
      <c r="AG252" s="713"/>
      <c r="AH252" s="713"/>
      <c r="AI252" s="714"/>
      <c r="AJ252" s="356" t="s">
        <v>3</v>
      </c>
      <c r="AK252" s="357"/>
      <c r="AL252" s="10"/>
    </row>
    <row r="253" spans="1:38">
      <c r="A253" s="312"/>
      <c r="B253" s="431"/>
      <c r="C253" s="48" t="s">
        <v>80</v>
      </c>
      <c r="D253" s="46"/>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316"/>
      <c r="AK253" s="27"/>
      <c r="AL253" s="10"/>
    </row>
    <row r="254" spans="1:38">
      <c r="A254" s="312"/>
      <c r="B254" s="431"/>
      <c r="C254" s="361"/>
      <c r="D254" s="29" t="s">
        <v>488</v>
      </c>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708"/>
      <c r="AD254" s="709"/>
      <c r="AE254" s="709"/>
      <c r="AF254" s="709"/>
      <c r="AG254" s="709"/>
      <c r="AH254" s="710"/>
      <c r="AI254" s="730" t="s">
        <v>89</v>
      </c>
      <c r="AJ254" s="731"/>
      <c r="AK254" s="732"/>
      <c r="AL254" s="10"/>
    </row>
    <row r="255" spans="1:38">
      <c r="A255" s="312"/>
      <c r="B255" s="338"/>
      <c r="C255" s="6"/>
      <c r="D255" s="354" t="s">
        <v>104</v>
      </c>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c r="AC255" s="356"/>
      <c r="AD255" s="356"/>
      <c r="AE255" s="356"/>
      <c r="AF255" s="356"/>
      <c r="AG255" s="356"/>
      <c r="AH255" s="356"/>
      <c r="AI255" s="356"/>
      <c r="AJ255" s="356"/>
      <c r="AK255" s="357"/>
      <c r="AL255" s="10"/>
    </row>
    <row r="256" spans="1:38">
      <c r="A256" s="312"/>
      <c r="B256" s="316"/>
      <c r="C256" s="316"/>
      <c r="D256" s="38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c r="AA256" s="316"/>
      <c r="AB256" s="316"/>
      <c r="AC256" s="316"/>
      <c r="AD256" s="316"/>
      <c r="AE256" s="316"/>
      <c r="AF256" s="316"/>
      <c r="AG256" s="316"/>
      <c r="AH256" s="316"/>
      <c r="AI256" s="316"/>
      <c r="AJ256" s="316"/>
      <c r="AK256" s="316"/>
      <c r="AL256" s="10"/>
    </row>
    <row r="257" spans="1:38">
      <c r="A257" s="312"/>
      <c r="B257" s="321" t="s">
        <v>177</v>
      </c>
      <c r="C257" s="322"/>
      <c r="D257" s="322"/>
      <c r="E257" s="323"/>
      <c r="F257" s="323"/>
      <c r="G257" s="323"/>
      <c r="H257" s="323"/>
      <c r="I257" s="323"/>
      <c r="J257" s="323"/>
      <c r="K257" s="323"/>
      <c r="L257" s="323"/>
      <c r="M257" s="323"/>
      <c r="N257" s="323"/>
      <c r="O257" s="323"/>
      <c r="P257" s="323"/>
      <c r="Q257" s="323"/>
      <c r="R257" s="323"/>
      <c r="S257" s="323"/>
      <c r="T257" s="323"/>
      <c r="U257" s="323"/>
      <c r="V257" s="323"/>
      <c r="W257" s="323"/>
      <c r="X257" s="323"/>
      <c r="Y257" s="323"/>
      <c r="Z257" s="323"/>
      <c r="AA257" s="323"/>
      <c r="AB257" s="323"/>
      <c r="AC257" s="323"/>
      <c r="AD257" s="323"/>
      <c r="AE257" s="323"/>
      <c r="AF257" s="323"/>
      <c r="AG257" s="323"/>
      <c r="AH257" s="323"/>
      <c r="AI257" s="323"/>
      <c r="AJ257" s="323"/>
      <c r="AK257" s="374"/>
      <c r="AL257" s="10"/>
    </row>
    <row r="258" spans="1:38">
      <c r="A258" s="312"/>
      <c r="B258" s="325"/>
      <c r="C258" s="48" t="s">
        <v>138</v>
      </c>
      <c r="D258" s="326"/>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27"/>
      <c r="AL258" s="10"/>
    </row>
    <row r="259" spans="1:38">
      <c r="A259" s="312"/>
      <c r="B259" s="325"/>
      <c r="C259" s="348"/>
      <c r="D259" s="349" t="s">
        <v>184</v>
      </c>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c r="AA259" s="316"/>
      <c r="AB259" s="350"/>
      <c r="AC259" s="680">
        <f>'別紙2（コージェネレーション）'!G26</f>
        <v>0</v>
      </c>
      <c r="AD259" s="681"/>
      <c r="AE259" s="681"/>
      <c r="AF259" s="681"/>
      <c r="AG259" s="681"/>
      <c r="AH259" s="681"/>
      <c r="AI259" s="682"/>
      <c r="AJ259" s="25" t="s">
        <v>3</v>
      </c>
      <c r="AK259" s="28"/>
      <c r="AL259" s="10"/>
    </row>
    <row r="260" spans="1:38">
      <c r="A260" s="312"/>
      <c r="B260" s="325"/>
      <c r="C260" s="348"/>
      <c r="D260" s="48" t="s">
        <v>90</v>
      </c>
      <c r="E260" s="49"/>
      <c r="F260" s="49"/>
      <c r="G260" s="49"/>
      <c r="H260" s="49"/>
      <c r="I260" s="49"/>
      <c r="J260" s="49"/>
      <c r="K260" s="49"/>
      <c r="L260" s="49"/>
      <c r="M260" s="49"/>
      <c r="N260" s="49"/>
      <c r="O260" s="49"/>
      <c r="P260" s="49"/>
      <c r="Q260" s="49"/>
      <c r="R260" s="49"/>
      <c r="S260" s="49"/>
      <c r="T260" s="49"/>
      <c r="U260" s="49"/>
      <c r="V260" s="49"/>
      <c r="W260" s="49"/>
      <c r="X260" s="49"/>
      <c r="Y260" s="351" t="s">
        <v>162</v>
      </c>
      <c r="Z260" s="49"/>
      <c r="AA260" s="49"/>
      <c r="AB260" s="27"/>
      <c r="AC260" s="352" t="s">
        <v>179</v>
      </c>
      <c r="AD260" s="711"/>
      <c r="AE260" s="711"/>
      <c r="AF260" s="711"/>
      <c r="AG260" s="711"/>
      <c r="AH260" s="711"/>
      <c r="AI260" s="353" t="s">
        <v>180</v>
      </c>
      <c r="AJ260" s="9"/>
      <c r="AK260" s="28"/>
      <c r="AL260" s="10"/>
    </row>
    <row r="261" spans="1:38">
      <c r="A261" s="312"/>
      <c r="B261" s="325"/>
      <c r="C261" s="348"/>
      <c r="D261" s="354" t="s">
        <v>86</v>
      </c>
      <c r="E261" s="355"/>
      <c r="F261" s="356"/>
      <c r="G261" s="356"/>
      <c r="H261" s="356"/>
      <c r="I261" s="356"/>
      <c r="J261" s="356"/>
      <c r="K261" s="356"/>
      <c r="L261" s="356"/>
      <c r="M261" s="356"/>
      <c r="N261" s="356"/>
      <c r="O261" s="356"/>
      <c r="P261" s="356"/>
      <c r="Q261" s="356"/>
      <c r="R261" s="356"/>
      <c r="S261" s="356"/>
      <c r="T261" s="356"/>
      <c r="U261" s="356"/>
      <c r="V261" s="356"/>
      <c r="W261" s="356"/>
      <c r="X261" s="356"/>
      <c r="Y261" s="355" t="s">
        <v>98</v>
      </c>
      <c r="Z261" s="356"/>
      <c r="AA261" s="356"/>
      <c r="AB261" s="357"/>
      <c r="AC261" s="665"/>
      <c r="AD261" s="666"/>
      <c r="AE261" s="666"/>
      <c r="AF261" s="666"/>
      <c r="AG261" s="666"/>
      <c r="AH261" s="666"/>
      <c r="AI261" s="667"/>
      <c r="AJ261" s="9" t="s">
        <v>3</v>
      </c>
      <c r="AK261" s="28"/>
      <c r="AL261" s="10"/>
    </row>
    <row r="262" spans="1:38">
      <c r="A262" s="312"/>
      <c r="B262" s="325"/>
      <c r="C262" s="348"/>
      <c r="D262" s="349" t="s">
        <v>158</v>
      </c>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c r="AA262" s="316"/>
      <c r="AB262" s="350"/>
      <c r="AC262" s="680">
        <f>ROUNDDOWN(AC259*2/3,-3)</f>
        <v>0</v>
      </c>
      <c r="AD262" s="681"/>
      <c r="AE262" s="681"/>
      <c r="AF262" s="681"/>
      <c r="AG262" s="681"/>
      <c r="AH262" s="681"/>
      <c r="AI262" s="682"/>
      <c r="AJ262" s="9" t="s">
        <v>3</v>
      </c>
      <c r="AK262" s="28"/>
      <c r="AL262" s="10"/>
    </row>
    <row r="263" spans="1:38" ht="19.5" thickBot="1">
      <c r="A263" s="312"/>
      <c r="B263" s="325"/>
      <c r="C263" s="348"/>
      <c r="D263" s="349" t="s">
        <v>159</v>
      </c>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c r="AA263" s="316"/>
      <c r="AB263" s="350"/>
      <c r="AC263" s="715">
        <f>ROUNDDOWN(AC259-AC261,-3)</f>
        <v>0</v>
      </c>
      <c r="AD263" s="716"/>
      <c r="AE263" s="716"/>
      <c r="AF263" s="716"/>
      <c r="AG263" s="716"/>
      <c r="AH263" s="716"/>
      <c r="AI263" s="717"/>
      <c r="AJ263" s="9" t="s">
        <v>3</v>
      </c>
      <c r="AK263" s="28"/>
      <c r="AL263" s="10"/>
    </row>
    <row r="264" spans="1:38" ht="19.5" thickBot="1">
      <c r="A264" s="312"/>
      <c r="B264" s="325"/>
      <c r="C264" s="348"/>
      <c r="D264" s="359" t="s">
        <v>160</v>
      </c>
      <c r="E264" s="316"/>
      <c r="F264" s="316"/>
      <c r="G264" s="316"/>
      <c r="H264" s="360"/>
      <c r="I264" s="316"/>
      <c r="J264" s="316"/>
      <c r="K264" s="316"/>
      <c r="L264" s="316"/>
      <c r="M264" s="316"/>
      <c r="N264" s="316"/>
      <c r="O264" s="316"/>
      <c r="P264" s="316"/>
      <c r="Q264" s="316"/>
      <c r="R264" s="316"/>
      <c r="S264" s="316"/>
      <c r="T264" s="316"/>
      <c r="U264" s="316"/>
      <c r="V264" s="316"/>
      <c r="W264" s="316"/>
      <c r="X264" s="316"/>
      <c r="Y264" s="316"/>
      <c r="Z264" s="316"/>
      <c r="AA264" s="316"/>
      <c r="AB264" s="316"/>
      <c r="AC264" s="712">
        <f>MIN(AC262:AI263)</f>
        <v>0</v>
      </c>
      <c r="AD264" s="713"/>
      <c r="AE264" s="713"/>
      <c r="AF264" s="713"/>
      <c r="AG264" s="713"/>
      <c r="AH264" s="713"/>
      <c r="AI264" s="714"/>
      <c r="AJ264" s="356" t="s">
        <v>3</v>
      </c>
      <c r="AK264" s="357"/>
      <c r="AL264" s="10"/>
    </row>
    <row r="265" spans="1:38">
      <c r="A265" s="312"/>
      <c r="B265" s="431"/>
      <c r="C265" s="48" t="s">
        <v>80</v>
      </c>
      <c r="D265" s="326"/>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9"/>
      <c r="AD265" s="9"/>
      <c r="AE265" s="9"/>
      <c r="AF265" s="9"/>
      <c r="AG265" s="9"/>
      <c r="AH265" s="9"/>
      <c r="AI265" s="9"/>
      <c r="AJ265" s="316"/>
      <c r="AK265" s="27"/>
      <c r="AL265" s="10"/>
    </row>
    <row r="266" spans="1:38">
      <c r="A266" s="312"/>
      <c r="B266" s="431"/>
      <c r="C266" s="361"/>
      <c r="D266" s="29" t="s">
        <v>96</v>
      </c>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708"/>
      <c r="AD266" s="709"/>
      <c r="AE266" s="709"/>
      <c r="AF266" s="709"/>
      <c r="AG266" s="709"/>
      <c r="AH266" s="710"/>
      <c r="AI266" s="730" t="s">
        <v>89</v>
      </c>
      <c r="AJ266" s="731"/>
      <c r="AK266" s="732"/>
      <c r="AL266" s="10"/>
    </row>
    <row r="267" spans="1:38">
      <c r="A267" s="312"/>
      <c r="B267" s="330"/>
      <c r="C267" s="348"/>
      <c r="D267" s="331" t="s">
        <v>104</v>
      </c>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28"/>
      <c r="AL267" s="10"/>
    </row>
    <row r="268" spans="1:38">
      <c r="A268" s="312"/>
      <c r="B268" s="333"/>
      <c r="C268" s="29" t="s">
        <v>357</v>
      </c>
      <c r="D268" s="49"/>
      <c r="E268" s="369"/>
      <c r="F268" s="369"/>
      <c r="G268" s="369"/>
      <c r="H268" s="36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27"/>
      <c r="AL268" s="10"/>
    </row>
    <row r="269" spans="1:38">
      <c r="A269" s="312"/>
      <c r="B269" s="333"/>
      <c r="C269" s="331"/>
      <c r="D269" s="668" t="s">
        <v>379</v>
      </c>
      <c r="E269" s="668"/>
      <c r="F269" s="668"/>
      <c r="G269" s="668"/>
      <c r="H269" s="668"/>
      <c r="I269" s="668"/>
      <c r="J269" s="668"/>
      <c r="K269" s="668"/>
      <c r="L269" s="668"/>
      <c r="M269" s="668"/>
      <c r="N269" s="668"/>
      <c r="O269" s="668"/>
      <c r="P269" s="668"/>
      <c r="Q269" s="668"/>
      <c r="R269" s="668"/>
      <c r="S269" s="668"/>
      <c r="T269" s="668"/>
      <c r="U269" s="668"/>
      <c r="V269" s="668"/>
      <c r="W269" s="668"/>
      <c r="X269" s="668"/>
      <c r="Y269" s="668"/>
      <c r="Z269" s="668"/>
      <c r="AA269" s="668"/>
      <c r="AB269" s="668"/>
      <c r="AC269" s="668"/>
      <c r="AD269" s="668"/>
      <c r="AE269" s="668"/>
      <c r="AF269" s="668"/>
      <c r="AG269" s="668"/>
      <c r="AH269" s="668"/>
      <c r="AI269" s="668"/>
      <c r="AJ269" s="668"/>
      <c r="AK269" s="669"/>
      <c r="AL269" s="10"/>
    </row>
    <row r="270" spans="1:38">
      <c r="A270" s="312"/>
      <c r="B270" s="330"/>
      <c r="C270" s="275"/>
      <c r="D270" s="310" t="s">
        <v>296</v>
      </c>
      <c r="E270" s="697" t="s">
        <v>367</v>
      </c>
      <c r="F270" s="697"/>
      <c r="G270" s="697"/>
      <c r="H270" s="697"/>
      <c r="I270" s="697"/>
      <c r="J270" s="697"/>
      <c r="K270" s="697"/>
      <c r="L270" s="697"/>
      <c r="M270" s="697"/>
      <c r="N270" s="697"/>
      <c r="O270" s="697"/>
      <c r="P270" s="697"/>
      <c r="Q270" s="697"/>
      <c r="R270" s="697"/>
      <c r="S270" s="697"/>
      <c r="T270" s="697"/>
      <c r="U270" s="697"/>
      <c r="V270" s="697"/>
      <c r="W270" s="697"/>
      <c r="X270" s="697"/>
      <c r="Y270" s="697"/>
      <c r="Z270" s="697"/>
      <c r="AA270" s="697"/>
      <c r="AB270" s="697"/>
      <c r="AC270" s="697"/>
      <c r="AD270" s="697"/>
      <c r="AE270" s="697"/>
      <c r="AF270" s="697"/>
      <c r="AG270" s="697"/>
      <c r="AH270" s="697"/>
      <c r="AI270" s="697"/>
      <c r="AJ270" s="697"/>
      <c r="AK270" s="698"/>
      <c r="AL270" s="10"/>
    </row>
    <row r="271" spans="1:38">
      <c r="A271" s="312"/>
      <c r="B271" s="330"/>
      <c r="C271" s="275"/>
      <c r="D271" s="783" t="s">
        <v>340</v>
      </c>
      <c r="E271" s="784"/>
      <c r="F271" s="784"/>
      <c r="G271" s="784"/>
      <c r="H271" s="784"/>
      <c r="I271" s="784"/>
      <c r="J271" s="784"/>
      <c r="K271" s="784"/>
      <c r="L271" s="784"/>
      <c r="M271" s="784"/>
      <c r="N271" s="784"/>
      <c r="O271" s="784"/>
      <c r="P271" s="784"/>
      <c r="Q271" s="784"/>
      <c r="R271" s="784"/>
      <c r="S271" s="784"/>
      <c r="T271" s="784"/>
      <c r="U271" s="784"/>
      <c r="V271" s="784"/>
      <c r="W271" s="784"/>
      <c r="X271" s="784"/>
      <c r="Y271" s="784"/>
      <c r="Z271" s="784"/>
      <c r="AA271" s="784"/>
      <c r="AB271" s="784"/>
      <c r="AC271" s="784"/>
      <c r="AD271" s="784"/>
      <c r="AE271" s="784"/>
      <c r="AF271" s="784"/>
      <c r="AG271" s="784"/>
      <c r="AH271" s="784"/>
      <c r="AI271" s="784"/>
      <c r="AJ271" s="784"/>
      <c r="AK271" s="785"/>
      <c r="AL271" s="10"/>
    </row>
    <row r="272" spans="1:38" ht="14.25" customHeight="1">
      <c r="A272" s="312"/>
      <c r="B272" s="330"/>
      <c r="C272" s="275"/>
      <c r="D272" s="783"/>
      <c r="E272" s="784"/>
      <c r="F272" s="784"/>
      <c r="G272" s="784"/>
      <c r="H272" s="784"/>
      <c r="I272" s="784"/>
      <c r="J272" s="784"/>
      <c r="K272" s="784"/>
      <c r="L272" s="784"/>
      <c r="M272" s="784"/>
      <c r="N272" s="784"/>
      <c r="O272" s="784"/>
      <c r="P272" s="784"/>
      <c r="Q272" s="784"/>
      <c r="R272" s="784"/>
      <c r="S272" s="784"/>
      <c r="T272" s="784"/>
      <c r="U272" s="784"/>
      <c r="V272" s="784"/>
      <c r="W272" s="784"/>
      <c r="X272" s="784"/>
      <c r="Y272" s="784"/>
      <c r="Z272" s="784"/>
      <c r="AA272" s="784"/>
      <c r="AB272" s="784"/>
      <c r="AC272" s="784"/>
      <c r="AD272" s="784"/>
      <c r="AE272" s="784"/>
      <c r="AF272" s="784"/>
      <c r="AG272" s="784"/>
      <c r="AH272" s="784"/>
      <c r="AI272" s="784"/>
      <c r="AJ272" s="784"/>
      <c r="AK272" s="785"/>
      <c r="AL272" s="10"/>
    </row>
    <row r="273" spans="1:38" ht="14.25" customHeight="1">
      <c r="A273" s="312"/>
      <c r="B273" s="336"/>
      <c r="C273" s="336"/>
      <c r="D273" s="449"/>
      <c r="E273" s="449"/>
      <c r="F273" s="449"/>
      <c r="G273" s="449"/>
      <c r="H273" s="449"/>
      <c r="I273" s="449"/>
      <c r="J273" s="449"/>
      <c r="K273" s="449"/>
      <c r="L273" s="449"/>
      <c r="M273" s="449"/>
      <c r="N273" s="449"/>
      <c r="O273" s="449"/>
      <c r="P273" s="449"/>
      <c r="Q273" s="449"/>
      <c r="R273" s="449"/>
      <c r="S273" s="449"/>
      <c r="T273" s="449"/>
      <c r="U273" s="449"/>
      <c r="V273" s="449"/>
      <c r="W273" s="449"/>
      <c r="X273" s="449"/>
      <c r="Y273" s="449"/>
      <c r="Z273" s="449"/>
      <c r="AA273" s="449"/>
      <c r="AB273" s="449"/>
      <c r="AC273" s="449"/>
      <c r="AD273" s="449"/>
      <c r="AE273" s="449"/>
      <c r="AF273" s="449"/>
      <c r="AG273" s="449"/>
      <c r="AH273" s="449"/>
      <c r="AI273" s="449"/>
      <c r="AJ273" s="449"/>
      <c r="AK273" s="449"/>
      <c r="AL273" s="10"/>
    </row>
    <row r="274" spans="1:38">
      <c r="A274" s="312"/>
      <c r="B274" s="321" t="s">
        <v>88</v>
      </c>
      <c r="C274" s="400"/>
      <c r="D274" s="400"/>
      <c r="E274" s="400"/>
      <c r="F274" s="400"/>
      <c r="G274" s="400"/>
      <c r="H274" s="400"/>
      <c r="I274" s="400"/>
      <c r="J274" s="400"/>
      <c r="K274" s="401"/>
      <c r="L274" s="401"/>
      <c r="M274" s="401"/>
      <c r="N274" s="401"/>
      <c r="O274" s="401"/>
      <c r="P274" s="401"/>
      <c r="Q274" s="401"/>
      <c r="R274" s="401"/>
      <c r="S274" s="401"/>
      <c r="T274" s="401"/>
      <c r="U274" s="401"/>
      <c r="V274" s="401"/>
      <c r="W274" s="401"/>
      <c r="X274" s="401"/>
      <c r="Y274" s="401"/>
      <c r="Z274" s="401"/>
      <c r="AA274" s="401"/>
      <c r="AB274" s="401"/>
      <c r="AC274" s="401"/>
      <c r="AD274" s="401"/>
      <c r="AE274" s="401"/>
      <c r="AF274" s="401"/>
      <c r="AG274" s="401"/>
      <c r="AH274" s="401"/>
      <c r="AI274" s="401"/>
      <c r="AJ274" s="401"/>
      <c r="AK274" s="402"/>
      <c r="AL274" s="10"/>
    </row>
    <row r="275" spans="1:38">
      <c r="A275" s="312"/>
      <c r="B275" s="325"/>
      <c r="C275" s="48" t="s">
        <v>138</v>
      </c>
      <c r="D275" s="326"/>
      <c r="E275" s="49"/>
      <c r="F275" s="49"/>
      <c r="G275" s="49"/>
      <c r="H275" s="49"/>
      <c r="I275" s="49"/>
      <c r="J275" s="49"/>
      <c r="K275" s="395"/>
      <c r="L275" s="395"/>
      <c r="M275" s="395"/>
      <c r="N275" s="395"/>
      <c r="O275" s="395"/>
      <c r="P275" s="395"/>
      <c r="Q275" s="395"/>
      <c r="R275" s="395"/>
      <c r="S275" s="395"/>
      <c r="T275" s="395"/>
      <c r="U275" s="395"/>
      <c r="V275" s="395"/>
      <c r="W275" s="395"/>
      <c r="X275" s="395"/>
      <c r="Y275" s="395"/>
      <c r="Z275" s="395"/>
      <c r="AA275" s="395"/>
      <c r="AB275" s="395"/>
      <c r="AC275" s="395"/>
      <c r="AD275" s="395"/>
      <c r="AE275" s="395"/>
      <c r="AF275" s="395"/>
      <c r="AG275" s="395"/>
      <c r="AH275" s="395"/>
      <c r="AI275" s="395"/>
      <c r="AJ275" s="395"/>
      <c r="AK275" s="399"/>
      <c r="AL275" s="10"/>
    </row>
    <row r="276" spans="1:38">
      <c r="A276" s="312"/>
      <c r="B276" s="325"/>
      <c r="C276" s="348"/>
      <c r="D276" s="349" t="s">
        <v>185</v>
      </c>
      <c r="E276" s="316"/>
      <c r="F276" s="316"/>
      <c r="G276" s="316"/>
      <c r="H276" s="316"/>
      <c r="I276" s="392"/>
      <c r="J276" s="392"/>
      <c r="K276" s="392"/>
      <c r="L276" s="392"/>
      <c r="M276" s="392"/>
      <c r="N276" s="392"/>
      <c r="O276" s="392"/>
      <c r="P276" s="392"/>
      <c r="Q276" s="392"/>
      <c r="R276" s="392"/>
      <c r="S276" s="392"/>
      <c r="T276" s="392"/>
      <c r="U276" s="392"/>
      <c r="V276" s="392"/>
      <c r="W276" s="392"/>
      <c r="X276" s="392"/>
      <c r="Y276" s="392"/>
      <c r="Z276" s="392"/>
      <c r="AA276" s="392"/>
      <c r="AB276" s="394"/>
      <c r="AC276" s="680">
        <f>'別紙2（効果促進）'!G28</f>
        <v>0</v>
      </c>
      <c r="AD276" s="681"/>
      <c r="AE276" s="681"/>
      <c r="AF276" s="681"/>
      <c r="AG276" s="681"/>
      <c r="AH276" s="681"/>
      <c r="AI276" s="682"/>
      <c r="AJ276" s="25" t="s">
        <v>3</v>
      </c>
      <c r="AK276" s="393"/>
      <c r="AL276" s="10"/>
    </row>
    <row r="277" spans="1:38">
      <c r="A277" s="312"/>
      <c r="B277" s="325"/>
      <c r="C277" s="348"/>
      <c r="D277" s="48" t="s">
        <v>90</v>
      </c>
      <c r="E277" s="49"/>
      <c r="F277" s="49"/>
      <c r="G277" s="49"/>
      <c r="H277" s="395"/>
      <c r="I277" s="395"/>
      <c r="J277" s="395"/>
      <c r="K277" s="395"/>
      <c r="L277" s="395"/>
      <c r="M277" s="395"/>
      <c r="N277" s="395"/>
      <c r="O277" s="395"/>
      <c r="P277" s="395"/>
      <c r="Q277" s="395"/>
      <c r="R277" s="395"/>
      <c r="S277" s="395"/>
      <c r="T277" s="395"/>
      <c r="U277" s="395"/>
      <c r="V277" s="395"/>
      <c r="W277" s="395"/>
      <c r="X277" s="395"/>
      <c r="Y277" s="351" t="s">
        <v>162</v>
      </c>
      <c r="Z277" s="395"/>
      <c r="AA277" s="395"/>
      <c r="AB277" s="396"/>
      <c r="AC277" s="352" t="s">
        <v>179</v>
      </c>
      <c r="AD277" s="711"/>
      <c r="AE277" s="711"/>
      <c r="AF277" s="711"/>
      <c r="AG277" s="711"/>
      <c r="AH277" s="711"/>
      <c r="AI277" s="353" t="s">
        <v>180</v>
      </c>
      <c r="AJ277" s="9"/>
      <c r="AK277" s="393"/>
      <c r="AL277" s="10"/>
    </row>
    <row r="278" spans="1:38">
      <c r="A278" s="312"/>
      <c r="B278" s="325"/>
      <c r="C278" s="348"/>
      <c r="D278" s="354" t="s">
        <v>86</v>
      </c>
      <c r="E278" s="355"/>
      <c r="F278" s="356"/>
      <c r="G278" s="356"/>
      <c r="H278" s="397"/>
      <c r="I278" s="397"/>
      <c r="J278" s="397"/>
      <c r="K278" s="397"/>
      <c r="L278" s="397"/>
      <c r="M278" s="397"/>
      <c r="N278" s="397"/>
      <c r="O278" s="397"/>
      <c r="P278" s="397"/>
      <c r="Q278" s="397"/>
      <c r="R278" s="397"/>
      <c r="S278" s="397"/>
      <c r="T278" s="397"/>
      <c r="U278" s="397"/>
      <c r="V278" s="397"/>
      <c r="W278" s="397"/>
      <c r="X278" s="397"/>
      <c r="Y278" s="355" t="s">
        <v>98</v>
      </c>
      <c r="Z278" s="397"/>
      <c r="AA278" s="356"/>
      <c r="AB278" s="357"/>
      <c r="AC278" s="665"/>
      <c r="AD278" s="666"/>
      <c r="AE278" s="666"/>
      <c r="AF278" s="666"/>
      <c r="AG278" s="666"/>
      <c r="AH278" s="666"/>
      <c r="AI278" s="667"/>
      <c r="AJ278" s="9" t="s">
        <v>3</v>
      </c>
      <c r="AK278" s="393"/>
      <c r="AL278" s="10"/>
    </row>
    <row r="279" spans="1:38">
      <c r="A279" s="312"/>
      <c r="B279" s="325"/>
      <c r="C279" s="348"/>
      <c r="D279" s="349" t="s">
        <v>158</v>
      </c>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c r="AA279" s="316"/>
      <c r="AB279" s="350"/>
      <c r="AC279" s="680">
        <f>ROUNDDOWN(AC276*2/3,-3)</f>
        <v>0</v>
      </c>
      <c r="AD279" s="681"/>
      <c r="AE279" s="681"/>
      <c r="AF279" s="681"/>
      <c r="AG279" s="681"/>
      <c r="AH279" s="681"/>
      <c r="AI279" s="682"/>
      <c r="AJ279" s="9" t="s">
        <v>3</v>
      </c>
      <c r="AK279" s="393"/>
      <c r="AL279" s="10"/>
    </row>
    <row r="280" spans="1:38" ht="19.5" thickBot="1">
      <c r="A280" s="312"/>
      <c r="B280" s="325"/>
      <c r="C280" s="348"/>
      <c r="D280" s="349" t="s">
        <v>159</v>
      </c>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c r="AA280" s="316"/>
      <c r="AB280" s="350"/>
      <c r="AC280" s="715">
        <f>ROUNDDOWN(AC276-AC278,-3)</f>
        <v>0</v>
      </c>
      <c r="AD280" s="716"/>
      <c r="AE280" s="716"/>
      <c r="AF280" s="716"/>
      <c r="AG280" s="716"/>
      <c r="AH280" s="716"/>
      <c r="AI280" s="717"/>
      <c r="AJ280" s="9" t="s">
        <v>3</v>
      </c>
      <c r="AK280" s="393"/>
      <c r="AL280" s="10"/>
    </row>
    <row r="281" spans="1:38" ht="19.5" thickBot="1">
      <c r="A281" s="312"/>
      <c r="B281" s="325"/>
      <c r="C281" s="348"/>
      <c r="D281" s="359" t="s">
        <v>160</v>
      </c>
      <c r="E281" s="391"/>
      <c r="F281" s="391"/>
      <c r="G281" s="391"/>
      <c r="H281" s="391"/>
      <c r="I281" s="391"/>
      <c r="J281" s="391"/>
      <c r="K281" s="391"/>
      <c r="L281" s="391"/>
      <c r="M281" s="391"/>
      <c r="N281" s="391"/>
      <c r="O281" s="391"/>
      <c r="P281" s="391"/>
      <c r="Q281" s="391"/>
      <c r="R281" s="391"/>
      <c r="S281" s="391"/>
      <c r="T281" s="391"/>
      <c r="U281" s="391"/>
      <c r="V281" s="391"/>
      <c r="W281" s="391"/>
      <c r="X281" s="391"/>
      <c r="Y281" s="391"/>
      <c r="Z281" s="391"/>
      <c r="AA281" s="391"/>
      <c r="AB281" s="398"/>
      <c r="AC281" s="712">
        <f>MIN(AC279:AI280)</f>
        <v>0</v>
      </c>
      <c r="AD281" s="713"/>
      <c r="AE281" s="713"/>
      <c r="AF281" s="713"/>
      <c r="AG281" s="713"/>
      <c r="AH281" s="713"/>
      <c r="AI281" s="714"/>
      <c r="AJ281" s="356" t="s">
        <v>3</v>
      </c>
      <c r="AK281" s="357"/>
      <c r="AL281" s="10"/>
    </row>
    <row r="282" spans="1:38">
      <c r="A282" s="312"/>
      <c r="B282" s="416"/>
      <c r="C282" s="48" t="s">
        <v>80</v>
      </c>
      <c r="D282" s="326"/>
      <c r="E282" s="49"/>
      <c r="F282" s="49"/>
      <c r="G282" s="49"/>
      <c r="H282" s="49"/>
      <c r="I282" s="49"/>
      <c r="J282" s="49"/>
      <c r="K282" s="395"/>
      <c r="L282" s="395"/>
      <c r="M282" s="395"/>
      <c r="N282" s="395"/>
      <c r="O282" s="395"/>
      <c r="P282" s="395"/>
      <c r="Q282" s="395"/>
      <c r="R282" s="395"/>
      <c r="S282" s="395"/>
      <c r="T282" s="395"/>
      <c r="U282" s="395"/>
      <c r="V282" s="395"/>
      <c r="W282" s="395"/>
      <c r="X282" s="395"/>
      <c r="Y282" s="395"/>
      <c r="Z282" s="395"/>
      <c r="AA282" s="395"/>
      <c r="AB282" s="395"/>
      <c r="AC282" s="312"/>
      <c r="AD282" s="312"/>
      <c r="AE282" s="312"/>
      <c r="AF282" s="312"/>
      <c r="AG282" s="312"/>
      <c r="AH282" s="312"/>
      <c r="AI282" s="312"/>
      <c r="AJ282" s="392"/>
      <c r="AK282" s="399"/>
      <c r="AL282" s="10"/>
    </row>
    <row r="283" spans="1:38">
      <c r="A283" s="312"/>
      <c r="B283" s="416"/>
      <c r="C283" s="361"/>
      <c r="D283" s="29" t="s">
        <v>496</v>
      </c>
      <c r="E283" s="49"/>
      <c r="F283" s="49"/>
      <c r="G283" s="49"/>
      <c r="H283" s="49"/>
      <c r="I283" s="395"/>
      <c r="J283" s="395"/>
      <c r="K283" s="395"/>
      <c r="L283" s="395"/>
      <c r="M283" s="395"/>
      <c r="N283" s="395"/>
      <c r="O283" s="395"/>
      <c r="P283" s="395"/>
      <c r="Q283" s="395"/>
      <c r="R283" s="395"/>
      <c r="S283" s="395"/>
      <c r="T283" s="395"/>
      <c r="U283" s="395"/>
      <c r="V283" s="395"/>
      <c r="W283" s="395"/>
      <c r="X283" s="395"/>
      <c r="Y283" s="395"/>
      <c r="Z283" s="395"/>
      <c r="AA283" s="395"/>
      <c r="AB283" s="395"/>
      <c r="AC283" s="708"/>
      <c r="AD283" s="709"/>
      <c r="AE283" s="709"/>
      <c r="AF283" s="709"/>
      <c r="AG283" s="709"/>
      <c r="AH283" s="710"/>
      <c r="AI283" s="730" t="s">
        <v>89</v>
      </c>
      <c r="AJ283" s="731"/>
      <c r="AK283" s="732"/>
      <c r="AL283" s="10"/>
    </row>
    <row r="284" spans="1:38">
      <c r="A284" s="312"/>
      <c r="B284" s="416"/>
      <c r="C284" s="361"/>
      <c r="D284" s="331" t="s">
        <v>339</v>
      </c>
      <c r="E284" s="314"/>
      <c r="F284" s="9"/>
      <c r="G284" s="9"/>
      <c r="H284" s="9"/>
      <c r="I284" s="312"/>
      <c r="J284" s="312"/>
      <c r="K284" s="312"/>
      <c r="L284" s="312"/>
      <c r="M284" s="312"/>
      <c r="N284" s="312"/>
      <c r="O284" s="312"/>
      <c r="P284" s="312"/>
      <c r="Q284" s="312"/>
      <c r="R284" s="312"/>
      <c r="S284" s="312"/>
      <c r="T284" s="312"/>
      <c r="U284" s="312"/>
      <c r="V284" s="312"/>
      <c r="W284" s="312"/>
      <c r="X284" s="312"/>
      <c r="Y284" s="312"/>
      <c r="Z284" s="312"/>
      <c r="AA284" s="312"/>
      <c r="AB284" s="312"/>
      <c r="AC284" s="450"/>
      <c r="AD284" s="450"/>
      <c r="AE284" s="450"/>
      <c r="AF284" s="450"/>
      <c r="AG284" s="450"/>
      <c r="AH284" s="450"/>
      <c r="AI284" s="379"/>
      <c r="AJ284" s="379"/>
      <c r="AK284" s="380"/>
      <c r="AL284" s="10"/>
    </row>
    <row r="285" spans="1:38">
      <c r="A285" s="312"/>
      <c r="B285" s="451"/>
      <c r="C285" s="358"/>
      <c r="D285" s="354" t="s">
        <v>341</v>
      </c>
      <c r="E285" s="452"/>
      <c r="F285" s="397"/>
      <c r="G285" s="397"/>
      <c r="H285" s="397"/>
      <c r="I285" s="397"/>
      <c r="J285" s="397"/>
      <c r="K285" s="397"/>
      <c r="L285" s="397"/>
      <c r="M285" s="397"/>
      <c r="N285" s="397"/>
      <c r="O285" s="397"/>
      <c r="P285" s="397"/>
      <c r="Q285" s="397"/>
      <c r="R285" s="397"/>
      <c r="S285" s="397"/>
      <c r="T285" s="397"/>
      <c r="U285" s="397"/>
      <c r="V285" s="397"/>
      <c r="W285" s="397"/>
      <c r="X285" s="397"/>
      <c r="Y285" s="397"/>
      <c r="Z285" s="397"/>
      <c r="AA285" s="397"/>
      <c r="AB285" s="397"/>
      <c r="AC285" s="397"/>
      <c r="AD285" s="397"/>
      <c r="AE285" s="397"/>
      <c r="AF285" s="397"/>
      <c r="AG285" s="397"/>
      <c r="AH285" s="397"/>
      <c r="AI285" s="397"/>
      <c r="AJ285" s="397"/>
      <c r="AK285" s="412"/>
      <c r="AL285" s="10"/>
    </row>
    <row r="286" spans="1:38">
      <c r="A286" s="312"/>
      <c r="B286" s="312"/>
      <c r="C286" s="312"/>
      <c r="D286" s="312"/>
      <c r="E286" s="312"/>
      <c r="F286" s="312"/>
      <c r="G286" s="312"/>
      <c r="H286" s="312"/>
      <c r="I286" s="312"/>
      <c r="J286" s="312"/>
      <c r="K286" s="312"/>
      <c r="L286" s="312"/>
      <c r="M286" s="312"/>
      <c r="N286" s="312"/>
      <c r="O286" s="312"/>
      <c r="P286" s="312"/>
      <c r="Q286" s="312"/>
      <c r="R286" s="312"/>
      <c r="S286" s="312"/>
      <c r="T286" s="312"/>
      <c r="U286" s="312"/>
      <c r="V286" s="312"/>
      <c r="W286" s="312"/>
      <c r="X286" s="312"/>
      <c r="Y286" s="312"/>
      <c r="Z286" s="312"/>
      <c r="AA286" s="312"/>
      <c r="AB286" s="312"/>
      <c r="AC286" s="312"/>
      <c r="AD286" s="312"/>
      <c r="AE286" s="312"/>
      <c r="AF286" s="312"/>
      <c r="AG286" s="312"/>
      <c r="AH286" s="312"/>
      <c r="AI286" s="312"/>
      <c r="AJ286" s="312"/>
      <c r="AK286" s="10"/>
      <c r="AL286" s="10"/>
    </row>
  </sheetData>
  <sheetProtection algorithmName="SHA-512" hashValue="vUTPJLgbqZaYeM8QZQkd+a9Z2sbV5QdzRn9qqmvRN33y/hkfeE4f0a5DG2vdEIqMRzz896c/NuI3NsX5qaRjdQ==" saltValue="Z5XhDVwprLe8VB4mbZIE3Q==" spinCount="100000" sheet="1" objects="1" scenarios="1" selectLockedCells="1"/>
  <mergeCells count="300">
    <mergeCell ref="C15:AK16"/>
    <mergeCell ref="E184:AK185"/>
    <mergeCell ref="AC58:AI58"/>
    <mergeCell ref="F57:AK57"/>
    <mergeCell ref="T9:U9"/>
    <mergeCell ref="T10:U10"/>
    <mergeCell ref="T11:U11"/>
    <mergeCell ref="T12:U12"/>
    <mergeCell ref="T13:U13"/>
    <mergeCell ref="T14:U14"/>
    <mergeCell ref="E29:AK29"/>
    <mergeCell ref="E30:AK31"/>
    <mergeCell ref="AJ10:AK10"/>
    <mergeCell ref="AJ11:AK11"/>
    <mergeCell ref="AJ12:AK12"/>
    <mergeCell ref="AJ13:AK13"/>
    <mergeCell ref="AJ14:AK14"/>
    <mergeCell ref="X14:Y14"/>
    <mergeCell ref="L11:M11"/>
    <mergeCell ref="L12:M12"/>
    <mergeCell ref="L13:M13"/>
    <mergeCell ref="L14:M14"/>
    <mergeCell ref="B12:D12"/>
    <mergeCell ref="F124:X125"/>
    <mergeCell ref="AF13:AG13"/>
    <mergeCell ref="AF12:AG12"/>
    <mergeCell ref="B9:D9"/>
    <mergeCell ref="B10:D10"/>
    <mergeCell ref="N11:O11"/>
    <mergeCell ref="Z14:AA14"/>
    <mergeCell ref="E10:I10"/>
    <mergeCell ref="E11:I11"/>
    <mergeCell ref="E12:I12"/>
    <mergeCell ref="E13:I13"/>
    <mergeCell ref="E14:I14"/>
    <mergeCell ref="V14:W14"/>
    <mergeCell ref="R11:S11"/>
    <mergeCell ref="N12:O12"/>
    <mergeCell ref="P12:Q12"/>
    <mergeCell ref="R12:S12"/>
    <mergeCell ref="N13:O13"/>
    <mergeCell ref="P13:Q13"/>
    <mergeCell ref="AH7:AI8"/>
    <mergeCell ref="AB10:AC10"/>
    <mergeCell ref="AB11:AC11"/>
    <mergeCell ref="AB12:AC12"/>
    <mergeCell ref="AB13:AC13"/>
    <mergeCell ref="V9:W9"/>
    <mergeCell ref="V10:W10"/>
    <mergeCell ref="V11:W11"/>
    <mergeCell ref="AD13:AE13"/>
    <mergeCell ref="V13:W13"/>
    <mergeCell ref="X9:Y9"/>
    <mergeCell ref="X10:Y10"/>
    <mergeCell ref="X11:Y11"/>
    <mergeCell ref="X12:Y12"/>
    <mergeCell ref="X13:Y13"/>
    <mergeCell ref="AB9:AC9"/>
    <mergeCell ref="V12:W12"/>
    <mergeCell ref="AF7:AG8"/>
    <mergeCell ref="Z11:AA11"/>
    <mergeCell ref="Z12:AA12"/>
    <mergeCell ref="Z13:AA13"/>
    <mergeCell ref="AF10:AG10"/>
    <mergeCell ref="Z9:AA9"/>
    <mergeCell ref="Z10:AA10"/>
    <mergeCell ref="B5:I5"/>
    <mergeCell ref="AD14:AE14"/>
    <mergeCell ref="J7:K8"/>
    <mergeCell ref="L7:M8"/>
    <mergeCell ref="T7:U8"/>
    <mergeCell ref="V7:W8"/>
    <mergeCell ref="X7:Y8"/>
    <mergeCell ref="Z7:AA8"/>
    <mergeCell ref="AB7:AC8"/>
    <mergeCell ref="AD7:AE8"/>
    <mergeCell ref="AD10:AE10"/>
    <mergeCell ref="AD11:AE11"/>
    <mergeCell ref="AD12:AE12"/>
    <mergeCell ref="AB14:AC14"/>
    <mergeCell ref="N7:O8"/>
    <mergeCell ref="P7:Q8"/>
    <mergeCell ref="R7:S8"/>
    <mergeCell ref="N9:O9"/>
    <mergeCell ref="P9:Q9"/>
    <mergeCell ref="B13:D13"/>
    <mergeCell ref="B14:D14"/>
    <mergeCell ref="B6:I8"/>
    <mergeCell ref="R10:S10"/>
    <mergeCell ref="J6:AK6"/>
    <mergeCell ref="D271:AK272"/>
    <mergeCell ref="AH14:AI14"/>
    <mergeCell ref="AF14:AG14"/>
    <mergeCell ref="J9:K9"/>
    <mergeCell ref="J10:K10"/>
    <mergeCell ref="J11:K11"/>
    <mergeCell ref="J12:K12"/>
    <mergeCell ref="J13:K13"/>
    <mergeCell ref="J14:K14"/>
    <mergeCell ref="L9:M9"/>
    <mergeCell ref="L10:M10"/>
    <mergeCell ref="AH9:AI9"/>
    <mergeCell ref="AH10:AI10"/>
    <mergeCell ref="AH11:AI11"/>
    <mergeCell ref="AH12:AI12"/>
    <mergeCell ref="AH13:AI13"/>
    <mergeCell ref="AF9:AG9"/>
    <mergeCell ref="R13:S13"/>
    <mergeCell ref="N14:O14"/>
    <mergeCell ref="P14:Q14"/>
    <mergeCell ref="R14:S14"/>
    <mergeCell ref="AJ9:AK9"/>
    <mergeCell ref="AF11:AG11"/>
    <mergeCell ref="R9:S9"/>
    <mergeCell ref="AJ7:AK8"/>
    <mergeCell ref="AC196:AI196"/>
    <mergeCell ref="AD277:AH277"/>
    <mergeCell ref="AC254:AH254"/>
    <mergeCell ref="AC202:AH202"/>
    <mergeCell ref="AC261:AI261"/>
    <mergeCell ref="AC266:AH266"/>
    <mergeCell ref="AC259:AI259"/>
    <mergeCell ref="AC249:AI249"/>
    <mergeCell ref="AC252:AI252"/>
    <mergeCell ref="AC264:AI264"/>
    <mergeCell ref="AC230:AI230"/>
    <mergeCell ref="AC250:AI250"/>
    <mergeCell ref="AC251:AI251"/>
    <mergeCell ref="AC262:AI262"/>
    <mergeCell ref="AC263:AI263"/>
    <mergeCell ref="AC247:AI247"/>
    <mergeCell ref="AC226:AI226"/>
    <mergeCell ref="AC228:AI228"/>
    <mergeCell ref="AC213:AI213"/>
    <mergeCell ref="AD209:AH209"/>
    <mergeCell ref="AD227:AH227"/>
    <mergeCell ref="AD237:AK237"/>
    <mergeCell ref="AC53:AI53"/>
    <mergeCell ref="AC56:AI56"/>
    <mergeCell ref="AC41:AI41"/>
    <mergeCell ref="AD9:AE9"/>
    <mergeCell ref="E9:I9"/>
    <mergeCell ref="D180:AK180"/>
    <mergeCell ref="AD193:AH193"/>
    <mergeCell ref="AC145:AI145"/>
    <mergeCell ref="AC194:AI194"/>
    <mergeCell ref="AC192:AI192"/>
    <mergeCell ref="AC167:AI167"/>
    <mergeCell ref="AD168:AH168"/>
    <mergeCell ref="AC177:AH177"/>
    <mergeCell ref="AI177:AK177"/>
    <mergeCell ref="AC147:AI147"/>
    <mergeCell ref="AC172:AI172"/>
    <mergeCell ref="Z175:AJ175"/>
    <mergeCell ref="E181:AK181"/>
    <mergeCell ref="E182:AK182"/>
    <mergeCell ref="E187:AK187"/>
    <mergeCell ref="P11:Q11"/>
    <mergeCell ref="N10:O10"/>
    <mergeCell ref="P10:Q10"/>
    <mergeCell ref="B11:D11"/>
    <mergeCell ref="Z176:AJ176"/>
    <mergeCell ref="AC283:AH283"/>
    <mergeCell ref="AI64:AK64"/>
    <mergeCell ref="AI202:AK202"/>
    <mergeCell ref="AI215:AK215"/>
    <mergeCell ref="AI233:AK233"/>
    <mergeCell ref="AI254:AK254"/>
    <mergeCell ref="AI266:AK266"/>
    <mergeCell ref="AI283:AK283"/>
    <mergeCell ref="AC276:AI276"/>
    <mergeCell ref="AC278:AI278"/>
    <mergeCell ref="AC281:AI281"/>
    <mergeCell ref="AC80:AI80"/>
    <mergeCell ref="AC81:AI81"/>
    <mergeCell ref="AC64:AH64"/>
    <mergeCell ref="AC279:AI279"/>
    <mergeCell ref="AC280:AI280"/>
    <mergeCell ref="AC195:AI195"/>
    <mergeCell ref="AC197:AI197"/>
    <mergeCell ref="E113:AK114"/>
    <mergeCell ref="E162:AK162"/>
    <mergeCell ref="E156:AK156"/>
    <mergeCell ref="E158:AK159"/>
    <mergeCell ref="E160:AK161"/>
    <mergeCell ref="AC173:AI173"/>
    <mergeCell ref="A2:AI2"/>
    <mergeCell ref="AC20:AI20"/>
    <mergeCell ref="AC21:AI21"/>
    <mergeCell ref="AC22:AI22"/>
    <mergeCell ref="AC77:AI77"/>
    <mergeCell ref="AC79:AI79"/>
    <mergeCell ref="AC82:AI82"/>
    <mergeCell ref="AC87:AI87"/>
    <mergeCell ref="AC105:AI105"/>
    <mergeCell ref="AC103:AI103"/>
    <mergeCell ref="AC46:AI46"/>
    <mergeCell ref="AC43:AI43"/>
    <mergeCell ref="AC48:AI48"/>
    <mergeCell ref="AC102:AI102"/>
    <mergeCell ref="AD78:AH78"/>
    <mergeCell ref="AD42:AH42"/>
    <mergeCell ref="AC54:AI54"/>
    <mergeCell ref="E36:AK37"/>
    <mergeCell ref="E34:AK34"/>
    <mergeCell ref="E35:AK35"/>
    <mergeCell ref="E68:AK68"/>
    <mergeCell ref="D33:AK33"/>
    <mergeCell ref="D67:AK67"/>
    <mergeCell ref="AC23:AI23"/>
    <mergeCell ref="AC169:AI169"/>
    <mergeCell ref="AC170:AI170"/>
    <mergeCell ref="AD84:AI84"/>
    <mergeCell ref="AD85:AI85"/>
    <mergeCell ref="Z124:AJ124"/>
    <mergeCell ref="Z123:AJ123"/>
    <mergeCell ref="AD126:AI126"/>
    <mergeCell ref="AD127:AI127"/>
    <mergeCell ref="E127:AB128"/>
    <mergeCell ref="AC150:AH150"/>
    <mergeCell ref="AI150:AK150"/>
    <mergeCell ref="AC151:AH151"/>
    <mergeCell ref="AD129:AI129"/>
    <mergeCell ref="AD130:AI130"/>
    <mergeCell ref="AD131:AI131"/>
    <mergeCell ref="F142:AB143"/>
    <mergeCell ref="D155:AK155"/>
    <mergeCell ref="F148:AB149"/>
    <mergeCell ref="AC44:AI44"/>
    <mergeCell ref="AC45:AI45"/>
    <mergeCell ref="F134:AA135"/>
    <mergeCell ref="Z125:AJ125"/>
    <mergeCell ref="AC119:AI119"/>
    <mergeCell ref="AC107:AH107"/>
    <mergeCell ref="AI107:AK107"/>
    <mergeCell ref="AC104:AI104"/>
    <mergeCell ref="AC152:AH152"/>
    <mergeCell ref="AI151:AK151"/>
    <mergeCell ref="AI152:AK152"/>
    <mergeCell ref="D111:AK111"/>
    <mergeCell ref="E112:AK112"/>
    <mergeCell ref="F136:AA138"/>
    <mergeCell ref="F131:AA133"/>
    <mergeCell ref="AD139:AI139"/>
    <mergeCell ref="AD140:AI140"/>
    <mergeCell ref="AD141:AI141"/>
    <mergeCell ref="AD142:AI142"/>
    <mergeCell ref="AD143:AI143"/>
    <mergeCell ref="AC146:AI146"/>
    <mergeCell ref="AD101:AH101"/>
    <mergeCell ref="AC89:AH89"/>
    <mergeCell ref="AI89:AK89"/>
    <mergeCell ref="E220:AK220"/>
    <mergeCell ref="E221:AK221"/>
    <mergeCell ref="E222:AK222"/>
    <mergeCell ref="D269:AK269"/>
    <mergeCell ref="E270:AK270"/>
    <mergeCell ref="AD199:AK199"/>
    <mergeCell ref="AD200:AK200"/>
    <mergeCell ref="AD201:AK201"/>
    <mergeCell ref="E200:AB201"/>
    <mergeCell ref="AC233:AH233"/>
    <mergeCell ref="AD235:AK235"/>
    <mergeCell ref="AD248:AH248"/>
    <mergeCell ref="AD260:AH260"/>
    <mergeCell ref="F236:AA237"/>
    <mergeCell ref="F238:AA239"/>
    <mergeCell ref="F240:AA241"/>
    <mergeCell ref="AC229:AI229"/>
    <mergeCell ref="AC231:AI231"/>
    <mergeCell ref="AC212:AI212"/>
    <mergeCell ref="AC211:AI211"/>
    <mergeCell ref="AC208:AI208"/>
    <mergeCell ref="AC210:AI210"/>
    <mergeCell ref="AC215:AH215"/>
    <mergeCell ref="AD236:AK236"/>
    <mergeCell ref="K5:M5"/>
    <mergeCell ref="Y5:AA5"/>
    <mergeCell ref="O5:U5"/>
    <mergeCell ref="V5:W5"/>
    <mergeCell ref="AJ5:AK5"/>
    <mergeCell ref="AC5:AI5"/>
    <mergeCell ref="AC55:AI55"/>
    <mergeCell ref="D218:AK218"/>
    <mergeCell ref="E219:AK219"/>
    <mergeCell ref="D23:AB23"/>
    <mergeCell ref="D109:AK109"/>
    <mergeCell ref="AC28:AI28"/>
    <mergeCell ref="AC100:AI100"/>
    <mergeCell ref="AC49:AI49"/>
    <mergeCell ref="E24:AK25"/>
    <mergeCell ref="E26:AK27"/>
    <mergeCell ref="AD51:AI51"/>
    <mergeCell ref="AD52:AI52"/>
    <mergeCell ref="AD61:AK61"/>
    <mergeCell ref="AD62:AK62"/>
    <mergeCell ref="AD63:AK63"/>
    <mergeCell ref="D93:AK93"/>
    <mergeCell ref="E70:AK72"/>
    <mergeCell ref="E94:AK95"/>
  </mergeCells>
  <phoneticPr fontId="1"/>
  <dataValidations count="2">
    <dataValidation type="list" allowBlank="1" showInputMessage="1" showErrorMessage="1" sqref="AC119:AI119" xr:uid="{247C5E5E-7C20-4284-A946-095B5CA32A4E}">
      <formula1>$AN$117:$AN$120</formula1>
    </dataValidation>
    <dataValidation type="whole" allowBlank="1" showInputMessage="1" showErrorMessage="1" error="数値のみ入力してください。" sqref="AC43:AI43 AC79:AI79 AC169:AI169 AC194:AI194 AC210:AI210 AC228:AI228 AC249:AI249 AC261:AI261 AC278:AI278" xr:uid="{E0B3A3C4-36CA-464D-BAB4-D0C3984FD435}">
      <formula1>0</formula1>
      <formula2>100000000000000000000</formula2>
    </dataValidation>
  </dataValidations>
  <pageMargins left="0.70866141732283472" right="0.70866141732283472" top="0.74803149606299213" bottom="0.74803149606299213" header="0.31496062992125984" footer="0.31496062992125984"/>
  <pageSetup paperSize="9" scale="84" fitToHeight="0" orientation="portrait" cellComments="asDisplayed" r:id="rId1"/>
  <rowBreaks count="6" manualBreakCount="6">
    <brk id="17" max="31" man="1"/>
    <brk id="73" max="37" man="1"/>
    <brk id="115" max="37" man="1"/>
    <brk id="163" max="37" man="1"/>
    <brk id="204" max="37" man="1"/>
    <brk id="243" max="37" man="1"/>
  </rowBreaks>
  <extLst>
    <ext xmlns:x14="http://schemas.microsoft.com/office/spreadsheetml/2009/9/main" uri="{CCE6A557-97BC-4b89-ADB6-D9C93CAAB3DF}">
      <x14:dataValidations xmlns:xm="http://schemas.microsoft.com/office/excel/2006/main" count="5">
        <x14:dataValidation type="list" allowBlank="1" showInputMessage="1" showErrorMessage="1" xr:uid="{E50A4ADC-851F-4C96-B6AE-D9FCE19FC0B3}">
          <x14:formula1>
            <xm:f>分類!$D$2:$D$4</xm:f>
          </x14:formula1>
          <xm:sqref>J9:M10 J13:K14</xm:sqref>
        </x14:dataValidation>
        <x14:dataValidation type="list" allowBlank="1" showInputMessage="1" showErrorMessage="1" xr:uid="{68A3AC1A-2C89-43BD-A853-471A6B72C1E9}">
          <x14:formula1>
            <xm:f>分類!$D$9</xm:f>
          </x14:formula1>
          <xm:sqref>AJ14:AK14 T12:W12 X11:Y11</xm:sqref>
        </x14:dataValidation>
        <x14:dataValidation type="list" allowBlank="1" showInputMessage="1" showErrorMessage="1" xr:uid="{BA31836A-AAE9-4FE7-A9F4-FE11B7BF1038}">
          <x14:formula1>
            <xm:f>分類!$D$6:$D$7</xm:f>
          </x14:formula1>
          <xm:sqref>AF10:AI10 Z9:AA10 AD9:AE10 AB10:AC10</xm:sqref>
        </x14:dataValidation>
        <x14:dataValidation type="list" allowBlank="1" showInputMessage="1" showErrorMessage="1" xr:uid="{700962CF-2944-49E7-831A-3F151D685F1A}">
          <x14:formula1>
            <xm:f>分類!$C$2:$C$3</xm:f>
          </x14:formula1>
          <xm:sqref>D184 AC61:AC63 D160 D270 AC84:AC85 Y123:Y125 AC126:AC127 AC129:AC131 AC139:AC143 D68 D156 D112:D113 D158 D162:D164 D187 D70:D71 D181:D182 D219:D223 Y175:Y178 AC235:AC237 AC199:AC201 D94 J5 X5 D34:D36 AC51:AC52</xm:sqref>
        </x14:dataValidation>
        <x14:dataValidation type="list" allowBlank="1" showInputMessage="1" showErrorMessage="1" xr:uid="{FC177A5F-F725-4206-95B7-D54C083321E1}">
          <x14:formula1>
            <xm:f>分類!$D$2</xm:f>
          </x14:formula1>
          <xm:sqref>Z11:AI11 J11:M12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9D8B2-9445-496F-B5FF-C6D3F05523A1}">
  <sheetPr codeName="Sheet4">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155</v>
      </c>
      <c r="C11" s="829" t="s">
        <v>531</v>
      </c>
      <c r="D11" s="829"/>
      <c r="E11" s="829"/>
      <c r="F11" s="829"/>
      <c r="G11" s="829"/>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453">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cEa+wkrj3ynMT5fKYE29pItVrx8j7UrdO0PcQkGKXtgGrBVWA61q+Mu/H2bXo0VXlAjR/u/WV+DFFyLc1cyMaw==" saltValue="fB+la+bUfbGe/ftWm6bKeg==" spinCount="100000" sheet="1" objects="1" scenarios="1" selectLockedCells="1"/>
  <mergeCells count="17">
    <mergeCell ref="E14:E16"/>
    <mergeCell ref="E17:E19"/>
    <mergeCell ref="C14:D22"/>
    <mergeCell ref="B14:B26"/>
    <mergeCell ref="C11:G11"/>
    <mergeCell ref="C26:F26"/>
    <mergeCell ref="E20:F20"/>
    <mergeCell ref="E21:F21"/>
    <mergeCell ref="E22:F22"/>
    <mergeCell ref="E23:F23"/>
    <mergeCell ref="E24:F24"/>
    <mergeCell ref="E25:F25"/>
    <mergeCell ref="C8:G9"/>
    <mergeCell ref="C7:G7"/>
    <mergeCell ref="C5:G6"/>
    <mergeCell ref="B12:D12"/>
    <mergeCell ref="B13:F13"/>
  </mergeCells>
  <phoneticPr fontId="1"/>
  <dataValidations count="1">
    <dataValidation type="whole" allowBlank="1" showInputMessage="1" showErrorMessage="1" error="数値を入力してください。" sqref="G14:G25" xr:uid="{C92CA0CF-D4DA-442F-98BB-8C2E0F4D36B5}">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ignoredErrors>
    <ignoredError sqref="B1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8F2ED-DAB6-4BAC-926D-A677C04A2410}">
  <sheetPr>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34</v>
      </c>
      <c r="C11" s="829" t="s">
        <v>77</v>
      </c>
      <c r="D11" s="829"/>
      <c r="E11" s="829"/>
      <c r="F11" s="829"/>
      <c r="G11" s="829"/>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453">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hGWRBuo5d7+UDloMCO6TyFits1oD19tOVaycztxiEhKNXXXG0BS+dIodHoDmZHrIFyO49ckPzACJRbxsIcXcEQ==" saltValue="+AWCi3mdrLzcJiI7t9Y32g=="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1"/>
  <dataValidations count="1">
    <dataValidation type="whole" allowBlank="1" showInputMessage="1" showErrorMessage="1" error="数値を入力してください。" sqref="G14:G25" xr:uid="{8D14D863-6DE8-4A9C-986A-7644DF7F7C22}">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D2C6A-F8B8-4700-8FE1-567294BF0FC8}">
  <dimension ref="B2:H19"/>
  <sheetViews>
    <sheetView workbookViewId="0"/>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22" t="s">
        <v>535</v>
      </c>
      <c r="C11" s="23"/>
      <c r="D11" s="23"/>
      <c r="E11" s="23"/>
      <c r="F11" s="23"/>
      <c r="G11" s="23"/>
    </row>
    <row r="12" spans="2:8">
      <c r="B12" s="820" t="s">
        <v>37</v>
      </c>
      <c r="C12" s="821"/>
      <c r="D12" s="822"/>
      <c r="E12" s="35" t="s">
        <v>38</v>
      </c>
      <c r="F12" s="35" t="s">
        <v>39</v>
      </c>
      <c r="G12" s="36" t="s">
        <v>56</v>
      </c>
      <c r="H12" s="9"/>
    </row>
    <row r="13" spans="2:8">
      <c r="B13" s="672" t="s">
        <v>186</v>
      </c>
      <c r="C13" s="697"/>
      <c r="D13" s="697"/>
      <c r="E13" s="697"/>
      <c r="F13" s="697"/>
      <c r="G13" s="8"/>
      <c r="H13" s="9"/>
    </row>
    <row r="14" spans="2:8" ht="16.5" customHeight="1">
      <c r="B14" s="25"/>
      <c r="C14" s="831" t="s">
        <v>536</v>
      </c>
      <c r="D14" s="831"/>
      <c r="E14" s="832" t="s">
        <v>537</v>
      </c>
      <c r="F14" s="833"/>
      <c r="G14" s="30"/>
      <c r="H14" s="9" t="s">
        <v>3</v>
      </c>
    </row>
    <row r="15" spans="2:8">
      <c r="B15" s="6"/>
      <c r="C15" s="834" t="s">
        <v>44</v>
      </c>
      <c r="D15" s="834"/>
      <c r="E15" s="834"/>
      <c r="F15" s="834"/>
      <c r="G15" s="26">
        <f>SUM(G14)</f>
        <v>0</v>
      </c>
      <c r="H15" s="9" t="s">
        <v>3</v>
      </c>
    </row>
    <row r="17" spans="3:7" ht="16.5" customHeight="1">
      <c r="C17" s="24"/>
      <c r="D17" s="24"/>
      <c r="E17" s="24"/>
      <c r="F17" s="24"/>
      <c r="G17" s="23"/>
    </row>
    <row r="18" spans="3:7">
      <c r="C18" s="32"/>
      <c r="D18" s="236"/>
      <c r="E18" s="236"/>
      <c r="F18" s="236"/>
    </row>
    <row r="19" spans="3:7">
      <c r="C19" s="32"/>
      <c r="D19" s="236"/>
      <c r="E19" s="236"/>
      <c r="F19" s="236"/>
    </row>
  </sheetData>
  <mergeCells count="8">
    <mergeCell ref="C14:D14"/>
    <mergeCell ref="E14:F14"/>
    <mergeCell ref="C15:F15"/>
    <mergeCell ref="C5:G6"/>
    <mergeCell ref="C7:G7"/>
    <mergeCell ref="C8:G9"/>
    <mergeCell ref="B12:D12"/>
    <mergeCell ref="B13:F13"/>
  </mergeCells>
  <phoneticPr fontId="1"/>
  <pageMargins left="0.70866141732283472" right="0.70866141732283472" top="0.74803149606299213" bottom="0.74803149606299213" header="0.31496062992125984" footer="0.31496062992125984"/>
  <pageSetup paperSize="9" scale="97" orientation="portrait" cellComments="asDisplayed"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FCEF-EEC6-4315-8168-93C6F959A29E}">
  <sheetPr>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34</v>
      </c>
      <c r="C11" s="829" t="s">
        <v>532</v>
      </c>
      <c r="D11" s="829"/>
      <c r="E11" s="829"/>
      <c r="F11" s="829"/>
      <c r="G11" s="829"/>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453">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WEP1XxF6ZJs3SI71de4A1wp2DsTsQePVgCPbYLkMssT/ljfUYbabMjChBiAkyh0+1tJWjpzjpixCcXx9TZZDvw==" saltValue="1YfO0AuML/dIbDL0TSihjg=="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1"/>
  <dataValidations count="1">
    <dataValidation type="whole" allowBlank="1" showInputMessage="1" showErrorMessage="1" error="数値を入力してください。" sqref="G14:G25" xr:uid="{4B9DCF0C-9719-4818-9B92-64BF64F79DD5}">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11272-AADA-4F9F-B8CD-6BFD21FA560D}">
  <sheetPr>
    <tabColor rgb="FFFFFFCC"/>
  </sheetPr>
  <dimension ref="B2:H30"/>
  <sheetViews>
    <sheetView workbookViewId="0">
      <selection activeCell="V12" sqref="V12:W12"/>
    </sheetView>
  </sheetViews>
  <sheetFormatPr defaultColWidth="9" defaultRowHeight="13.5"/>
  <cols>
    <col min="1" max="2" width="3.375" style="10" customWidth="1"/>
    <col min="3" max="3" width="5.625" style="10" customWidth="1"/>
    <col min="4" max="4" width="16.875" style="10" customWidth="1"/>
    <col min="5" max="5" width="14.125" style="10" customWidth="1"/>
    <col min="6" max="6" width="17.125" style="10" customWidth="1"/>
    <col min="7" max="7" width="23.375" style="10" customWidth="1"/>
    <col min="8" max="8" width="4.5" style="10" customWidth="1"/>
    <col min="9" max="9" width="9" style="10"/>
    <col min="10" max="10" width="20.25" style="10" customWidth="1"/>
    <col min="11" max="11" width="9.5" style="10" customWidth="1"/>
    <col min="12" max="12" width="9" style="10"/>
    <col min="13" max="13" width="19.25" style="10" customWidth="1"/>
    <col min="14" max="16384" width="9" style="10"/>
  </cols>
  <sheetData>
    <row r="2" spans="2:8" ht="18.75" customHeight="1">
      <c r="B2" s="16" t="s">
        <v>94</v>
      </c>
      <c r="C2" s="31"/>
      <c r="D2" s="31"/>
      <c r="E2" s="31"/>
      <c r="F2" s="31"/>
      <c r="G2" s="31"/>
    </row>
    <row r="3" spans="2:8" ht="6.75" customHeight="1">
      <c r="B3" s="31"/>
      <c r="C3" s="31"/>
      <c r="D3" s="31"/>
      <c r="E3" s="31"/>
      <c r="F3" s="31"/>
      <c r="G3" s="31"/>
    </row>
    <row r="4" spans="2:8" ht="18" customHeight="1">
      <c r="B4" s="229" t="s">
        <v>347</v>
      </c>
      <c r="C4" s="229"/>
      <c r="D4" s="229"/>
      <c r="E4" s="229"/>
      <c r="F4" s="229"/>
      <c r="G4" s="229"/>
    </row>
    <row r="5" spans="2:8" ht="16.5" customHeight="1">
      <c r="B5" s="230" t="s">
        <v>348</v>
      </c>
      <c r="C5" s="695" t="s">
        <v>508</v>
      </c>
      <c r="D5" s="695"/>
      <c r="E5" s="695"/>
      <c r="F5" s="695"/>
      <c r="G5" s="696"/>
    </row>
    <row r="6" spans="2:8" ht="16.5" customHeight="1">
      <c r="B6" s="230"/>
      <c r="C6" s="695"/>
      <c r="D6" s="695"/>
      <c r="E6" s="695"/>
      <c r="F6" s="695"/>
      <c r="G6" s="696"/>
    </row>
    <row r="7" spans="2:8" ht="18.75" customHeight="1">
      <c r="B7" s="230" t="s">
        <v>348</v>
      </c>
      <c r="C7" s="695" t="s">
        <v>509</v>
      </c>
      <c r="D7" s="695"/>
      <c r="E7" s="695"/>
      <c r="F7" s="695"/>
      <c r="G7" s="696"/>
    </row>
    <row r="8" spans="2:8" ht="18.75" customHeight="1">
      <c r="B8" s="230" t="s">
        <v>348</v>
      </c>
      <c r="C8" s="695" t="s">
        <v>510</v>
      </c>
      <c r="D8" s="695"/>
      <c r="E8" s="695"/>
      <c r="F8" s="695"/>
      <c r="G8" s="696"/>
    </row>
    <row r="9" spans="2:8" ht="12.75" customHeight="1">
      <c r="B9" s="231"/>
      <c r="C9" s="767"/>
      <c r="D9" s="767"/>
      <c r="E9" s="767"/>
      <c r="F9" s="767"/>
      <c r="G9" s="768"/>
    </row>
    <row r="10" spans="2:8" ht="12.75" customHeight="1">
      <c r="B10" s="31"/>
      <c r="C10" s="31"/>
      <c r="D10" s="31"/>
      <c r="E10" s="31"/>
      <c r="F10" s="31"/>
      <c r="G10" s="31"/>
    </row>
    <row r="11" spans="2:8" ht="18.75" customHeight="1">
      <c r="B11" s="34" t="s">
        <v>34</v>
      </c>
      <c r="C11" s="577" t="s">
        <v>533</v>
      </c>
      <c r="D11" s="577"/>
      <c r="E11" s="577"/>
      <c r="F11" s="577"/>
      <c r="G11" s="577"/>
    </row>
    <row r="12" spans="2:8" ht="13.5" customHeight="1">
      <c r="B12" s="820" t="s">
        <v>37</v>
      </c>
      <c r="C12" s="821"/>
      <c r="D12" s="822"/>
      <c r="E12" s="36" t="s">
        <v>38</v>
      </c>
      <c r="F12" s="50" t="s">
        <v>39</v>
      </c>
      <c r="G12" s="36" t="s">
        <v>56</v>
      </c>
      <c r="H12" s="232"/>
    </row>
    <row r="13" spans="2:8" ht="13.5" customHeight="1">
      <c r="B13" s="823" t="s">
        <v>186</v>
      </c>
      <c r="C13" s="697"/>
      <c r="D13" s="697"/>
      <c r="E13" s="697"/>
      <c r="F13" s="697"/>
      <c r="G13" s="8"/>
      <c r="H13" s="232"/>
    </row>
    <row r="14" spans="2:8" ht="16.5" customHeight="1">
      <c r="B14" s="827"/>
      <c r="C14" s="826" t="s">
        <v>40</v>
      </c>
      <c r="D14" s="826"/>
      <c r="E14" s="824" t="s">
        <v>41</v>
      </c>
      <c r="F14" s="233" t="s">
        <v>42</v>
      </c>
      <c r="G14" s="30"/>
      <c r="H14" s="9" t="s">
        <v>3</v>
      </c>
    </row>
    <row r="15" spans="2:8" ht="16.5" customHeight="1">
      <c r="B15" s="827"/>
      <c r="C15" s="826"/>
      <c r="D15" s="826"/>
      <c r="E15" s="824"/>
      <c r="F15" s="233" t="s">
        <v>43</v>
      </c>
      <c r="G15" s="30"/>
      <c r="H15" s="9" t="s">
        <v>3</v>
      </c>
    </row>
    <row r="16" spans="2:8" ht="16.5" customHeight="1">
      <c r="B16" s="827"/>
      <c r="C16" s="826"/>
      <c r="D16" s="826"/>
      <c r="E16" s="824"/>
      <c r="F16" s="233" t="s">
        <v>45</v>
      </c>
      <c r="G16" s="30"/>
      <c r="H16" s="9" t="s">
        <v>3</v>
      </c>
    </row>
    <row r="17" spans="2:8" ht="16.5" customHeight="1">
      <c r="B17" s="827"/>
      <c r="C17" s="826"/>
      <c r="D17" s="826"/>
      <c r="E17" s="824" t="s">
        <v>71</v>
      </c>
      <c r="F17" s="233" t="s">
        <v>46</v>
      </c>
      <c r="G17" s="30"/>
      <c r="H17" s="9" t="s">
        <v>3</v>
      </c>
    </row>
    <row r="18" spans="2:8" ht="16.5" customHeight="1">
      <c r="B18" s="827"/>
      <c r="C18" s="826"/>
      <c r="D18" s="826"/>
      <c r="E18" s="825"/>
      <c r="F18" s="233" t="s">
        <v>47</v>
      </c>
      <c r="G18" s="30"/>
      <c r="H18" s="9" t="s">
        <v>3</v>
      </c>
    </row>
    <row r="19" spans="2:8" ht="16.5" customHeight="1">
      <c r="B19" s="827"/>
      <c r="C19" s="826"/>
      <c r="D19" s="826"/>
      <c r="E19" s="825"/>
      <c r="F19" s="233" t="s">
        <v>48</v>
      </c>
      <c r="G19" s="30"/>
      <c r="H19" s="9" t="s">
        <v>3</v>
      </c>
    </row>
    <row r="20" spans="2:8" ht="16.5" customHeight="1">
      <c r="B20" s="827"/>
      <c r="C20" s="826"/>
      <c r="D20" s="826"/>
      <c r="E20" s="825" t="s">
        <v>49</v>
      </c>
      <c r="F20" s="825"/>
      <c r="G20" s="30"/>
      <c r="H20" s="9" t="s">
        <v>3</v>
      </c>
    </row>
    <row r="21" spans="2:8" ht="16.5" customHeight="1">
      <c r="B21" s="827"/>
      <c r="C21" s="826"/>
      <c r="D21" s="826"/>
      <c r="E21" s="825" t="s">
        <v>50</v>
      </c>
      <c r="F21" s="825"/>
      <c r="G21" s="30"/>
      <c r="H21" s="9" t="s">
        <v>3</v>
      </c>
    </row>
    <row r="22" spans="2:8" ht="16.5" customHeight="1">
      <c r="B22" s="827"/>
      <c r="C22" s="826"/>
      <c r="D22" s="826"/>
      <c r="E22" s="825" t="s">
        <v>51</v>
      </c>
      <c r="F22" s="825"/>
      <c r="G22" s="30"/>
      <c r="H22" s="9" t="s">
        <v>3</v>
      </c>
    </row>
    <row r="23" spans="2:8" ht="16.5" customHeight="1">
      <c r="B23" s="827"/>
      <c r="C23" s="233" t="s">
        <v>52</v>
      </c>
      <c r="D23" s="233"/>
      <c r="E23" s="825" t="s">
        <v>53</v>
      </c>
      <c r="F23" s="825"/>
      <c r="G23" s="30"/>
      <c r="H23" s="9" t="s">
        <v>3</v>
      </c>
    </row>
    <row r="24" spans="2:8" ht="16.5" customHeight="1">
      <c r="B24" s="827"/>
      <c r="C24" s="233" t="s">
        <v>54</v>
      </c>
      <c r="D24" s="233"/>
      <c r="E24" s="825" t="s">
        <v>54</v>
      </c>
      <c r="F24" s="825"/>
      <c r="G24" s="30"/>
      <c r="H24" s="9" t="s">
        <v>3</v>
      </c>
    </row>
    <row r="25" spans="2:8" ht="16.5" customHeight="1">
      <c r="B25" s="827"/>
      <c r="C25" s="233" t="s">
        <v>55</v>
      </c>
      <c r="D25" s="233"/>
      <c r="E25" s="825" t="s">
        <v>55</v>
      </c>
      <c r="F25" s="825"/>
      <c r="G25" s="30"/>
      <c r="H25" s="9" t="s">
        <v>3</v>
      </c>
    </row>
    <row r="26" spans="2:8" ht="16.5" customHeight="1">
      <c r="B26" s="828"/>
      <c r="C26" s="830" t="s">
        <v>44</v>
      </c>
      <c r="D26" s="830"/>
      <c r="E26" s="830"/>
      <c r="F26" s="830"/>
      <c r="G26" s="453">
        <f>SUM(G14:G25)</f>
        <v>0</v>
      </c>
      <c r="H26" s="9" t="s">
        <v>3</v>
      </c>
    </row>
    <row r="28" spans="2:8" ht="16.5" customHeight="1">
      <c r="C28" s="24"/>
      <c r="D28" s="24"/>
      <c r="E28" s="24"/>
      <c r="F28" s="24"/>
      <c r="G28" s="23"/>
    </row>
    <row r="29" spans="2:8">
      <c r="C29" s="32"/>
      <c r="D29" s="236"/>
      <c r="E29" s="236"/>
      <c r="F29" s="236"/>
    </row>
    <row r="30" spans="2:8">
      <c r="C30" s="32"/>
      <c r="D30" s="236"/>
      <c r="E30" s="236"/>
      <c r="F30" s="236"/>
    </row>
  </sheetData>
  <sheetProtection algorithmName="SHA-512" hashValue="evgKY7mpZMlfwEq4IColVa8n7RGK5Wq4NLanSA9drwYwSm1Me+REipUnzf+X6VDFaWIihy0Z+NcHYQ/ABa+bKg==" saltValue="GVJb5qmr0uBSRF39mfWsdA=="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1"/>
  <dataValidations count="1">
    <dataValidation type="whole" allowBlank="1" showInputMessage="1" showErrorMessage="1" error="数値を入力してください。" sqref="G14:G25" xr:uid="{CD942C86-FD2D-4B6E-A4AD-B8D63F7E01F8}">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16</vt:i4>
      </vt:variant>
    </vt:vector>
  </HeadingPairs>
  <TitlesOfParts>
    <vt:vector size="34" baseType="lpstr">
      <vt:lpstr>取込用（非表示）</vt:lpstr>
      <vt:lpstr>分類</vt:lpstr>
      <vt:lpstr>第1号様式</vt:lpstr>
      <vt:lpstr>別紙1</vt:lpstr>
      <vt:lpstr>別紙2（太陽光発電設備）</vt:lpstr>
      <vt:lpstr>別紙2（蓄電池）</vt:lpstr>
      <vt:lpstr>別紙2（充放電設備等）</vt:lpstr>
      <vt:lpstr>別紙2（高効率空調機器）</vt:lpstr>
      <vt:lpstr>別紙2（高機能換気設備）</vt:lpstr>
      <vt:lpstr>別紙2（高効率照明機器）</vt:lpstr>
      <vt:lpstr>別紙2（高効率給湯器）</vt:lpstr>
      <vt:lpstr>別紙2（コージェネレーション）</vt:lpstr>
      <vt:lpstr>別紙2（効果促進）</vt:lpstr>
      <vt:lpstr>別紙3</vt:lpstr>
      <vt:lpstr>別紙4</vt:lpstr>
      <vt:lpstr>別紙5</vt:lpstr>
      <vt:lpstr>別紙6</vt:lpstr>
      <vt:lpstr>第2号様式</vt:lpstr>
      <vt:lpstr>第1号様式!Print_Area</vt:lpstr>
      <vt:lpstr>第2号様式!Print_Area</vt:lpstr>
      <vt:lpstr>別紙1!Print_Area</vt:lpstr>
      <vt:lpstr>'別紙2（コージェネレーション）'!Print_Area</vt:lpstr>
      <vt:lpstr>'別紙2（効果促進）'!Print_Area</vt:lpstr>
      <vt:lpstr>'別紙2（高機能換気設備）'!Print_Area</vt:lpstr>
      <vt:lpstr>'別紙2（高効率給湯器）'!Print_Area</vt:lpstr>
      <vt:lpstr>'別紙2（高効率空調機器）'!Print_Area</vt:lpstr>
      <vt:lpstr>'別紙2（高効率照明機器）'!Print_Area</vt:lpstr>
      <vt:lpstr>'別紙2（充放電設備等）'!Print_Area</vt:lpstr>
      <vt:lpstr>'別紙2（太陽光発電設備）'!Print_Area</vt:lpstr>
      <vt:lpstr>'別紙2（蓄電池）'!Print_Area</vt:lpstr>
      <vt:lpstr>別紙3!Print_Area</vt:lpstr>
      <vt:lpstr>別紙4!Print_Area</vt:lpstr>
      <vt:lpstr>別紙5!Print_Area</vt:lpstr>
      <vt:lpstr>別紙6!Print_Area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2025-04-08T07:15:25Z</cp:lastPrinted>
  <dcterms:created xsi:type="dcterms:W3CDTF">2022-09-15T02:54:08Z</dcterms:created>
  <dcterms:modified xsi:type="dcterms:W3CDTF">2025-10-27T05:33:23Z</dcterms:modified>
</cp:coreProperties>
</file>