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共有ドライブ\E-konzal\001_生産\2025年度\250007_R7-京都市脱炭素先行地域(京都市)\01_CO2排出削減量計算書\"/>
    </mc:Choice>
  </mc:AlternateContent>
  <xr:revisionPtr revIDLastSave="0" documentId="13_ncr:1_{308CB453-1F38-407A-9E71-01BE4C7A6095}" xr6:coauthVersionLast="47" xr6:coauthVersionMax="47" xr10:uidLastSave="{00000000-0000-0000-0000-000000000000}"/>
  <bookViews>
    <workbookView xWindow="-96" yWindow="-96" windowWidth="23232" windowHeight="14592" xr2:uid="{00000000-000D-0000-FFFF-FFFF00000000}"/>
  </bookViews>
  <sheets>
    <sheet name="EHP空調" sheetId="7" r:id="rId1"/>
    <sheet name="新設時の基準APF" sheetId="12" r:id="rId2"/>
    <sheet name="年間負荷相当日数計算" sheetId="10" state="hidden" r:id="rId3"/>
    <sheet name="負荷率表" sheetId="3" state="hidden" r:id="rId4"/>
  </sheets>
  <definedNames>
    <definedName name="_xlnm.Print_Area" localSheetId="0">EHP空調!$A$1:$AP$35</definedName>
    <definedName name="_xlnm.Print_Area" localSheetId="1">新設時の基準APF!$A$1:$K$39</definedName>
    <definedName name="_xlnm.Print_Area" localSheetId="2">年間負荷相当日数計算!$A$1:$AC$21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2" l="1"/>
  <c r="J31" i="12"/>
  <c r="J30" i="12"/>
  <c r="J28" i="12"/>
  <c r="J27" i="12"/>
  <c r="J26" i="12"/>
  <c r="J24" i="12"/>
  <c r="J23" i="12"/>
  <c r="J22" i="12"/>
  <c r="J29" i="12"/>
  <c r="J25" i="12"/>
  <c r="J21" i="12"/>
  <c r="J17" i="12"/>
  <c r="J19" i="12"/>
  <c r="J18" i="12"/>
  <c r="J16" i="12"/>
  <c r="J15" i="12"/>
  <c r="J14" i="12"/>
  <c r="J13" i="12"/>
  <c r="J12" i="12"/>
  <c r="J11" i="12"/>
  <c r="J10" i="12"/>
  <c r="J9" i="12"/>
  <c r="J8" i="12"/>
  <c r="AK28" i="7"/>
  <c r="AJ28" i="7"/>
  <c r="AI28" i="7"/>
  <c r="AH28" i="7"/>
  <c r="AK27" i="7"/>
  <c r="AJ27" i="7"/>
  <c r="AI27" i="7"/>
  <c r="AH27" i="7"/>
  <c r="AK26" i="7"/>
  <c r="AJ26" i="7"/>
  <c r="AL26" i="7" s="1"/>
  <c r="AM26" i="7" s="1"/>
  <c r="AI26" i="7"/>
  <c r="AH26" i="7"/>
  <c r="AK25" i="7"/>
  <c r="AJ25" i="7"/>
  <c r="AI25" i="7"/>
  <c r="AH25" i="7"/>
  <c r="AK24" i="7"/>
  <c r="AJ24" i="7"/>
  <c r="AI24" i="7"/>
  <c r="AH24" i="7"/>
  <c r="AK23" i="7"/>
  <c r="AJ23" i="7"/>
  <c r="AI23" i="7"/>
  <c r="AH23" i="7"/>
  <c r="AK22" i="7"/>
  <c r="AJ22" i="7"/>
  <c r="AI22" i="7"/>
  <c r="AH22" i="7"/>
  <c r="AK21" i="7"/>
  <c r="AJ21" i="7"/>
  <c r="AI21" i="7"/>
  <c r="AH21" i="7"/>
  <c r="AK20" i="7"/>
  <c r="AJ20" i="7"/>
  <c r="AI20" i="7"/>
  <c r="AH20" i="7"/>
  <c r="AK19" i="7"/>
  <c r="AJ19" i="7"/>
  <c r="AI19" i="7"/>
  <c r="AH19" i="7"/>
  <c r="AK18" i="7"/>
  <c r="AJ18" i="7"/>
  <c r="AI18" i="7"/>
  <c r="AH18" i="7"/>
  <c r="AK17" i="7"/>
  <c r="AJ17" i="7"/>
  <c r="AI17" i="7"/>
  <c r="AH17" i="7"/>
  <c r="AK16" i="7"/>
  <c r="AJ16" i="7"/>
  <c r="AL16" i="7" s="1"/>
  <c r="AM16" i="7" s="1"/>
  <c r="AI16" i="7"/>
  <c r="AH16" i="7"/>
  <c r="AK15" i="7"/>
  <c r="AJ15" i="7"/>
  <c r="AI15" i="7"/>
  <c r="AH15" i="7"/>
  <c r="AI14" i="7"/>
  <c r="AH14" i="7"/>
  <c r="U28" i="7"/>
  <c r="T28" i="7"/>
  <c r="S28" i="7"/>
  <c r="R28" i="7"/>
  <c r="U27" i="7"/>
  <c r="T27" i="7"/>
  <c r="S27" i="7"/>
  <c r="R27" i="7"/>
  <c r="U26" i="7"/>
  <c r="T26" i="7"/>
  <c r="S26" i="7"/>
  <c r="R26" i="7"/>
  <c r="U25" i="7"/>
  <c r="T25" i="7"/>
  <c r="S25" i="7"/>
  <c r="R25" i="7"/>
  <c r="U24" i="7"/>
  <c r="T24" i="7"/>
  <c r="S24" i="7"/>
  <c r="R24" i="7"/>
  <c r="U23" i="7"/>
  <c r="T23" i="7"/>
  <c r="S23" i="7"/>
  <c r="R23" i="7"/>
  <c r="U22" i="7"/>
  <c r="T22" i="7"/>
  <c r="S22" i="7"/>
  <c r="R22" i="7"/>
  <c r="U21" i="7"/>
  <c r="T21" i="7"/>
  <c r="S21" i="7"/>
  <c r="R21" i="7"/>
  <c r="U20" i="7"/>
  <c r="T20" i="7"/>
  <c r="S20" i="7"/>
  <c r="R20" i="7"/>
  <c r="U19" i="7"/>
  <c r="T19" i="7"/>
  <c r="S19" i="7"/>
  <c r="R19" i="7"/>
  <c r="U18" i="7"/>
  <c r="T18" i="7"/>
  <c r="S18" i="7"/>
  <c r="R18" i="7"/>
  <c r="U17" i="7"/>
  <c r="T17" i="7"/>
  <c r="S17" i="7"/>
  <c r="R17" i="7"/>
  <c r="U16" i="7"/>
  <c r="T16" i="7"/>
  <c r="S16" i="7"/>
  <c r="R16" i="7"/>
  <c r="U15" i="7"/>
  <c r="T15" i="7"/>
  <c r="S15" i="7"/>
  <c r="R15" i="7"/>
  <c r="S14" i="7"/>
  <c r="R14" i="7"/>
  <c r="R13" i="7"/>
  <c r="Z28" i="7"/>
  <c r="Z27" i="7"/>
  <c r="Z26" i="7"/>
  <c r="Z25" i="7"/>
  <c r="Z24" i="7"/>
  <c r="Z23" i="7"/>
  <c r="Z22" i="7"/>
  <c r="Z21" i="7"/>
  <c r="Z20" i="7"/>
  <c r="Z19" i="7"/>
  <c r="Z18" i="7"/>
  <c r="Z17" i="7"/>
  <c r="Z16" i="7"/>
  <c r="Z15" i="7"/>
  <c r="Z14" i="7"/>
  <c r="Z13" i="7"/>
  <c r="AL21" i="7" l="1"/>
  <c r="AM21" i="7" s="1"/>
  <c r="V16" i="7"/>
  <c r="V21" i="7"/>
  <c r="V26" i="7"/>
  <c r="V24" i="7"/>
  <c r="AL19" i="7"/>
  <c r="AM19" i="7" s="1"/>
  <c r="AL24" i="7"/>
  <c r="AM24" i="7" s="1"/>
  <c r="V15" i="7"/>
  <c r="V20" i="7"/>
  <c r="V25" i="7"/>
  <c r="AL15" i="7"/>
  <c r="AM15" i="7" s="1"/>
  <c r="AL25" i="7"/>
  <c r="AM25" i="7" s="1"/>
  <c r="V19" i="7"/>
  <c r="V27" i="7"/>
  <c r="AL17" i="7"/>
  <c r="AM17" i="7" s="1"/>
  <c r="AL22" i="7"/>
  <c r="AM22" i="7" s="1"/>
  <c r="AL27" i="7"/>
  <c r="AM27" i="7" s="1"/>
  <c r="V18" i="7"/>
  <c r="V23" i="7"/>
  <c r="V28" i="7"/>
  <c r="AL18" i="7"/>
  <c r="AM18" i="7" s="1"/>
  <c r="AL23" i="7"/>
  <c r="AM23" i="7" s="1"/>
  <c r="AL28" i="7"/>
  <c r="AM28" i="7" s="1"/>
  <c r="AL20" i="7"/>
  <c r="V17" i="7"/>
  <c r="V22" i="7"/>
  <c r="AI13" i="7"/>
  <c r="AH13" i="7"/>
  <c r="S13" i="7"/>
  <c r="AN20" i="7" l="1"/>
  <c r="AN25" i="7"/>
  <c r="AN28" i="7"/>
  <c r="AN23" i="7"/>
  <c r="AN18" i="7"/>
  <c r="AN19" i="7"/>
  <c r="AN27" i="7"/>
  <c r="AN15" i="7"/>
  <c r="AN22" i="7"/>
  <c r="AN17" i="7"/>
  <c r="AN24" i="7"/>
  <c r="W26" i="7"/>
  <c r="AO26" i="7" s="1"/>
  <c r="AN26" i="7"/>
  <c r="W21" i="7"/>
  <c r="AO21" i="7" s="1"/>
  <c r="AN21" i="7"/>
  <c r="W16" i="7"/>
  <c r="AO16" i="7" s="1"/>
  <c r="AN16" i="7"/>
  <c r="W25" i="7"/>
  <c r="AO25" i="7" s="1"/>
  <c r="W22" i="7"/>
  <c r="AO22" i="7" s="1"/>
  <c r="W28" i="7"/>
  <c r="AO28" i="7" s="1"/>
  <c r="W23" i="7"/>
  <c r="AO23" i="7" s="1"/>
  <c r="W18" i="7"/>
  <c r="AO18" i="7" s="1"/>
  <c r="W27" i="7"/>
  <c r="AO27" i="7" s="1"/>
  <c r="W19" i="7"/>
  <c r="AO19" i="7" s="1"/>
  <c r="W20" i="7"/>
  <c r="W15" i="7"/>
  <c r="AO15" i="7" s="1"/>
  <c r="W24" i="7"/>
  <c r="AO24" i="7" s="1"/>
  <c r="W17" i="7"/>
  <c r="AO17" i="7" s="1"/>
  <c r="AM20" i="7"/>
  <c r="AB28" i="7"/>
  <c r="AA28" i="7"/>
  <c r="AB27" i="7"/>
  <c r="AA27" i="7"/>
  <c r="AB26" i="7"/>
  <c r="AA26" i="7"/>
  <c r="AB25" i="7"/>
  <c r="AA25" i="7"/>
  <c r="AB24" i="7"/>
  <c r="AA24" i="7"/>
  <c r="AB23" i="7"/>
  <c r="AA23" i="7"/>
  <c r="AB22" i="7"/>
  <c r="AA22" i="7"/>
  <c r="AB21" i="7"/>
  <c r="AA21" i="7"/>
  <c r="AB20" i="7"/>
  <c r="AA20" i="7"/>
  <c r="AB19" i="7"/>
  <c r="AA19" i="7"/>
  <c r="AB18" i="7"/>
  <c r="AA18" i="7"/>
  <c r="AB17" i="7"/>
  <c r="AA17" i="7"/>
  <c r="AB16" i="7"/>
  <c r="AA16" i="7"/>
  <c r="AB15" i="7"/>
  <c r="AA15" i="7"/>
  <c r="AB14" i="7"/>
  <c r="AA14" i="7"/>
  <c r="AB13" i="7"/>
  <c r="AA13" i="7"/>
  <c r="C6" i="10"/>
  <c r="B6" i="10"/>
  <c r="A6" i="10"/>
  <c r="AO20" i="7" l="1"/>
  <c r="Q3" i="10" a="1"/>
  <c r="Q3" i="10" s="1"/>
  <c r="Q6" i="10" s="1"/>
  <c r="D3" i="10" a="1"/>
  <c r="O3" i="10" s="1"/>
  <c r="O6" i="10" s="1"/>
  <c r="R3" i="10" l="1"/>
  <c r="R6" i="10" s="1"/>
  <c r="AB3" i="10"/>
  <c r="AB6" i="10" s="1"/>
  <c r="AA3" i="10"/>
  <c r="AA6" i="10" s="1"/>
  <c r="Z3" i="10"/>
  <c r="Z6" i="10" s="1"/>
  <c r="Y3" i="10"/>
  <c r="Y6" i="10" s="1"/>
  <c r="X3" i="10"/>
  <c r="X6" i="10" s="1"/>
  <c r="W3" i="10"/>
  <c r="W6" i="10" s="1"/>
  <c r="V3" i="10"/>
  <c r="V6" i="10" s="1"/>
  <c r="U3" i="10"/>
  <c r="U6" i="10" s="1"/>
  <c r="T3" i="10"/>
  <c r="T6" i="10" s="1"/>
  <c r="S3" i="10"/>
  <c r="S6" i="10" s="1"/>
  <c r="D3" i="10"/>
  <c r="D6" i="10" s="1"/>
  <c r="E3" i="10"/>
  <c r="E6" i="10" s="1"/>
  <c r="G3" i="10"/>
  <c r="G6" i="10" s="1"/>
  <c r="J3" i="10"/>
  <c r="J6" i="10" s="1"/>
  <c r="L3" i="10"/>
  <c r="L6" i="10" s="1"/>
  <c r="M3" i="10"/>
  <c r="M6" i="10" s="1"/>
  <c r="F3" i="10"/>
  <c r="F6" i="10" s="1"/>
  <c r="H3" i="10"/>
  <c r="H6" i="10" s="1"/>
  <c r="I3" i="10"/>
  <c r="I6" i="10" s="1"/>
  <c r="K3" i="10"/>
  <c r="K6" i="10" s="1"/>
  <c r="N3" i="10"/>
  <c r="N6" i="10" s="1"/>
  <c r="P6" i="10" l="1"/>
  <c r="AC6" i="10"/>
  <c r="T13" i="7" l="1"/>
  <c r="AJ13" i="7"/>
  <c r="U13" i="7"/>
  <c r="AK13" i="7"/>
  <c r="D26" i="7"/>
  <c r="C26" i="7"/>
  <c r="A17" i="10"/>
  <c r="A18" i="10"/>
  <c r="A19" i="10"/>
  <c r="A20" i="10"/>
  <c r="A21" i="10"/>
  <c r="A12" i="10"/>
  <c r="A13" i="10"/>
  <c r="A14" i="10"/>
  <c r="A15" i="10"/>
  <c r="A16" i="10"/>
  <c r="A8" i="10"/>
  <c r="A9" i="10"/>
  <c r="A10" i="10"/>
  <c r="A11" i="10"/>
  <c r="A7" i="10"/>
  <c r="AL13" i="7" l="1"/>
  <c r="AM13" i="7" s="1"/>
  <c r="V13" i="7"/>
  <c r="C7" i="10"/>
  <c r="C8" i="10"/>
  <c r="C9" i="10"/>
  <c r="C10" i="10"/>
  <c r="C11" i="10"/>
  <c r="C12" i="10"/>
  <c r="C13" i="10"/>
  <c r="C14" i="10"/>
  <c r="C15" i="10"/>
  <c r="C16" i="10"/>
  <c r="C17" i="10"/>
  <c r="C18" i="10"/>
  <c r="C19" i="10"/>
  <c r="C20" i="10"/>
  <c r="C21" i="10"/>
  <c r="W13" i="7" l="1"/>
  <c r="AO13" i="7" s="1"/>
  <c r="AN13" i="7"/>
  <c r="T21" i="10"/>
  <c r="Y21" i="10"/>
  <c r="U21" i="10"/>
  <c r="V21" i="10"/>
  <c r="W21" i="10"/>
  <c r="X21" i="10"/>
  <c r="H21" i="10"/>
  <c r="I21" i="10"/>
  <c r="J21" i="10"/>
  <c r="F21" i="10"/>
  <c r="G21" i="10"/>
  <c r="K21" i="10"/>
  <c r="L21" i="10"/>
  <c r="M21" i="10"/>
  <c r="N21" i="10"/>
  <c r="O21" i="10"/>
  <c r="S21" i="10"/>
  <c r="AB21" i="10"/>
  <c r="E21" i="10"/>
  <c r="Q21" i="10"/>
  <c r="R21" i="10"/>
  <c r="D21" i="10"/>
  <c r="Z21" i="10"/>
  <c r="AA21" i="10"/>
  <c r="H20" i="10"/>
  <c r="J20" i="10"/>
  <c r="K20" i="10"/>
  <c r="I20" i="10"/>
  <c r="L20" i="10"/>
  <c r="D20" i="10"/>
  <c r="Q20" i="10"/>
  <c r="W20" i="10"/>
  <c r="X20" i="10"/>
  <c r="Y20" i="10"/>
  <c r="R20" i="10"/>
  <c r="S20" i="10"/>
  <c r="T20" i="10"/>
  <c r="U20" i="10"/>
  <c r="O20" i="10"/>
  <c r="V20" i="10"/>
  <c r="AA20" i="10"/>
  <c r="E20" i="10"/>
  <c r="M20" i="10"/>
  <c r="N20" i="10"/>
  <c r="Z20" i="10"/>
  <c r="AB20" i="10"/>
  <c r="G20" i="10"/>
  <c r="F20" i="10"/>
  <c r="X19" i="10"/>
  <c r="Z19" i="10"/>
  <c r="AA19" i="10"/>
  <c r="AB19" i="10"/>
  <c r="Y19" i="10"/>
  <c r="D19" i="10"/>
  <c r="J19" i="10"/>
  <c r="K19" i="10"/>
  <c r="Q19" i="10"/>
  <c r="L19" i="10"/>
  <c r="U19" i="10"/>
  <c r="V19" i="10"/>
  <c r="W19" i="10"/>
  <c r="E19" i="10"/>
  <c r="F19" i="10"/>
  <c r="G19" i="10"/>
  <c r="M19" i="10"/>
  <c r="R19" i="10"/>
  <c r="S19" i="10"/>
  <c r="T19" i="10"/>
  <c r="H19" i="10"/>
  <c r="I19" i="10"/>
  <c r="N19" i="10"/>
  <c r="O19" i="10"/>
  <c r="J18" i="10"/>
  <c r="L18" i="10"/>
  <c r="N18" i="10"/>
  <c r="U18" i="10"/>
  <c r="Q18" i="10"/>
  <c r="K18" i="10"/>
  <c r="R18" i="10"/>
  <c r="D18" i="10"/>
  <c r="S18" i="10"/>
  <c r="M18" i="10"/>
  <c r="T18" i="10"/>
  <c r="AA18" i="10"/>
  <c r="AB18" i="10"/>
  <c r="F18" i="10"/>
  <c r="G18" i="10"/>
  <c r="H18" i="10"/>
  <c r="I18" i="10"/>
  <c r="O18" i="10"/>
  <c r="W18" i="10"/>
  <c r="X18" i="10"/>
  <c r="Y18" i="10"/>
  <c r="Z18" i="10"/>
  <c r="E18" i="10"/>
  <c r="V18" i="10"/>
  <c r="AB17" i="10"/>
  <c r="E17" i="10"/>
  <c r="D17" i="10"/>
  <c r="F17" i="10"/>
  <c r="S17" i="10"/>
  <c r="L17" i="10"/>
  <c r="T17" i="10"/>
  <c r="M17" i="10"/>
  <c r="U17" i="10"/>
  <c r="N17" i="10"/>
  <c r="Q17" i="10"/>
  <c r="R17" i="10"/>
  <c r="V17" i="10"/>
  <c r="W17" i="10"/>
  <c r="X17" i="10"/>
  <c r="Z17" i="10"/>
  <c r="I17" i="10"/>
  <c r="O17" i="10"/>
  <c r="Y17" i="10"/>
  <c r="G17" i="10"/>
  <c r="H17" i="10"/>
  <c r="J17" i="10"/>
  <c r="K17" i="10"/>
  <c r="AA17" i="10"/>
  <c r="T16" i="10"/>
  <c r="L16" i="10"/>
  <c r="D16" i="10"/>
  <c r="V16" i="10"/>
  <c r="N16" i="10"/>
  <c r="W16" i="10"/>
  <c r="O16" i="10"/>
  <c r="X16" i="10"/>
  <c r="Y16" i="10"/>
  <c r="U16" i="10"/>
  <c r="M16" i="10"/>
  <c r="E16" i="10"/>
  <c r="S16" i="10"/>
  <c r="Z16" i="10"/>
  <c r="AA16" i="10"/>
  <c r="AB16" i="10"/>
  <c r="F16" i="10"/>
  <c r="G16" i="10"/>
  <c r="H16" i="10"/>
  <c r="I16" i="10"/>
  <c r="Q16" i="10"/>
  <c r="R16" i="10"/>
  <c r="J16" i="10"/>
  <c r="K16" i="10"/>
  <c r="E15" i="10"/>
  <c r="F15" i="10"/>
  <c r="G15" i="10"/>
  <c r="Q15" i="10"/>
  <c r="W15" i="10"/>
  <c r="N15" i="10"/>
  <c r="X15" i="10"/>
  <c r="O15" i="10"/>
  <c r="Y15" i="10"/>
  <c r="H15" i="10"/>
  <c r="I15" i="10"/>
  <c r="J15" i="10"/>
  <c r="K15" i="10"/>
  <c r="L15" i="10"/>
  <c r="M15" i="10"/>
  <c r="R15" i="10"/>
  <c r="Z15" i="10"/>
  <c r="AA15" i="10"/>
  <c r="AB15" i="10"/>
  <c r="S15" i="10"/>
  <c r="D15" i="10"/>
  <c r="T15" i="10"/>
  <c r="U15" i="10"/>
  <c r="V15" i="10"/>
  <c r="X14" i="10"/>
  <c r="N14" i="10"/>
  <c r="Y14" i="10"/>
  <c r="O14" i="10"/>
  <c r="Z14" i="10"/>
  <c r="AA14" i="10"/>
  <c r="AB14" i="10"/>
  <c r="E14" i="10"/>
  <c r="F14" i="10"/>
  <c r="Q14" i="10"/>
  <c r="G14" i="10"/>
  <c r="M14" i="10"/>
  <c r="R14" i="10"/>
  <c r="S14" i="10"/>
  <c r="T14" i="10"/>
  <c r="L14" i="10"/>
  <c r="U14" i="10"/>
  <c r="W14" i="10"/>
  <c r="D14" i="10"/>
  <c r="I14" i="10"/>
  <c r="J14" i="10"/>
  <c r="V14" i="10"/>
  <c r="K14" i="10"/>
  <c r="H14" i="10"/>
  <c r="E13" i="10"/>
  <c r="R13" i="10"/>
  <c r="G13" i="10"/>
  <c r="S13" i="10"/>
  <c r="H13" i="10"/>
  <c r="T13" i="10"/>
  <c r="I13" i="10"/>
  <c r="U13" i="10"/>
  <c r="Q13" i="10"/>
  <c r="F13" i="10"/>
  <c r="AA13" i="10"/>
  <c r="AB13" i="10"/>
  <c r="W13" i="10"/>
  <c r="X13" i="10"/>
  <c r="Y13" i="10"/>
  <c r="Z13" i="10"/>
  <c r="V13" i="10"/>
  <c r="K13" i="10"/>
  <c r="N13" i="10"/>
  <c r="O13" i="10"/>
  <c r="J13" i="10"/>
  <c r="D13" i="10"/>
  <c r="L13" i="10"/>
  <c r="M13" i="10"/>
  <c r="AB12" i="10"/>
  <c r="S12" i="10"/>
  <c r="G12" i="10"/>
  <c r="T12" i="10"/>
  <c r="H12" i="10"/>
  <c r="U12" i="10"/>
  <c r="I12" i="10"/>
  <c r="E12" i="10"/>
  <c r="F12" i="10"/>
  <c r="J12" i="10"/>
  <c r="K12" i="10"/>
  <c r="L12" i="10"/>
  <c r="M12" i="10"/>
  <c r="N12" i="10"/>
  <c r="D12" i="10"/>
  <c r="Y12" i="10"/>
  <c r="O12" i="10"/>
  <c r="V12" i="10"/>
  <c r="W12" i="10"/>
  <c r="Z12" i="10"/>
  <c r="AA12" i="10"/>
  <c r="Q12" i="10"/>
  <c r="R12" i="10"/>
  <c r="X12" i="10"/>
  <c r="T11" i="10"/>
  <c r="G11" i="10"/>
  <c r="I11" i="10"/>
  <c r="X11" i="10"/>
  <c r="K11" i="10"/>
  <c r="L11" i="10"/>
  <c r="U11" i="10"/>
  <c r="H11" i="10"/>
  <c r="V11" i="10"/>
  <c r="W11" i="10"/>
  <c r="J11" i="10"/>
  <c r="Y11" i="10"/>
  <c r="O11" i="10"/>
  <c r="Q11" i="10"/>
  <c r="R11" i="10"/>
  <c r="S11" i="10"/>
  <c r="D11" i="10"/>
  <c r="M11" i="10"/>
  <c r="N11" i="10"/>
  <c r="Z11" i="10"/>
  <c r="AA11" i="10"/>
  <c r="AB11" i="10"/>
  <c r="E11" i="10"/>
  <c r="F11" i="10"/>
  <c r="Q10" i="10"/>
  <c r="W10" i="10"/>
  <c r="I10" i="10"/>
  <c r="X10" i="10"/>
  <c r="J10" i="10"/>
  <c r="Y10" i="10"/>
  <c r="K10" i="10"/>
  <c r="U10" i="10"/>
  <c r="V10" i="10"/>
  <c r="Z10" i="10"/>
  <c r="AA10" i="10"/>
  <c r="AB10" i="10"/>
  <c r="D10" i="10"/>
  <c r="F10" i="10"/>
  <c r="T10" i="10"/>
  <c r="E10" i="10"/>
  <c r="G10" i="10"/>
  <c r="O10" i="10"/>
  <c r="R10" i="10"/>
  <c r="S10" i="10"/>
  <c r="H10" i="10"/>
  <c r="L10" i="10"/>
  <c r="M10" i="10"/>
  <c r="N10" i="10"/>
  <c r="X9" i="10"/>
  <c r="I9" i="10"/>
  <c r="Z9" i="10"/>
  <c r="AA9" i="10"/>
  <c r="L9" i="10"/>
  <c r="Y9" i="10"/>
  <c r="J9" i="10"/>
  <c r="K9" i="10"/>
  <c r="AB9" i="10"/>
  <c r="M9" i="10"/>
  <c r="N9" i="10"/>
  <c r="Q9" i="10"/>
  <c r="D9" i="10"/>
  <c r="E9" i="10"/>
  <c r="F9" i="10"/>
  <c r="G9" i="10"/>
  <c r="H9" i="10"/>
  <c r="O9" i="10"/>
  <c r="T9" i="10"/>
  <c r="V9" i="10"/>
  <c r="W9" i="10"/>
  <c r="R9" i="10"/>
  <c r="S9" i="10"/>
  <c r="U9" i="10"/>
  <c r="T8" i="10"/>
  <c r="U8" i="10"/>
  <c r="E8" i="10"/>
  <c r="Q8" i="10"/>
  <c r="R8" i="10"/>
  <c r="S8" i="10"/>
  <c r="AA8" i="10"/>
  <c r="K8" i="10"/>
  <c r="AB8" i="10"/>
  <c r="L8" i="10"/>
  <c r="D8" i="10"/>
  <c r="M8" i="10"/>
  <c r="J8" i="10"/>
  <c r="N8" i="10"/>
  <c r="O8" i="10"/>
  <c r="V8" i="10"/>
  <c r="H8" i="10"/>
  <c r="W8" i="10"/>
  <c r="Y8" i="10"/>
  <c r="Z8" i="10"/>
  <c r="F8" i="10"/>
  <c r="X8" i="10"/>
  <c r="G8" i="10"/>
  <c r="I8" i="10"/>
  <c r="Y7" i="10"/>
  <c r="AA7" i="10"/>
  <c r="G7" i="10"/>
  <c r="H7" i="10"/>
  <c r="Q7" i="10"/>
  <c r="I7" i="10"/>
  <c r="Z7" i="10"/>
  <c r="F7" i="10"/>
  <c r="AB7" i="10"/>
  <c r="E7" i="10"/>
  <c r="R7" i="10"/>
  <c r="J7" i="10"/>
  <c r="K7" i="10"/>
  <c r="L7" i="10"/>
  <c r="M7" i="10"/>
  <c r="N7" i="10"/>
  <c r="O7" i="10"/>
  <c r="S7" i="10"/>
  <c r="V7" i="10"/>
  <c r="X7" i="10"/>
  <c r="D7" i="10"/>
  <c r="W7" i="10"/>
  <c r="T7" i="10"/>
  <c r="U7" i="10"/>
  <c r="P7" i="10" l="1"/>
  <c r="B18" i="10"/>
  <c r="T14" i="7" l="1"/>
  <c r="AJ14" i="7"/>
  <c r="B7" i="10"/>
  <c r="B8" i="10"/>
  <c r="B9" i="10"/>
  <c r="B10" i="10"/>
  <c r="B11" i="10"/>
  <c r="B12" i="10"/>
  <c r="B13" i="10"/>
  <c r="B14" i="10"/>
  <c r="B15" i="10"/>
  <c r="B16" i="10"/>
  <c r="B17" i="10"/>
  <c r="B19" i="10"/>
  <c r="B20" i="10"/>
  <c r="B21" i="10"/>
  <c r="AC7" i="10" l="1"/>
  <c r="AC19" i="10"/>
  <c r="AC18" i="10"/>
  <c r="AC15" i="10"/>
  <c r="AC8" i="10"/>
  <c r="AC11" i="10"/>
  <c r="AC14" i="10"/>
  <c r="AC10" i="10"/>
  <c r="P8" i="10"/>
  <c r="AC20" i="10"/>
  <c r="AC12" i="10"/>
  <c r="AC21" i="10"/>
  <c r="AC17" i="10"/>
  <c r="AC16" i="10"/>
  <c r="AC13" i="10"/>
  <c r="AC9" i="10"/>
  <c r="P21" i="10"/>
  <c r="P15" i="10"/>
  <c r="P13" i="10"/>
  <c r="P17" i="10"/>
  <c r="P10" i="10"/>
  <c r="P9" i="10"/>
  <c r="P16" i="10"/>
  <c r="P18" i="10"/>
  <c r="P20" i="10"/>
  <c r="P19" i="10"/>
  <c r="P12" i="10"/>
  <c r="P11" i="10"/>
  <c r="P14" i="10"/>
  <c r="U14" i="7" l="1"/>
  <c r="V14" i="7" s="1"/>
  <c r="AK14" i="7"/>
  <c r="AL14" i="7" s="1"/>
  <c r="AM14" i="7" s="1"/>
  <c r="AN14" i="7" l="1"/>
  <c r="W14" i="7"/>
  <c r="AO14" i="7" s="1"/>
  <c r="G32" i="7" l="1"/>
  <c r="G31" i="7"/>
  <c r="G33" i="7"/>
  <c r="G34" i="7"/>
</calcChain>
</file>

<file path=xl/sharedStrings.xml><?xml version="1.0" encoding="utf-8"?>
<sst xmlns="http://schemas.openxmlformats.org/spreadsheetml/2006/main" count="202" uniqueCount="119">
  <si>
    <t>NO.</t>
    <phoneticPr fontId="3"/>
  </si>
  <si>
    <t>5月</t>
  </si>
  <si>
    <t>6月</t>
  </si>
  <si>
    <t>7月</t>
  </si>
  <si>
    <t>8月</t>
  </si>
  <si>
    <t>9月</t>
  </si>
  <si>
    <t>10月</t>
  </si>
  <si>
    <t>11月</t>
  </si>
  <si>
    <t>12月</t>
  </si>
  <si>
    <t>1月</t>
  </si>
  <si>
    <t>2月</t>
  </si>
  <si>
    <t>3月</t>
  </si>
  <si>
    <t>4月</t>
    <rPh sb="1" eb="2">
      <t>ガツ</t>
    </rPh>
    <phoneticPr fontId="2"/>
  </si>
  <si>
    <t>冷房</t>
    <rPh sb="0" eb="2">
      <t>レイボウ</t>
    </rPh>
    <phoneticPr fontId="2"/>
  </si>
  <si>
    <t>暖房</t>
    <rPh sb="0" eb="2">
      <t>ダンボウ</t>
    </rPh>
    <phoneticPr fontId="2"/>
  </si>
  <si>
    <t>台数</t>
    <rPh sb="0" eb="2">
      <t>ダイスウ</t>
    </rPh>
    <phoneticPr fontId="2"/>
  </si>
  <si>
    <t>例</t>
    <rPh sb="0" eb="1">
      <t>レイ</t>
    </rPh>
    <phoneticPr fontId="2"/>
  </si>
  <si>
    <t>会議室</t>
    <rPh sb="0" eb="3">
      <t>カイギシツ</t>
    </rPh>
    <phoneticPr fontId="2"/>
  </si>
  <si>
    <t>AB○○56○○</t>
    <phoneticPr fontId="2"/>
  </si>
  <si>
    <t>CD○○5０○○</t>
    <phoneticPr fontId="2"/>
  </si>
  <si>
    <t>No.</t>
    <phoneticPr fontId="2"/>
  </si>
  <si>
    <t>室名</t>
    <rPh sb="0" eb="1">
      <t>シツ</t>
    </rPh>
    <rPh sb="1" eb="2">
      <t>メイ</t>
    </rPh>
    <phoneticPr fontId="2"/>
  </si>
  <si>
    <t>[h/日]</t>
    <rPh sb="3" eb="4">
      <t>ニチ</t>
    </rPh>
    <phoneticPr fontId="2"/>
  </si>
  <si>
    <t>[kWh/年]</t>
    <rPh sb="5" eb="6">
      <t>ネン</t>
    </rPh>
    <phoneticPr fontId="2"/>
  </si>
  <si>
    <t>（計算書の使い方）</t>
    <rPh sb="1" eb="4">
      <t>ケイサンショ</t>
    </rPh>
    <rPh sb="5" eb="6">
      <t>ツカ</t>
    </rPh>
    <rPh sb="7" eb="8">
      <t>カタ</t>
    </rPh>
    <phoneticPr fontId="2"/>
  </si>
  <si>
    <t>室名</t>
    <rPh sb="0" eb="1">
      <t>シツ</t>
    </rPh>
    <rPh sb="1" eb="2">
      <t>メイ</t>
    </rPh>
    <phoneticPr fontId="3"/>
  </si>
  <si>
    <t>COP</t>
    <phoneticPr fontId="2"/>
  </si>
  <si>
    <t>月</t>
    <rPh sb="0" eb="1">
      <t>ツキ</t>
    </rPh>
    <phoneticPr fontId="2"/>
  </si>
  <si>
    <t>合計</t>
    <rPh sb="0" eb="2">
      <t>ゴウケイ</t>
    </rPh>
    <phoneticPr fontId="2"/>
  </si>
  <si>
    <t>空調使用日数</t>
    <rPh sb="0" eb="2">
      <t>クウチョウ</t>
    </rPh>
    <rPh sb="2" eb="4">
      <t>シヨウ</t>
    </rPh>
    <rPh sb="4" eb="6">
      <t>ニッスウ</t>
    </rPh>
    <rPh sb="5" eb="6">
      <t>スウ</t>
    </rPh>
    <phoneticPr fontId="2"/>
  </si>
  <si>
    <t>型番</t>
    <rPh sb="0" eb="2">
      <t>カタバン</t>
    </rPh>
    <phoneticPr fontId="3"/>
  </si>
  <si>
    <t>運転時間</t>
    <rPh sb="0" eb="4">
      <t>ウンテンジカン</t>
    </rPh>
    <phoneticPr fontId="2"/>
  </si>
  <si>
    <t>値</t>
    <rPh sb="0" eb="1">
      <t>アタイ</t>
    </rPh>
    <phoneticPr fontId="2"/>
  </si>
  <si>
    <t>定格能力</t>
    <rPh sb="0" eb="4">
      <t>テイカクノウリョク</t>
    </rPh>
    <phoneticPr fontId="3"/>
  </si>
  <si>
    <t>台数
[台]</t>
    <rPh sb="0" eb="2">
      <t>ダイスウ</t>
    </rPh>
    <rPh sb="4" eb="5">
      <t>ダイ</t>
    </rPh>
    <phoneticPr fontId="3"/>
  </si>
  <si>
    <t>年間</t>
    <rPh sb="0" eb="2">
      <t>ネンカン</t>
    </rPh>
    <phoneticPr fontId="2"/>
  </si>
  <si>
    <t>消費電力量</t>
    <rPh sb="0" eb="2">
      <t>ショウヒ</t>
    </rPh>
    <rPh sb="2" eb="4">
      <t>デンリョク</t>
    </rPh>
    <rPh sb="4" eb="5">
      <t>リョウ</t>
    </rPh>
    <phoneticPr fontId="2"/>
  </si>
  <si>
    <t>[kW/台]</t>
    <rPh sb="4" eb="5">
      <t>ダイ</t>
    </rPh>
    <phoneticPr fontId="2"/>
  </si>
  <si>
    <t>EHP空調（既設）</t>
    <rPh sb="3" eb="5">
      <t>クウチョウ</t>
    </rPh>
    <rPh sb="6" eb="8">
      <t>キセツ</t>
    </rPh>
    <phoneticPr fontId="2"/>
  </si>
  <si>
    <t>EHP空調（新設）</t>
    <rPh sb="3" eb="5">
      <t>クウチョウ</t>
    </rPh>
    <rPh sb="6" eb="8">
      <t>シンセツ</t>
    </rPh>
    <phoneticPr fontId="2"/>
  </si>
  <si>
    <r>
      <t xml:space="preserve">年間負荷相当運転日数
</t>
    </r>
    <r>
      <rPr>
        <sz val="6"/>
        <rFont val="BIZ UDゴシック"/>
        <family val="3"/>
        <charset val="128"/>
      </rPr>
      <t>[日・台／年]</t>
    </r>
    <rPh sb="0" eb="2">
      <t>ネンカン</t>
    </rPh>
    <rPh sb="2" eb="4">
      <t>フカ</t>
    </rPh>
    <rPh sb="4" eb="6">
      <t>ソウトウ</t>
    </rPh>
    <rPh sb="6" eb="8">
      <t>ウンテン</t>
    </rPh>
    <rPh sb="8" eb="10">
      <t>ニッスウ</t>
    </rPh>
    <rPh sb="12" eb="13">
      <t>ニチ</t>
    </rPh>
    <rPh sb="14" eb="15">
      <t>ダイ</t>
    </rPh>
    <rPh sb="16" eb="17">
      <t>ネン</t>
    </rPh>
    <phoneticPr fontId="2"/>
  </si>
  <si>
    <r>
      <t>空調使用日数［日</t>
    </r>
    <r>
      <rPr>
        <sz val="11"/>
        <rFont val="Yu Gothic"/>
        <family val="3"/>
        <charset val="128"/>
        <scheme val="minor"/>
      </rPr>
      <t>/月</t>
    </r>
    <r>
      <rPr>
        <sz val="11"/>
        <rFont val="Yu Gothic"/>
        <family val="2"/>
        <scheme val="minor"/>
      </rPr>
      <t>］</t>
    </r>
    <rPh sb="0" eb="4">
      <t>クウチョウシヨウ</t>
    </rPh>
    <rPh sb="4" eb="6">
      <t>ニッスウ</t>
    </rPh>
    <rPh sb="7" eb="8">
      <t>ニチ</t>
    </rPh>
    <rPh sb="9" eb="10">
      <t>ツキ</t>
    </rPh>
    <phoneticPr fontId="2"/>
  </si>
  <si>
    <r>
      <t>平均</t>
    </r>
    <r>
      <rPr>
        <sz val="11"/>
        <rFont val="Yu Gothic"/>
        <family val="2"/>
        <scheme val="minor"/>
      </rPr>
      <t>負荷率［％］</t>
    </r>
    <rPh sb="0" eb="2">
      <t>ヘイキン</t>
    </rPh>
    <rPh sb="2" eb="4">
      <t>フカ</t>
    </rPh>
    <rPh sb="4" eb="5">
      <t>リツ</t>
    </rPh>
    <phoneticPr fontId="2"/>
  </si>
  <si>
    <t>月間負荷相当運転日数［日・台／月］</t>
    <rPh sb="0" eb="2">
      <t>ゲッカン</t>
    </rPh>
    <rPh sb="4" eb="6">
      <t>ソウトウ</t>
    </rPh>
    <rPh sb="6" eb="8">
      <t>ウンテン</t>
    </rPh>
    <rPh sb="8" eb="10">
      <t>ニッスウ</t>
    </rPh>
    <rPh sb="13" eb="14">
      <t>ダイ</t>
    </rPh>
    <phoneticPr fontId="2"/>
  </si>
  <si>
    <t>月間負荷相当運転日数［日・台／月］</t>
    <rPh sb="0" eb="2">
      <t>ゲッカン</t>
    </rPh>
    <phoneticPr fontId="2"/>
  </si>
  <si>
    <t>計算結果</t>
    <rPh sb="0" eb="4">
      <t>ケイサンケッカ</t>
    </rPh>
    <phoneticPr fontId="2"/>
  </si>
  <si>
    <t>定数</t>
    <rPh sb="0" eb="2">
      <t>テイスウ</t>
    </rPh>
    <phoneticPr fontId="2"/>
  </si>
  <si>
    <t>項目</t>
    <rPh sb="0" eb="2">
      <t>コウモク</t>
    </rPh>
    <phoneticPr fontId="3"/>
  </si>
  <si>
    <t>出典</t>
    <rPh sb="0" eb="2">
      <t>シュッテン</t>
    </rPh>
    <phoneticPr fontId="2"/>
  </si>
  <si>
    <t>法定耐用年数</t>
    <rPh sb="0" eb="6">
      <t>ホウテイタイヨウネンスウ</t>
    </rPh>
    <phoneticPr fontId="2"/>
  </si>
  <si>
    <t>CO2排出係数[kg-CO2/kWh]</t>
    <rPh sb="3" eb="5">
      <t>ハイシュツ</t>
    </rPh>
    <rPh sb="5" eb="6">
      <t>ガカリ</t>
    </rPh>
    <phoneticPr fontId="3"/>
  </si>
  <si>
    <r>
      <t>黄色のセルに数値を入力すると、CO</t>
    </r>
    <r>
      <rPr>
        <vertAlign val="subscript"/>
        <sz val="14"/>
        <color theme="1"/>
        <rFont val="UD デジタル 教科書体 NK-R"/>
        <family val="1"/>
        <charset val="128"/>
      </rPr>
      <t>2</t>
    </r>
    <r>
      <rPr>
        <sz val="14"/>
        <color theme="1"/>
        <rFont val="UD デジタル 教科書体 NK-R"/>
        <family val="1"/>
        <charset val="128"/>
      </rPr>
      <t>排出削減量が自動で計算されます。</t>
    </r>
    <rPh sb="0" eb="2">
      <t>キイロ</t>
    </rPh>
    <rPh sb="6" eb="8">
      <t>スウチ</t>
    </rPh>
    <rPh sb="9" eb="11">
      <t>ニュウリョク</t>
    </rPh>
    <rPh sb="18" eb="23">
      <t>ハイシュツサクゲンリョウ</t>
    </rPh>
    <rPh sb="24" eb="26">
      <t>ジドウ</t>
    </rPh>
    <rPh sb="27" eb="29">
      <t>ケイサン</t>
    </rPh>
    <phoneticPr fontId="2"/>
  </si>
  <si>
    <t>耐用年数
[年]</t>
    <rPh sb="0" eb="4">
      <t>タイヨウネンスウ</t>
    </rPh>
    <rPh sb="6" eb="7">
      <t>ネン</t>
    </rPh>
    <phoneticPr fontId="2"/>
  </si>
  <si>
    <t>設備の種類</t>
    <rPh sb="0" eb="2">
      <t>セツビ</t>
    </rPh>
    <rPh sb="3" eb="5">
      <t>シュルイ</t>
    </rPh>
    <phoneticPr fontId="2"/>
  </si>
  <si>
    <t>家庭用</t>
    <rPh sb="0" eb="3">
      <t>カテイヨウ</t>
    </rPh>
    <phoneticPr fontId="2"/>
  </si>
  <si>
    <t>耐用年数</t>
    <rPh sb="0" eb="2">
      <t>タイヨウ</t>
    </rPh>
    <rPh sb="2" eb="4">
      <t>ネンスウ</t>
    </rPh>
    <phoneticPr fontId="2"/>
  </si>
  <si>
    <t>APF</t>
    <phoneticPr fontId="2"/>
  </si>
  <si>
    <t>計算方法</t>
    <rPh sb="0" eb="4">
      <t>ケイサンホウホウ</t>
    </rPh>
    <phoneticPr fontId="2"/>
  </si>
  <si>
    <t>消費電力から計算</t>
    <rPh sb="0" eb="4">
      <t>ショウヒデンリョク</t>
    </rPh>
    <rPh sb="6" eb="8">
      <t>ケイサン</t>
    </rPh>
    <phoneticPr fontId="2"/>
  </si>
  <si>
    <t>APFから計算</t>
    <rPh sb="5" eb="7">
      <t>ケイサン</t>
    </rPh>
    <phoneticPr fontId="2"/>
  </si>
  <si>
    <t>定格消費電力</t>
    <rPh sb="0" eb="2">
      <t>テイカク</t>
    </rPh>
    <rPh sb="2" eb="6">
      <t>ショウヒデンリョク</t>
    </rPh>
    <phoneticPr fontId="3"/>
  </si>
  <si>
    <r>
      <t>計算方法</t>
    </r>
    <r>
      <rPr>
        <vertAlign val="superscript"/>
        <sz val="11"/>
        <color theme="1"/>
        <rFont val="UD デジタル 教科書体 NK-R"/>
        <family val="1"/>
        <charset val="128"/>
      </rPr>
      <t>※1</t>
    </r>
    <rPh sb="0" eb="2">
      <t>ケイサン</t>
    </rPh>
    <rPh sb="2" eb="4">
      <t>ホウホウ</t>
    </rPh>
    <phoneticPr fontId="2"/>
  </si>
  <si>
    <t>　　　　「消費電力から計算」を選択した場合、APFの入力は任意です。「APFから計算」を選択した場合、「定格消費電力」の入力は任意です。</t>
    <rPh sb="5" eb="9">
      <t>ショウヒデンリョク</t>
    </rPh>
    <rPh sb="11" eb="13">
      <t>ケイサン</t>
    </rPh>
    <rPh sb="15" eb="17">
      <t>センタク</t>
    </rPh>
    <rPh sb="19" eb="21">
      <t>バアイ</t>
    </rPh>
    <rPh sb="26" eb="28">
      <t>ニュウリョク</t>
    </rPh>
    <rPh sb="29" eb="31">
      <t>ニンイ</t>
    </rPh>
    <rPh sb="52" eb="58">
      <t>テイカクショウヒデンリョク</t>
    </rPh>
    <phoneticPr fontId="2"/>
  </si>
  <si>
    <r>
      <t>設備の種類</t>
    </r>
    <r>
      <rPr>
        <vertAlign val="superscript"/>
        <sz val="11"/>
        <color theme="1"/>
        <rFont val="UD デジタル 教科書体 NK-R"/>
        <family val="1"/>
        <charset val="128"/>
      </rPr>
      <t>※2</t>
    </r>
    <rPh sb="0" eb="2">
      <t>セツビ</t>
    </rPh>
    <rPh sb="3" eb="5">
      <t>シュルイ</t>
    </rPh>
    <phoneticPr fontId="2"/>
  </si>
  <si>
    <r>
      <t>ＣＯ</t>
    </r>
    <r>
      <rPr>
        <vertAlign val="subscript"/>
        <sz val="11"/>
        <rFont val="UD デジタル 教科書体 NK-R"/>
        <family val="1"/>
        <charset val="128"/>
      </rPr>
      <t>２</t>
    </r>
    <r>
      <rPr>
        <sz val="11"/>
        <rFont val="UD デジタル 教科書体 NK-R"/>
        <family val="1"/>
        <charset val="128"/>
      </rPr>
      <t>排出量
[t-CO2/年]</t>
    </r>
    <rPh sb="3" eb="5">
      <t>ハイシュツ</t>
    </rPh>
    <rPh sb="5" eb="6">
      <t>リョウ</t>
    </rPh>
    <phoneticPr fontId="2"/>
  </si>
  <si>
    <t>EHP更新による
年間ＣＯ２排出
削減量
[t-CO2/年]</t>
    <rPh sb="3" eb="5">
      <t>コウシン</t>
    </rPh>
    <rPh sb="9" eb="11">
      <t>ネンカン</t>
    </rPh>
    <rPh sb="14" eb="16">
      <t>ハイシュツ</t>
    </rPh>
    <rPh sb="17" eb="19">
      <t>サクゲン</t>
    </rPh>
    <rPh sb="19" eb="20">
      <t>リョウ</t>
    </rPh>
    <rPh sb="28" eb="29">
      <t>ネン</t>
    </rPh>
    <phoneticPr fontId="3"/>
  </si>
  <si>
    <t>年間総CO2排出削減量[t-CO2/年]</t>
    <rPh sb="0" eb="2">
      <t>ネンカン</t>
    </rPh>
    <rPh sb="2" eb="3">
      <t>ソウ</t>
    </rPh>
    <rPh sb="6" eb="8">
      <t>ハイシュツ</t>
    </rPh>
    <rPh sb="8" eb="10">
      <t>サクゲン</t>
    </rPh>
    <rPh sb="10" eb="11">
      <t>リョウ</t>
    </rPh>
    <phoneticPr fontId="2"/>
  </si>
  <si>
    <t>累積総CO2排出削減量[t-CO2]</t>
    <rPh sb="0" eb="3">
      <t>ルイセキソウ</t>
    </rPh>
    <rPh sb="6" eb="8">
      <t>ハイシュツ</t>
    </rPh>
    <rPh sb="8" eb="10">
      <t>サクゲン</t>
    </rPh>
    <rPh sb="10" eb="11">
      <t>リョウ</t>
    </rPh>
    <phoneticPr fontId="2"/>
  </si>
  <si>
    <r>
      <t>EHP空調更新に係るCO</t>
    </r>
    <r>
      <rPr>
        <b/>
        <vertAlign val="subscript"/>
        <sz val="20"/>
        <rFont val="UD デジタル 教科書体 NK-R"/>
        <family val="1"/>
        <charset val="128"/>
      </rPr>
      <t>2</t>
    </r>
    <r>
      <rPr>
        <b/>
        <sz val="20"/>
        <rFont val="UD デジタル 教科書体 NK-R"/>
        <family val="1"/>
        <charset val="128"/>
      </rPr>
      <t>排出削減量計算書（令和7年度）Ver.1.0</t>
    </r>
    <rPh sb="3" eb="5">
      <t>クウチョウ</t>
    </rPh>
    <rPh sb="5" eb="7">
      <t>コウシン</t>
    </rPh>
    <rPh sb="8" eb="9">
      <t>カカ</t>
    </rPh>
    <rPh sb="13" eb="15">
      <t>ハイシュツ</t>
    </rPh>
    <rPh sb="15" eb="17">
      <t>サクゲン</t>
    </rPh>
    <rPh sb="18" eb="21">
      <t>ケイサンショ</t>
    </rPh>
    <rPh sb="22" eb="24">
      <t>レイワ</t>
    </rPh>
    <rPh sb="25" eb="27">
      <t>ネンド</t>
    </rPh>
    <phoneticPr fontId="2"/>
  </si>
  <si>
    <t>温室効果ガス排出量算定・報告・公表制度の電気事業者別排出係数（令和７年提出用）における代替値</t>
    <rPh sb="31" eb="33">
      <t>レイワ</t>
    </rPh>
    <rPh sb="34" eb="35">
      <t>ネン</t>
    </rPh>
    <rPh sb="35" eb="38">
      <t>テイシュツヨウ</t>
    </rPh>
    <rPh sb="43" eb="46">
      <t>ダイタイチ</t>
    </rPh>
    <phoneticPr fontId="2"/>
  </si>
  <si>
    <t>種類</t>
    <rPh sb="0" eb="2">
      <t>シュルイ</t>
    </rPh>
    <phoneticPr fontId="2"/>
  </si>
  <si>
    <t>冷房能力</t>
    <rPh sb="0" eb="4">
      <t>レイボウノウリョク</t>
    </rPh>
    <phoneticPr fontId="2"/>
  </si>
  <si>
    <t>基準APF</t>
    <rPh sb="0" eb="2">
      <t>キジュン</t>
    </rPh>
    <phoneticPr fontId="2"/>
  </si>
  <si>
    <t>直吹き形で壁掛け形のもの</t>
    <rPh sb="0" eb="2">
      <t>チョクフ</t>
    </rPh>
    <rPh sb="5" eb="7">
      <t>カベカ</t>
    </rPh>
    <rPh sb="8" eb="9">
      <t>カタチ</t>
    </rPh>
    <phoneticPr fontId="2"/>
  </si>
  <si>
    <t>kW</t>
    <phoneticPr fontId="2"/>
  </si>
  <si>
    <t>kW以上</t>
    <rPh sb="2" eb="4">
      <t>イジョウ</t>
    </rPh>
    <phoneticPr fontId="2"/>
  </si>
  <si>
    <t>直吹き形で壁掛け形以外のもの
（マルチタイプのもののうち室内機の運転を個別制御するものを除く）</t>
    <rPh sb="0" eb="2">
      <t>チョクフ</t>
    </rPh>
    <rPh sb="3" eb="4">
      <t>カタチ</t>
    </rPh>
    <rPh sb="5" eb="7">
      <t>カベカ</t>
    </rPh>
    <rPh sb="8" eb="9">
      <t>カタチ</t>
    </rPh>
    <rPh sb="9" eb="10">
      <t>カタチ</t>
    </rPh>
    <phoneticPr fontId="2"/>
  </si>
  <si>
    <t>kW以下</t>
    <rPh sb="2" eb="4">
      <t>イカ</t>
    </rPh>
    <phoneticPr fontId="2"/>
  </si>
  <si>
    <t>kW超</t>
    <phoneticPr fontId="2"/>
  </si>
  <si>
    <t>kW以下</t>
    <phoneticPr fontId="2"/>
  </si>
  <si>
    <t>kW以下</t>
  </si>
  <si>
    <t>マルチタイプのものであって室内機の運転を個別制御するもの</t>
    <phoneticPr fontId="2"/>
  </si>
  <si>
    <t>業務用</t>
    <rPh sb="0" eb="3">
      <t>ギョウムヨウ</t>
    </rPh>
    <phoneticPr fontId="2"/>
  </si>
  <si>
    <t>複数組合せ形のもの及び下記以外のもの</t>
    <phoneticPr fontId="2"/>
  </si>
  <si>
    <t>四方向カセット形</t>
    <phoneticPr fontId="2"/>
  </si>
  <si>
    <t>kW未満</t>
    <rPh sb="2" eb="4">
      <t>ミマン</t>
    </rPh>
    <phoneticPr fontId="2"/>
  </si>
  <si>
    <t>四方向カセット形以外</t>
    <phoneticPr fontId="2"/>
  </si>
  <si>
    <t>マルチタイプのもので室内機の運転を個別制御するもの</t>
    <phoneticPr fontId="2"/>
  </si>
  <si>
    <t>室内機が床置きでダクト接続形のもの及びこれに類するもの</t>
    <phoneticPr fontId="2"/>
  </si>
  <si>
    <t>直吹き形</t>
    <phoneticPr fontId="2"/>
  </si>
  <si>
    <t>ダクト形</t>
    <phoneticPr fontId="2"/>
  </si>
  <si>
    <t>ダクト配管なし</t>
    <rPh sb="3" eb="5">
      <t>ハイカン</t>
    </rPh>
    <phoneticPr fontId="2"/>
  </si>
  <si>
    <t>ダクト配管あり（冷房能力22kW以下）</t>
    <rPh sb="3" eb="5">
      <t>ハイカン</t>
    </rPh>
    <phoneticPr fontId="2"/>
  </si>
  <si>
    <t>ダクト配管あり（冷房能力22kW超）</t>
    <rPh sb="3" eb="5">
      <t>ハイカン</t>
    </rPh>
    <rPh sb="16" eb="17">
      <t>チョウ</t>
    </rPh>
    <phoneticPr fontId="2"/>
  </si>
  <si>
    <t>既設設備がない場合の基準APF</t>
    <rPh sb="0" eb="4">
      <t>キセツセツビ</t>
    </rPh>
    <rPh sb="7" eb="9">
      <t>バアイ</t>
    </rPh>
    <rPh sb="10" eb="12">
      <t>キジュン</t>
    </rPh>
    <phoneticPr fontId="2"/>
  </si>
  <si>
    <t>※1 「計算方法」については、リストから選択してください。カタログ等の記載内容に応じて計算方法が選べます。</t>
    <rPh sb="4" eb="8">
      <t>ケイサンホウホウ</t>
    </rPh>
    <rPh sb="11" eb="13">
      <t>センタク</t>
    </rPh>
    <rPh sb="33" eb="34">
      <t>トウ</t>
    </rPh>
    <rPh sb="35" eb="37">
      <t>キサイ</t>
    </rPh>
    <rPh sb="37" eb="39">
      <t>ナイヨウ</t>
    </rPh>
    <rPh sb="40" eb="41">
      <t>オウ</t>
    </rPh>
    <rPh sb="43" eb="47">
      <t>ケイサンホウホウ</t>
    </rPh>
    <rPh sb="48" eb="49">
      <t>エラ</t>
    </rPh>
    <phoneticPr fontId="2"/>
  </si>
  <si>
    <t>※2 「設備の種類」については、リストから選択してください。あらかじめダクト配管されていて建物と一体化している場合を「ダクト配管あり」とします。</t>
    <rPh sb="4" eb="6">
      <t>セツビ</t>
    </rPh>
    <rPh sb="7" eb="9">
      <t>シュルイ</t>
    </rPh>
    <rPh sb="12" eb="14">
      <t>センタク</t>
    </rPh>
    <rPh sb="55" eb="57">
      <t>バアイ</t>
    </rPh>
    <rPh sb="62" eb="64">
      <t>ハイカン</t>
    </rPh>
    <phoneticPr fontId="2"/>
  </si>
  <si>
    <t>※3 既設設備がなく新設のみの場合、「計算方法」について「APFから計算」を選択、「定格能力」について新設設備と同じ値を入力、「APF」について「新設時の基準APF」シートを参考に入力してください。</t>
    <rPh sb="3" eb="5">
      <t>キセツ</t>
    </rPh>
    <rPh sb="5" eb="7">
      <t>セツビ</t>
    </rPh>
    <rPh sb="10" eb="12">
      <t>シンセツ</t>
    </rPh>
    <rPh sb="15" eb="17">
      <t>バアイ</t>
    </rPh>
    <rPh sb="19" eb="23">
      <t>ケイサンホウホウ</t>
    </rPh>
    <rPh sb="38" eb="40">
      <t>センタク</t>
    </rPh>
    <rPh sb="42" eb="46">
      <t>テイカクノウリョク</t>
    </rPh>
    <rPh sb="51" eb="53">
      <t>シンセツ</t>
    </rPh>
    <rPh sb="53" eb="55">
      <t>セツビ</t>
    </rPh>
    <rPh sb="56" eb="57">
      <t>オナ</t>
    </rPh>
    <rPh sb="58" eb="59">
      <t>アタイ</t>
    </rPh>
    <rPh sb="60" eb="62">
      <t>ニュウリョク</t>
    </rPh>
    <rPh sb="73" eb="76">
      <t>シンセツジ</t>
    </rPh>
    <rPh sb="77" eb="79">
      <t>キジュン</t>
    </rPh>
    <rPh sb="87" eb="89">
      <t>サンコウ</t>
    </rPh>
    <rPh sb="90" eb="92">
      <t>ニュウリョク</t>
    </rPh>
    <phoneticPr fontId="2"/>
  </si>
  <si>
    <t>更新日：2025年5月1日</t>
    <rPh sb="0" eb="3">
      <t>コウシンビ</t>
    </rPh>
    <rPh sb="8" eb="9">
      <t>ネン</t>
    </rPh>
    <rPh sb="10" eb="11">
      <t>ガツ</t>
    </rPh>
    <rPh sb="12" eb="13">
      <t>ニチ</t>
    </rPh>
    <phoneticPr fontId="2"/>
  </si>
  <si>
    <t>6.0-0.12*(A-10)</t>
    <phoneticPr fontId="2"/>
  </si>
  <si>
    <t>6.0－0.083×(A－3.6)</t>
    <phoneticPr fontId="2"/>
  </si>
  <si>
    <t>5.1－0.060×(A－20)</t>
    <phoneticPr fontId="2"/>
  </si>
  <si>
    <t>5.1－0.083×(A－3.6)</t>
    <phoneticPr fontId="2"/>
  </si>
  <si>
    <t>5.1－0.10×(A－10)</t>
    <phoneticPr fontId="2"/>
  </si>
  <si>
    <t>4.3－0.050×(A－20)</t>
    <phoneticPr fontId="2"/>
  </si>
  <si>
    <t>5.7－0.11×(A－10)</t>
    <phoneticPr fontId="2"/>
  </si>
  <si>
    <t>5.7－0.065×(A－20)</t>
    <phoneticPr fontId="2"/>
  </si>
  <si>
    <t>4.8－0.040×(A－40)</t>
    <phoneticPr fontId="2"/>
  </si>
  <si>
    <t>※1 ｢ダクト接続形のもの｣とは、吹き出し口にダクトを接続するものをいう。</t>
    <phoneticPr fontId="2"/>
  </si>
  <si>
    <t>※2 ｢マルチタイプのもの｣とは、１の室外機に２以上の室内機を接続するものをいう。</t>
    <phoneticPr fontId="2"/>
  </si>
  <si>
    <t>※3 Ａは冷房能力（kW）を表すものとする。</t>
    <phoneticPr fontId="2"/>
  </si>
  <si>
    <t>形態</t>
    <rPh sb="0" eb="2">
      <t>ケイタイ</t>
    </rPh>
    <phoneticPr fontId="2"/>
  </si>
  <si>
    <t>① 新設設備の冷房能力を入力してください。</t>
    <rPh sb="2" eb="4">
      <t>シンセツ</t>
    </rPh>
    <rPh sb="4" eb="6">
      <t>セツビ</t>
    </rPh>
    <rPh sb="7" eb="11">
      <t>レイボウノウリョク</t>
    </rPh>
    <rPh sb="12" eb="14">
      <t>ニュウリョク</t>
    </rPh>
    <phoneticPr fontId="2"/>
  </si>
  <si>
    <t>② 下の表において該当する種類・形態・冷房能力の基準APFの値を、CO2排出削減量計算書の既設設備のAPFとして入力してください。</t>
    <rPh sb="2" eb="3">
      <t>シタ</t>
    </rPh>
    <rPh sb="4" eb="5">
      <t>ヒョウ</t>
    </rPh>
    <rPh sb="9" eb="11">
      <t>ガイトウ</t>
    </rPh>
    <rPh sb="13" eb="15">
      <t>シュルイ</t>
    </rPh>
    <rPh sb="16" eb="18">
      <t>ケイタイ</t>
    </rPh>
    <rPh sb="19" eb="23">
      <t>レイボウノウリョク</t>
    </rPh>
    <rPh sb="24" eb="26">
      <t>キジュン</t>
    </rPh>
    <rPh sb="30" eb="31">
      <t>アタイ</t>
    </rPh>
    <rPh sb="45" eb="47">
      <t>キセツ</t>
    </rPh>
    <rPh sb="47" eb="49">
      <t>セツビ</t>
    </rPh>
    <rPh sb="56" eb="58">
      <t>ニュウリョク</t>
    </rPh>
    <phoneticPr fontId="2"/>
  </si>
  <si>
    <t>※4 家庭用の直吹き形で壁掛け形のものについては省エネ性能カタログ電子版（2025年4月24日時点）掲載のエアコンの平均値（寒冷地仕様のものを除く）を基準APFとする。</t>
    <rPh sb="3" eb="6">
      <t>カテイヨウ</t>
    </rPh>
    <rPh sb="75" eb="77">
      <t>キジュン</t>
    </rPh>
    <phoneticPr fontId="2"/>
  </si>
  <si>
    <t>※5 それ以外のものについてはトップランナー制度における2025年度の目標基準値を基準APFとする。</t>
    <phoneticPr fontId="2"/>
  </si>
  <si>
    <t>EHP更新による
年間消費電力
削減量
[kWh/年]</t>
    <rPh sb="3" eb="5">
      <t>コウシン</t>
    </rPh>
    <rPh sb="9" eb="11">
      <t>ネンカン</t>
    </rPh>
    <rPh sb="11" eb="15">
      <t>ショウヒデンリョク</t>
    </rPh>
    <rPh sb="16" eb="18">
      <t>サクゲン</t>
    </rPh>
    <rPh sb="18" eb="19">
      <t>リョウ</t>
    </rPh>
    <rPh sb="25" eb="26">
      <t>ネン</t>
    </rPh>
    <phoneticPr fontId="3"/>
  </si>
  <si>
    <t>年間総消費電力削減量[kWh/年]</t>
    <rPh sb="0" eb="2">
      <t>ネンカン</t>
    </rPh>
    <rPh sb="2" eb="3">
      <t>ソウ</t>
    </rPh>
    <rPh sb="3" eb="5">
      <t>ショウヒ</t>
    </rPh>
    <rPh sb="5" eb="7">
      <t>デンリョク</t>
    </rPh>
    <rPh sb="7" eb="9">
      <t>サクゲン</t>
    </rPh>
    <rPh sb="9" eb="10">
      <t>リョウ</t>
    </rPh>
    <rPh sb="15" eb="16">
      <t>ネン</t>
    </rPh>
    <phoneticPr fontId="2"/>
  </si>
  <si>
    <t>累積総消費電力削減量[kWh]</t>
    <rPh sb="0" eb="2">
      <t>ルイセキ</t>
    </rPh>
    <rPh sb="2" eb="3">
      <t>ソウ</t>
    </rPh>
    <rPh sb="3" eb="5">
      <t>ショウヒ</t>
    </rPh>
    <rPh sb="5" eb="7">
      <t>デンリョク</t>
    </rPh>
    <rPh sb="7" eb="9">
      <t>サクゲン</t>
    </rPh>
    <rPh sb="9" eb="10">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</si>
</sst>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_);[Red]\(0.0\)"/>
    <numFmt numFmtId="179" formatCode="0_);[Red]\(0\)"/>
    <numFmt numFmtId="180" formatCode="#,##0.0;[Red]\-#,##0.0"/>
    <numFmt numFmtId="181" formatCode="#,##0.000;[Red]\-#,##0.000"/>
  </numFmts>
  <fonts count="35">
    <font>
      <sz val="11"/>
      <color theme="1"/>
      <name val="Yu Gothic"/>
      <family val="2"/>
      <scheme val="minor"/>
    </font>
    <font>
      <sz val="11"/>
      <color theme="1"/>
      <name val="Yu Gothic"/>
      <family val="2"/>
      <scheme val="minor"/>
    </font>
    <font>
      <sz val="6"/>
      <name val="Yu Gothic"/>
      <family val="3"/>
      <charset val="128"/>
      <scheme val="minor"/>
    </font>
    <font>
      <sz val="6"/>
      <name val="ＭＳ 明朝"/>
      <family val="1"/>
      <charset val="128"/>
    </font>
    <font>
      <sz val="11"/>
      <name val="ＭＳ Ｐゴシック"/>
      <family val="3"/>
      <charset val="128"/>
    </font>
    <font>
      <sz val="11"/>
      <color theme="1"/>
      <name val="UD デジタル 教科書体 NK-R"/>
      <family val="1"/>
      <charset val="128"/>
    </font>
    <font>
      <sz val="16"/>
      <color theme="1"/>
      <name val="UD デジタル 教科書体 NK-R"/>
      <family val="1"/>
      <charset val="128"/>
    </font>
    <font>
      <b/>
      <sz val="14"/>
      <color theme="1"/>
      <name val="UD デジタル 教科書体 NK-R"/>
      <family val="1"/>
      <charset val="128"/>
    </font>
    <font>
      <sz val="12"/>
      <color theme="1"/>
      <name val="UD デジタル 教科書体 NK-R"/>
      <family val="1"/>
      <charset val="128"/>
    </font>
    <font>
      <sz val="16"/>
      <color theme="1"/>
      <name val="UD デジタル 教科書体 NP-B"/>
      <family val="1"/>
      <charset val="128"/>
    </font>
    <font>
      <b/>
      <sz val="12"/>
      <color theme="1"/>
      <name val="Yu Gothic"/>
      <family val="3"/>
      <charset val="128"/>
      <scheme val="minor"/>
    </font>
    <font>
      <b/>
      <sz val="18"/>
      <color theme="1"/>
      <name val="Yu Gothic"/>
      <family val="3"/>
      <charset val="128"/>
      <scheme val="minor"/>
    </font>
    <font>
      <b/>
      <sz val="16"/>
      <color theme="1"/>
      <name val="UD デジタル 教科書体 NK-R"/>
      <family val="1"/>
      <charset val="128"/>
    </font>
    <font>
      <b/>
      <sz val="20"/>
      <color theme="1"/>
      <name val="UD デジタル 教科書体 NK-R"/>
      <family val="1"/>
      <charset val="128"/>
    </font>
    <font>
      <sz val="9"/>
      <color theme="1"/>
      <name val="UD デジタル 教科書体 NK-R"/>
      <family val="1"/>
      <charset val="128"/>
    </font>
    <font>
      <sz val="18"/>
      <color theme="1"/>
      <name val="UD デジタル 教科書体 NK-R"/>
      <family val="1"/>
      <charset val="128"/>
    </font>
    <font>
      <sz val="16"/>
      <name val="UD デジタル 教科書体 NK-R"/>
      <family val="1"/>
      <charset val="128"/>
    </font>
    <font>
      <b/>
      <sz val="16"/>
      <name val="UD デジタル 教科書体 NK-R"/>
      <family val="1"/>
      <charset val="128"/>
    </font>
    <font>
      <sz val="11"/>
      <color theme="1"/>
      <name val="Yu Gothic"/>
      <family val="3"/>
      <charset val="128"/>
      <scheme val="minor"/>
    </font>
    <font>
      <sz val="11"/>
      <color rgb="FFFF0000"/>
      <name val="UD デジタル 教科書体 NK-R"/>
      <family val="1"/>
      <charset val="128"/>
    </font>
    <font>
      <sz val="11"/>
      <name val="Yu Gothic"/>
      <family val="3"/>
      <charset val="128"/>
      <scheme val="minor"/>
    </font>
    <font>
      <sz val="11"/>
      <name val="UD デジタル 教科書体 NK-R"/>
      <family val="1"/>
      <charset val="128"/>
    </font>
    <font>
      <b/>
      <sz val="20"/>
      <name val="UD デジタル 教科書体 NK-R"/>
      <family val="1"/>
      <charset val="128"/>
    </font>
    <font>
      <b/>
      <vertAlign val="subscript"/>
      <sz val="20"/>
      <name val="UD デジタル 教科書体 NK-R"/>
      <family val="1"/>
      <charset val="128"/>
    </font>
    <font>
      <sz val="14"/>
      <color theme="1"/>
      <name val="UD デジタル 教科書体 NK-R"/>
      <family val="1"/>
      <charset val="128"/>
    </font>
    <font>
      <sz val="12"/>
      <name val="UD デジタル 教科書体 NK-R"/>
      <family val="1"/>
      <charset val="128"/>
    </font>
    <font>
      <vertAlign val="subscript"/>
      <sz val="11"/>
      <name val="UD デジタル 教科書体 NK-R"/>
      <family val="1"/>
      <charset val="128"/>
    </font>
    <font>
      <sz val="11"/>
      <name val="Yu Gothic"/>
      <family val="2"/>
      <scheme val="minor"/>
    </font>
    <font>
      <sz val="11"/>
      <name val="BIZ UDゴシック"/>
      <family val="3"/>
      <charset val="128"/>
    </font>
    <font>
      <sz val="6"/>
      <name val="BIZ UDゴシック"/>
      <family val="3"/>
      <charset val="128"/>
    </font>
    <font>
      <vertAlign val="subscript"/>
      <sz val="14"/>
      <color theme="1"/>
      <name val="UD デジタル 教科書体 NK-R"/>
      <family val="1"/>
      <charset val="128"/>
    </font>
    <font>
      <sz val="11"/>
      <color rgb="FFFF0000"/>
      <name val="Yu Gothic"/>
      <family val="2"/>
      <scheme val="minor"/>
    </font>
    <font>
      <sz val="11"/>
      <color rgb="FF000000"/>
      <name val="UD デジタル 教科書体 NK-R"/>
      <family val="1"/>
      <charset val="128"/>
    </font>
    <font>
      <vertAlign val="superscript"/>
      <sz val="11"/>
      <color theme="1"/>
      <name val="UD デジタル 教科書体 NK-R"/>
      <family val="1"/>
      <charset val="128"/>
    </font>
    <font>
      <sz val="8"/>
      <color theme="1"/>
      <name val="UD デジタル 教科書体 NK-R"/>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DDEBF7"/>
        <bgColor indexed="64"/>
      </patternFill>
    </fill>
    <fill>
      <patternFill patternType="solid">
        <fgColor rgb="FFFCE4D6"/>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thick">
        <color rgb="FFFF0000"/>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top style="thin">
        <color auto="1"/>
      </top>
      <bottom style="thin">
        <color auto="1"/>
      </bottom>
      <diagonal/>
    </border>
    <border>
      <left/>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4" fillId="0" borderId="0">
      <alignment vertical="center"/>
    </xf>
  </cellStyleXfs>
  <cellXfs count="285">
    <xf numFmtId="0" fontId="0" fillId="0" borderId="0" xfId="0"/>
    <xf numFmtId="0" fontId="0" fillId="0" borderId="0" xfId="0" applyAlignment="1">
      <alignment horizontal="center" vertical="center"/>
    </xf>
    <xf numFmtId="0" fontId="14" fillId="6" borderId="0" xfId="0" applyFont="1" applyFill="1" applyAlignment="1">
      <alignment vertical="center"/>
    </xf>
    <xf numFmtId="176" fontId="17" fillId="0" borderId="0" xfId="0" applyNumberFormat="1" applyFont="1" applyAlignment="1">
      <alignment vertical="center" shrinkToFit="1"/>
    </xf>
    <xf numFmtId="0" fontId="16" fillId="0" borderId="0" xfId="0" applyFont="1" applyAlignment="1">
      <alignment vertical="center"/>
    </xf>
    <xf numFmtId="178" fontId="15" fillId="0" borderId="0" xfId="0" applyNumberFormat="1" applyFont="1" applyAlignment="1">
      <alignment vertical="center" shrinkToFit="1"/>
    </xf>
    <xf numFmtId="178" fontId="15" fillId="0" borderId="0" xfId="1" applyNumberFormat="1" applyFont="1" applyFill="1" applyBorder="1" applyAlignment="1">
      <alignment vertical="center" shrinkToFit="1"/>
    </xf>
    <xf numFmtId="178" fontId="15" fillId="0" borderId="0" xfId="0" applyNumberFormat="1" applyFont="1" applyAlignment="1" applyProtection="1">
      <alignment vertical="center" shrinkToFit="1"/>
      <protection locked="0"/>
    </xf>
    <xf numFmtId="178" fontId="15" fillId="0" borderId="0" xfId="1" applyNumberFormat="1" applyFont="1" applyFill="1" applyBorder="1" applyAlignment="1" applyProtection="1">
      <alignment vertical="center" shrinkToFit="1"/>
      <protection locked="0"/>
    </xf>
    <xf numFmtId="0" fontId="13" fillId="0" borderId="0" xfId="0" applyFont="1" applyAlignment="1">
      <alignment vertical="center"/>
    </xf>
    <xf numFmtId="178" fontId="13" fillId="0" borderId="0" xfId="0" applyNumberFormat="1" applyFont="1" applyAlignment="1">
      <alignment vertical="center"/>
    </xf>
    <xf numFmtId="0" fontId="12" fillId="0" borderId="0" xfId="0" applyFont="1" applyAlignment="1">
      <alignment vertical="center"/>
    </xf>
    <xf numFmtId="178" fontId="13" fillId="0" borderId="0" xfId="0" applyNumberFormat="1" applyFont="1" applyAlignment="1" applyProtection="1">
      <alignment vertical="center"/>
      <protection locked="0"/>
    </xf>
    <xf numFmtId="0" fontId="18" fillId="0" borderId="0" xfId="0" applyFont="1" applyAlignment="1">
      <alignment vertical="center"/>
    </xf>
    <xf numFmtId="0" fontId="7" fillId="0" borderId="0" xfId="0" applyFont="1"/>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pplyProtection="1">
      <alignment vertical="center"/>
      <protection locked="0"/>
    </xf>
    <xf numFmtId="0" fontId="5" fillId="0" borderId="5" xfId="0" applyFont="1" applyBorder="1" applyAlignment="1">
      <alignment horizontal="center" vertical="center"/>
    </xf>
    <xf numFmtId="0" fontId="5" fillId="3" borderId="3" xfId="0" applyFont="1" applyFill="1" applyBorder="1" applyAlignment="1" applyProtection="1">
      <alignment vertical="center"/>
      <protection locked="0"/>
    </xf>
    <xf numFmtId="0" fontId="5" fillId="0" borderId="44" xfId="0" applyFont="1" applyBorder="1" applyAlignment="1">
      <alignment horizontal="center" vertical="center"/>
    </xf>
    <xf numFmtId="0" fontId="5" fillId="3" borderId="44" xfId="0" applyFont="1" applyFill="1" applyBorder="1" applyAlignment="1" applyProtection="1">
      <alignment vertical="center"/>
      <protection locked="0"/>
    </xf>
    <xf numFmtId="0" fontId="5" fillId="0" borderId="7" xfId="0" applyFont="1" applyBorder="1" applyAlignment="1">
      <alignment horizontal="center" vertical="center"/>
    </xf>
    <xf numFmtId="0" fontId="5" fillId="3" borderId="6" xfId="0" applyFont="1" applyFill="1" applyBorder="1" applyAlignment="1" applyProtection="1">
      <alignment vertical="center"/>
      <protection locked="0"/>
    </xf>
    <xf numFmtId="0" fontId="5" fillId="0" borderId="18" xfId="0" applyFont="1" applyBorder="1" applyAlignment="1">
      <alignment horizontal="center" vertical="center"/>
    </xf>
    <xf numFmtId="0" fontId="5" fillId="3" borderId="16" xfId="0" applyFont="1" applyFill="1" applyBorder="1" applyAlignment="1" applyProtection="1">
      <alignment vertical="center"/>
      <protection locked="0"/>
    </xf>
    <xf numFmtId="0" fontId="21" fillId="6" borderId="29" xfId="0" applyFont="1" applyFill="1" applyBorder="1" applyAlignment="1">
      <alignment horizontal="center" vertical="center"/>
    </xf>
    <xf numFmtId="0" fontId="21" fillId="4" borderId="1" xfId="0" applyFont="1" applyFill="1" applyBorder="1" applyAlignment="1">
      <alignment vertical="center"/>
    </xf>
    <xf numFmtId="0" fontId="0" fillId="0" borderId="0" xfId="0" applyAlignment="1">
      <alignment vertical="center"/>
    </xf>
    <xf numFmtId="178" fontId="0" fillId="0" borderId="0" xfId="0" applyNumberFormat="1" applyAlignment="1">
      <alignment vertical="center"/>
    </xf>
    <xf numFmtId="0" fontId="22" fillId="0" borderId="0" xfId="0" applyFont="1" applyAlignment="1">
      <alignment vertical="center"/>
    </xf>
    <xf numFmtId="0" fontId="24" fillId="0" borderId="0" xfId="0" applyFont="1" applyAlignment="1">
      <alignment vertical="center"/>
    </xf>
    <xf numFmtId="0" fontId="18" fillId="0" borderId="0" xfId="0" applyFont="1" applyAlignment="1">
      <alignment horizontal="center" vertical="center"/>
    </xf>
    <xf numFmtId="178" fontId="18" fillId="0" borderId="0" xfId="0" applyNumberFormat="1" applyFont="1" applyAlignment="1">
      <alignment vertical="center"/>
    </xf>
    <xf numFmtId="178" fontId="18" fillId="0" borderId="0" xfId="0" applyNumberFormat="1" applyFont="1" applyAlignment="1" applyProtection="1">
      <alignment vertical="center"/>
      <protection locked="0"/>
    </xf>
    <xf numFmtId="0" fontId="0" fillId="6" borderId="0" xfId="0" applyFill="1" applyAlignment="1">
      <alignment vertical="center"/>
    </xf>
    <xf numFmtId="178" fontId="0" fillId="0" borderId="0" xfId="0" applyNumberFormat="1" applyAlignment="1" applyProtection="1">
      <alignment vertical="center"/>
      <protection locked="0"/>
    </xf>
    <xf numFmtId="0" fontId="5" fillId="0" borderId="0" xfId="0" applyFont="1" applyAlignment="1">
      <alignment vertical="center" shrinkToFit="1"/>
    </xf>
    <xf numFmtId="0" fontId="11" fillId="6" borderId="0" xfId="0" applyFont="1" applyFill="1" applyAlignment="1">
      <alignment vertical="center"/>
    </xf>
    <xf numFmtId="178" fontId="0" fillId="6" borderId="0" xfId="0" applyNumberFormat="1" applyFill="1" applyAlignment="1">
      <alignment vertical="center"/>
    </xf>
    <xf numFmtId="178" fontId="0" fillId="6" borderId="0" xfId="0" applyNumberFormat="1" applyFill="1" applyAlignment="1" applyProtection="1">
      <alignment vertical="center"/>
      <protection locked="0"/>
    </xf>
    <xf numFmtId="0" fontId="9" fillId="6" borderId="0" xfId="0" applyFont="1" applyFill="1" applyAlignment="1">
      <alignment vertical="center"/>
    </xf>
    <xf numFmtId="0" fontId="5" fillId="6" borderId="0" xfId="0" applyFont="1" applyFill="1" applyAlignment="1">
      <alignment vertical="center"/>
    </xf>
    <xf numFmtId="0" fontId="10" fillId="6" borderId="0" xfId="0" applyFont="1" applyFill="1" applyAlignment="1">
      <alignment vertical="center"/>
    </xf>
    <xf numFmtId="0" fontId="6" fillId="6" borderId="0" xfId="0" applyFont="1" applyFill="1" applyAlignment="1">
      <alignment vertical="center"/>
    </xf>
    <xf numFmtId="0" fontId="10" fillId="0" borderId="0" xfId="0" applyFont="1" applyAlignment="1">
      <alignment vertical="center"/>
    </xf>
    <xf numFmtId="0" fontId="6" fillId="0" borderId="0" xfId="0" applyFont="1" applyAlignment="1">
      <alignment vertical="center"/>
    </xf>
    <xf numFmtId="177" fontId="0" fillId="0" borderId="0" xfId="0" applyNumberFormat="1" applyAlignment="1">
      <alignment vertical="center"/>
    </xf>
    <xf numFmtId="0" fontId="5" fillId="0" borderId="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6" xfId="0" applyFont="1" applyFill="1" applyBorder="1" applyAlignment="1" applyProtection="1">
      <alignment vertical="center" shrinkToFit="1"/>
      <protection locked="0"/>
    </xf>
    <xf numFmtId="38" fontId="5" fillId="4" borderId="6" xfId="1" applyFont="1" applyFill="1" applyBorder="1" applyAlignment="1">
      <alignment vertical="center" shrinkToFit="1"/>
    </xf>
    <xf numFmtId="180" fontId="5" fillId="4" borderId="6" xfId="1" applyNumberFormat="1" applyFont="1" applyFill="1" applyBorder="1" applyAlignment="1">
      <alignment vertical="center" shrinkToFit="1"/>
    </xf>
    <xf numFmtId="180" fontId="5" fillId="3" borderId="6" xfId="1"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180" fontId="5" fillId="4" borderId="3" xfId="1" applyNumberFormat="1" applyFont="1" applyFill="1" applyBorder="1" applyAlignment="1">
      <alignment vertical="center" shrinkToFit="1"/>
    </xf>
    <xf numFmtId="180" fontId="5" fillId="3" borderId="3" xfId="1" applyNumberFormat="1"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38" fontId="5" fillId="4" borderId="11" xfId="1" applyFont="1" applyFill="1" applyBorder="1" applyAlignment="1">
      <alignment vertical="center" shrinkToFit="1"/>
    </xf>
    <xf numFmtId="180" fontId="5" fillId="4" borderId="4" xfId="1" applyNumberFormat="1" applyFont="1" applyFill="1" applyBorder="1" applyAlignment="1">
      <alignment vertical="center" shrinkToFit="1"/>
    </xf>
    <xf numFmtId="180" fontId="5" fillId="3" borderId="4" xfId="1" applyNumberFormat="1" applyFont="1" applyFill="1" applyBorder="1" applyAlignment="1" applyProtection="1">
      <alignment vertical="center" shrinkToFit="1"/>
      <protection locked="0"/>
    </xf>
    <xf numFmtId="38" fontId="21" fillId="8" borderId="17" xfId="1" applyFont="1" applyFill="1" applyBorder="1" applyAlignment="1">
      <alignment horizontal="center" vertical="center" shrinkToFit="1"/>
    </xf>
    <xf numFmtId="38" fontId="21" fillId="8" borderId="16" xfId="1" applyFont="1" applyFill="1" applyBorder="1" applyAlignment="1">
      <alignment horizontal="center" vertical="center" shrinkToFit="1"/>
    </xf>
    <xf numFmtId="178" fontId="21" fillId="8" borderId="44" xfId="1" applyNumberFormat="1" applyFont="1" applyFill="1" applyBorder="1" applyAlignment="1">
      <alignment horizontal="center" vertical="center" shrinkToFit="1"/>
    </xf>
    <xf numFmtId="38" fontId="21" fillId="9" borderId="17" xfId="1" applyFont="1" applyFill="1" applyBorder="1" applyAlignment="1">
      <alignment horizontal="center" vertical="center" shrinkToFit="1"/>
    </xf>
    <xf numFmtId="38" fontId="21" fillId="9" borderId="16" xfId="1" applyFont="1" applyFill="1" applyBorder="1" applyAlignment="1">
      <alignment horizontal="center" vertical="center" shrinkToFit="1"/>
    </xf>
    <xf numFmtId="178" fontId="21" fillId="9" borderId="44" xfId="1"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vertical="center"/>
    </xf>
    <xf numFmtId="178" fontId="27" fillId="5" borderId="34" xfId="0" applyNumberFormat="1" applyFont="1" applyFill="1" applyBorder="1" applyAlignment="1">
      <alignment horizontal="center" vertical="center"/>
    </xf>
    <xf numFmtId="178" fontId="27" fillId="5" borderId="35" xfId="0" applyNumberFormat="1" applyFont="1" applyFill="1" applyBorder="1" applyAlignment="1">
      <alignment horizontal="center" vertical="center"/>
    </xf>
    <xf numFmtId="178" fontId="27" fillId="5" borderId="42" xfId="0" applyNumberFormat="1" applyFont="1" applyFill="1" applyBorder="1" applyAlignment="1">
      <alignment horizontal="center" vertical="center"/>
    </xf>
    <xf numFmtId="178" fontId="27" fillId="2" borderId="43" xfId="0" applyNumberFormat="1" applyFont="1" applyFill="1" applyBorder="1" applyAlignment="1">
      <alignment horizontal="center" vertical="center"/>
    </xf>
    <xf numFmtId="178" fontId="27" fillId="2" borderId="35" xfId="0" applyNumberFormat="1" applyFont="1" applyFill="1" applyBorder="1" applyAlignment="1">
      <alignment horizontal="center" vertical="center"/>
    </xf>
    <xf numFmtId="178" fontId="27" fillId="2" borderId="42" xfId="0" applyNumberFormat="1" applyFont="1" applyFill="1" applyBorder="1" applyAlignment="1">
      <alignment horizontal="center" vertical="center"/>
    </xf>
    <xf numFmtId="178" fontId="28" fillId="5" borderId="34" xfId="0" applyNumberFormat="1" applyFont="1" applyFill="1" applyBorder="1" applyAlignment="1">
      <alignment vertical="center"/>
    </xf>
    <xf numFmtId="178" fontId="28" fillId="5" borderId="35" xfId="0" applyNumberFormat="1" applyFont="1" applyFill="1" applyBorder="1" applyAlignment="1">
      <alignment vertical="center"/>
    </xf>
    <xf numFmtId="178" fontId="28" fillId="5" borderId="42" xfId="0" applyNumberFormat="1" applyFont="1" applyFill="1" applyBorder="1" applyAlignment="1">
      <alignment vertical="center"/>
    </xf>
    <xf numFmtId="178" fontId="28" fillId="2" borderId="43" xfId="0" applyNumberFormat="1" applyFont="1" applyFill="1" applyBorder="1" applyAlignment="1">
      <alignment vertical="center"/>
    </xf>
    <xf numFmtId="178" fontId="28" fillId="2" borderId="35" xfId="0" applyNumberFormat="1" applyFont="1" applyFill="1" applyBorder="1" applyAlignment="1">
      <alignment vertical="center"/>
    </xf>
    <xf numFmtId="178" fontId="28" fillId="2" borderId="42" xfId="0" applyNumberFormat="1" applyFont="1" applyFill="1" applyBorder="1" applyAlignment="1">
      <alignment vertical="center"/>
    </xf>
    <xf numFmtId="0" fontId="27" fillId="0" borderId="1" xfId="0" applyFont="1" applyBorder="1" applyAlignment="1">
      <alignment horizontal="center" vertical="center"/>
    </xf>
    <xf numFmtId="0" fontId="27" fillId="0" borderId="3" xfId="0" applyFont="1" applyBorder="1" applyAlignment="1">
      <alignment horizontal="center" vertical="center" wrapText="1"/>
    </xf>
    <xf numFmtId="0" fontId="27" fillId="4" borderId="3" xfId="0" applyFont="1" applyFill="1" applyBorder="1" applyAlignment="1">
      <alignment vertical="center" shrinkToFit="1"/>
    </xf>
    <xf numFmtId="38" fontId="27" fillId="4" borderId="3" xfId="0" applyNumberFormat="1" applyFont="1" applyFill="1" applyBorder="1" applyAlignment="1">
      <alignment vertical="center"/>
    </xf>
    <xf numFmtId="178" fontId="27" fillId="4" borderId="39" xfId="0" applyNumberFormat="1" applyFont="1" applyFill="1" applyBorder="1" applyAlignment="1">
      <alignment vertical="center"/>
    </xf>
    <xf numFmtId="178" fontId="27" fillId="4" borderId="22" xfId="0" applyNumberFormat="1" applyFont="1" applyFill="1" applyBorder="1" applyAlignment="1">
      <alignment vertical="center"/>
    </xf>
    <xf numFmtId="178" fontId="27" fillId="4" borderId="28" xfId="0" applyNumberFormat="1" applyFont="1" applyFill="1" applyBorder="1" applyAlignment="1">
      <alignment vertical="center"/>
    </xf>
    <xf numFmtId="178" fontId="27" fillId="4" borderId="26" xfId="0" applyNumberFormat="1" applyFont="1" applyFill="1" applyBorder="1" applyAlignment="1">
      <alignment vertical="center"/>
    </xf>
    <xf numFmtId="178" fontId="27" fillId="4" borderId="41" xfId="0" applyNumberFormat="1" applyFont="1" applyFill="1" applyBorder="1" applyAlignment="1">
      <alignment vertical="center"/>
    </xf>
    <xf numFmtId="178" fontId="27" fillId="0" borderId="0" xfId="0" applyNumberFormat="1" applyFont="1" applyAlignment="1">
      <alignment horizontal="center" vertical="center"/>
    </xf>
    <xf numFmtId="178" fontId="27" fillId="0" borderId="0" xfId="0" applyNumberFormat="1" applyFont="1" applyAlignment="1">
      <alignment vertical="center"/>
    </xf>
    <xf numFmtId="0" fontId="8" fillId="0" borderId="0" xfId="0" applyFont="1"/>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21" fillId="0" borderId="1" xfId="0" applyFont="1" applyBorder="1" applyAlignment="1">
      <alignment vertical="center"/>
    </xf>
    <xf numFmtId="181" fontId="21" fillId="4" borderId="1" xfId="1" applyNumberFormat="1" applyFont="1" applyFill="1" applyBorder="1" applyAlignment="1">
      <alignment vertical="center" shrinkToFit="1"/>
    </xf>
    <xf numFmtId="180" fontId="5" fillId="4" borderId="6" xfId="1" applyNumberFormat="1" applyFont="1" applyFill="1" applyBorder="1" applyAlignment="1" applyProtection="1">
      <alignment vertical="center" shrinkToFit="1"/>
    </xf>
    <xf numFmtId="180" fontId="5" fillId="4" borderId="3" xfId="1" applyNumberFormat="1" applyFont="1" applyFill="1" applyBorder="1" applyAlignment="1" applyProtection="1">
      <alignment vertical="center" shrinkToFit="1"/>
    </xf>
    <xf numFmtId="180" fontId="5" fillId="4" borderId="4" xfId="1" applyNumberFormat="1" applyFont="1" applyFill="1" applyBorder="1" applyAlignment="1" applyProtection="1">
      <alignment vertical="center" shrinkToFit="1"/>
    </xf>
    <xf numFmtId="38" fontId="5" fillId="3" borderId="6" xfId="1" applyFont="1" applyFill="1" applyBorder="1" applyAlignment="1" applyProtection="1">
      <alignment vertical="center" shrinkToFit="1"/>
      <protection locked="0"/>
    </xf>
    <xf numFmtId="38" fontId="5" fillId="3" borderId="3" xfId="1" applyFont="1" applyFill="1" applyBorder="1" applyAlignment="1" applyProtection="1">
      <alignment vertical="center" shrinkToFit="1"/>
      <protection locked="0"/>
    </xf>
    <xf numFmtId="38" fontId="5" fillId="3" borderId="4" xfId="1" applyFont="1" applyFill="1" applyBorder="1" applyAlignment="1" applyProtection="1">
      <alignment vertical="center" shrinkToFit="1"/>
      <protection locked="0"/>
    </xf>
    <xf numFmtId="180" fontId="5" fillId="3" borderId="11" xfId="1" applyNumberFormat="1" applyFont="1" applyFill="1" applyBorder="1" applyAlignment="1" applyProtection="1">
      <alignment vertical="center" shrinkToFit="1"/>
      <protection locked="0"/>
    </xf>
    <xf numFmtId="179" fontId="27" fillId="4" borderId="34" xfId="0" applyNumberFormat="1" applyFont="1" applyFill="1" applyBorder="1" applyAlignment="1">
      <alignment vertical="center"/>
    </xf>
    <xf numFmtId="179" fontId="27" fillId="4" borderId="35" xfId="0" applyNumberFormat="1" applyFont="1" applyFill="1" applyBorder="1" applyAlignment="1">
      <alignment vertical="center"/>
    </xf>
    <xf numFmtId="179" fontId="27" fillId="4" borderId="42" xfId="0" applyNumberFormat="1" applyFont="1" applyFill="1" applyBorder="1" applyAlignment="1">
      <alignment vertical="center"/>
    </xf>
    <xf numFmtId="179" fontId="27" fillId="4" borderId="43" xfId="0" applyNumberFormat="1" applyFont="1" applyFill="1" applyBorder="1" applyAlignment="1">
      <alignment vertical="center"/>
    </xf>
    <xf numFmtId="0" fontId="27" fillId="0" borderId="6" xfId="0" applyFont="1" applyBorder="1" applyAlignment="1">
      <alignment horizontal="center" vertical="center" wrapText="1"/>
    </xf>
    <xf numFmtId="0" fontId="27" fillId="4" borderId="6" xfId="0" applyFont="1" applyFill="1" applyBorder="1" applyAlignment="1">
      <alignment vertical="center" shrinkToFit="1"/>
    </xf>
    <xf numFmtId="38" fontId="27" fillId="4" borderId="6" xfId="0" applyNumberFormat="1" applyFont="1" applyFill="1" applyBorder="1" applyAlignment="1">
      <alignment vertical="center"/>
    </xf>
    <xf numFmtId="178" fontId="27" fillId="4" borderId="50" xfId="0" applyNumberFormat="1" applyFont="1" applyFill="1" applyBorder="1" applyAlignment="1">
      <alignment vertical="center"/>
    </xf>
    <xf numFmtId="178" fontId="27" fillId="4" borderId="51" xfId="0" applyNumberFormat="1" applyFont="1" applyFill="1" applyBorder="1" applyAlignment="1">
      <alignment vertical="center"/>
    </xf>
    <xf numFmtId="178" fontId="27" fillId="4" borderId="52" xfId="0" applyNumberFormat="1" applyFont="1" applyFill="1" applyBorder="1" applyAlignment="1">
      <alignment vertical="center"/>
    </xf>
    <xf numFmtId="178" fontId="27" fillId="4" borderId="25" xfId="0" applyNumberFormat="1" applyFont="1" applyFill="1" applyBorder="1" applyAlignment="1">
      <alignment vertical="center"/>
    </xf>
    <xf numFmtId="178" fontId="27" fillId="4" borderId="53" xfId="0" applyNumberFormat="1" applyFont="1" applyFill="1" applyBorder="1" applyAlignment="1">
      <alignment vertical="center"/>
    </xf>
    <xf numFmtId="0" fontId="19" fillId="7" borderId="45" xfId="0" applyFont="1" applyFill="1" applyBorder="1" applyAlignment="1">
      <alignment horizontal="center" vertical="center" shrinkToFit="1"/>
    </xf>
    <xf numFmtId="0" fontId="19" fillId="7" borderId="45" xfId="0" applyFont="1" applyFill="1" applyBorder="1" applyAlignment="1">
      <alignment vertical="center" shrinkToFit="1"/>
    </xf>
    <xf numFmtId="38" fontId="19" fillId="7" borderId="45" xfId="1" applyFont="1" applyFill="1" applyBorder="1" applyAlignment="1">
      <alignment vertical="center" shrinkToFit="1"/>
    </xf>
    <xf numFmtId="180" fontId="19" fillId="7" borderId="45" xfId="1" applyNumberFormat="1" applyFont="1" applyFill="1" applyBorder="1" applyAlignment="1">
      <alignment vertical="center" shrinkToFit="1"/>
    </xf>
    <xf numFmtId="180" fontId="19" fillId="7" borderId="45" xfId="1" applyNumberFormat="1" applyFont="1" applyFill="1" applyBorder="1" applyAlignment="1" applyProtection="1">
      <alignment vertical="center" shrinkToFit="1"/>
      <protection locked="0"/>
    </xf>
    <xf numFmtId="0" fontId="31" fillId="0" borderId="2" xfId="0" applyFont="1" applyBorder="1" applyAlignment="1">
      <alignment horizontal="center" vertical="center" wrapText="1"/>
    </xf>
    <xf numFmtId="0" fontId="31" fillId="4" borderId="2" xfId="0" applyFont="1" applyFill="1" applyBorder="1" applyAlignment="1">
      <alignment vertical="center" shrinkToFit="1"/>
    </xf>
    <xf numFmtId="38" fontId="31" fillId="4" borderId="2" xfId="0" applyNumberFormat="1" applyFont="1" applyFill="1" applyBorder="1" applyAlignment="1">
      <alignment vertical="center"/>
    </xf>
    <xf numFmtId="178" fontId="31" fillId="4" borderId="36" xfId="0" applyNumberFormat="1" applyFont="1" applyFill="1" applyBorder="1" applyAlignment="1">
      <alignment vertical="center"/>
    </xf>
    <xf numFmtId="178" fontId="31" fillId="4" borderId="37" xfId="0" applyNumberFormat="1" applyFont="1" applyFill="1" applyBorder="1" applyAlignment="1">
      <alignment vertical="center"/>
    </xf>
    <xf numFmtId="178" fontId="31" fillId="4" borderId="38" xfId="0" applyNumberFormat="1" applyFont="1" applyFill="1" applyBorder="1" applyAlignment="1">
      <alignment vertical="center"/>
    </xf>
    <xf numFmtId="178" fontId="31" fillId="4" borderId="32" xfId="0" applyNumberFormat="1" applyFont="1" applyFill="1" applyBorder="1" applyAlignment="1">
      <alignment vertical="center"/>
    </xf>
    <xf numFmtId="178" fontId="31" fillId="4" borderId="40" xfId="0" applyNumberFormat="1" applyFont="1" applyFill="1" applyBorder="1" applyAlignment="1">
      <alignment vertical="center"/>
    </xf>
    <xf numFmtId="0" fontId="5"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pplyBorder="1" applyAlignment="1">
      <alignment vertical="center"/>
    </xf>
    <xf numFmtId="0" fontId="5" fillId="4" borderId="6" xfId="0" applyFont="1" applyFill="1" applyBorder="1" applyAlignment="1">
      <alignment vertical="center" shrinkToFit="1"/>
    </xf>
    <xf numFmtId="0" fontId="5" fillId="4" borderId="3" xfId="0" applyFont="1" applyFill="1" applyBorder="1" applyAlignment="1">
      <alignment vertical="center" shrinkToFit="1"/>
    </xf>
    <xf numFmtId="0" fontId="5" fillId="4" borderId="11" xfId="0" applyFont="1" applyFill="1" applyBorder="1" applyAlignment="1">
      <alignment vertical="center" shrinkToFit="1"/>
    </xf>
    <xf numFmtId="40" fontId="19" fillId="7" borderId="45" xfId="1" applyNumberFormat="1" applyFont="1" applyFill="1" applyBorder="1" applyAlignment="1">
      <alignment vertical="center" shrinkToFit="1"/>
    </xf>
    <xf numFmtId="40" fontId="5" fillId="4" borderId="6" xfId="1" applyNumberFormat="1" applyFont="1" applyFill="1" applyBorder="1" applyAlignment="1">
      <alignment vertical="center" shrinkToFit="1"/>
    </xf>
    <xf numFmtId="40" fontId="5" fillId="4" borderId="3" xfId="1" applyNumberFormat="1" applyFont="1" applyFill="1" applyBorder="1" applyAlignment="1">
      <alignment vertical="center" shrinkToFit="1"/>
    </xf>
    <xf numFmtId="40" fontId="5" fillId="4" borderId="4" xfId="1" applyNumberFormat="1" applyFont="1" applyFill="1" applyBorder="1" applyAlignment="1">
      <alignment vertical="center" shrinkToFit="1"/>
    </xf>
    <xf numFmtId="40" fontId="7" fillId="4" borderId="48" xfId="1" applyNumberFormat="1" applyFont="1" applyFill="1" applyBorder="1" applyAlignment="1">
      <alignment vertical="center"/>
    </xf>
    <xf numFmtId="40" fontId="5" fillId="4" borderId="49" xfId="1" applyNumberFormat="1" applyFont="1" applyFill="1" applyBorder="1" applyAlignment="1">
      <alignment vertical="center"/>
    </xf>
    <xf numFmtId="181" fontId="25" fillId="4" borderId="1" xfId="1" applyNumberFormat="1" applyFont="1" applyFill="1" applyBorder="1" applyAlignment="1">
      <alignment vertical="center"/>
    </xf>
    <xf numFmtId="40" fontId="5" fillId="3" borderId="6" xfId="1" applyNumberFormat="1" applyFont="1" applyFill="1" applyBorder="1" applyAlignment="1" applyProtection="1">
      <alignment vertical="center" shrinkToFit="1"/>
      <protection locked="0"/>
    </xf>
    <xf numFmtId="40" fontId="5" fillId="3" borderId="3" xfId="1" applyNumberFormat="1" applyFont="1" applyFill="1" applyBorder="1" applyAlignment="1" applyProtection="1">
      <alignment vertical="center" shrinkToFit="1"/>
      <protection locked="0"/>
    </xf>
    <xf numFmtId="40" fontId="5" fillId="3" borderId="11" xfId="1" applyNumberFormat="1" applyFont="1" applyFill="1" applyBorder="1" applyAlignment="1" applyProtection="1">
      <alignment vertical="center" shrinkToFit="1"/>
      <protection locked="0"/>
    </xf>
    <xf numFmtId="40" fontId="5" fillId="3" borderId="4" xfId="1" applyNumberFormat="1" applyFont="1" applyFill="1" applyBorder="1" applyAlignment="1" applyProtection="1">
      <alignment vertical="center" shrinkToFit="1"/>
      <protection locked="0"/>
    </xf>
    <xf numFmtId="40" fontId="19" fillId="7" borderId="45" xfId="1" applyNumberFormat="1" applyFont="1" applyFill="1" applyBorder="1" applyAlignment="1" applyProtection="1">
      <alignment vertical="center" shrinkToFit="1"/>
      <protection locked="0"/>
    </xf>
    <xf numFmtId="0" fontId="8" fillId="0" borderId="0" xfId="0" applyFont="1" applyAlignment="1">
      <alignment horizontal="right" vertical="center"/>
    </xf>
    <xf numFmtId="0" fontId="8" fillId="0" borderId="0" xfId="0" applyFont="1" applyAlignment="1">
      <alignment vertical="center"/>
    </xf>
    <xf numFmtId="0" fontId="5" fillId="0" borderId="54" xfId="0" applyFont="1" applyBorder="1" applyAlignment="1">
      <alignment vertical="center"/>
    </xf>
    <xf numFmtId="180" fontId="5" fillId="0" borderId="54" xfId="1" applyNumberFormat="1" applyFont="1" applyBorder="1" applyAlignment="1">
      <alignment vertical="center"/>
    </xf>
    <xf numFmtId="0" fontId="5" fillId="0" borderId="55" xfId="0" applyFont="1" applyBorder="1" applyAlignment="1">
      <alignment vertical="center"/>
    </xf>
    <xf numFmtId="0" fontId="5" fillId="10" borderId="1" xfId="0" applyFont="1" applyFill="1" applyBorder="1" applyAlignment="1">
      <alignment horizontal="center" vertical="center"/>
    </xf>
    <xf numFmtId="0" fontId="5" fillId="0" borderId="1" xfId="0" applyFont="1" applyBorder="1" applyAlignment="1">
      <alignment vertical="top"/>
    </xf>
    <xf numFmtId="0" fontId="5" fillId="0" borderId="9" xfId="0" applyFont="1" applyBorder="1" applyAlignment="1">
      <alignment vertical="top"/>
    </xf>
    <xf numFmtId="0" fontId="5" fillId="0" borderId="17" xfId="0" applyFont="1" applyBorder="1" applyAlignment="1">
      <alignment vertical="top"/>
    </xf>
    <xf numFmtId="0" fontId="5" fillId="0" borderId="11" xfId="0" applyFont="1" applyBorder="1" applyAlignment="1">
      <alignment vertical="top"/>
    </xf>
    <xf numFmtId="0" fontId="5" fillId="0" borderId="58" xfId="0" applyFont="1" applyBorder="1" applyAlignment="1">
      <alignment vertical="center"/>
    </xf>
    <xf numFmtId="180" fontId="5" fillId="0" borderId="58" xfId="1" applyNumberFormat="1" applyFont="1" applyBorder="1" applyAlignment="1">
      <alignment vertical="center"/>
    </xf>
    <xf numFmtId="180" fontId="5" fillId="0" borderId="55" xfId="1" applyNumberFormat="1" applyFont="1" applyBorder="1" applyAlignment="1">
      <alignment vertical="center"/>
    </xf>
    <xf numFmtId="0" fontId="5" fillId="0" borderId="46" xfId="0" applyFont="1" applyBorder="1" applyAlignment="1">
      <alignment vertical="center"/>
    </xf>
    <xf numFmtId="180" fontId="5" fillId="0" borderId="46" xfId="1" applyNumberFormat="1" applyFont="1" applyBorder="1" applyAlignment="1">
      <alignment vertical="center"/>
    </xf>
    <xf numFmtId="0" fontId="5" fillId="0" borderId="1" xfId="0" applyFont="1" applyBorder="1" applyAlignment="1">
      <alignment vertical="top" wrapText="1"/>
    </xf>
    <xf numFmtId="180" fontId="5" fillId="0" borderId="8" xfId="1" applyNumberFormat="1" applyFont="1" applyBorder="1" applyAlignment="1">
      <alignment vertical="center"/>
    </xf>
    <xf numFmtId="0" fontId="5" fillId="0" borderId="59" xfId="0" applyFont="1" applyBorder="1" applyAlignment="1">
      <alignment vertical="center"/>
    </xf>
    <xf numFmtId="180" fontId="5" fillId="0" borderId="5" xfId="1" applyNumberFormat="1" applyFont="1" applyBorder="1" applyAlignment="1">
      <alignment vertical="center"/>
    </xf>
    <xf numFmtId="0" fontId="5" fillId="0" borderId="60" xfId="0" applyFont="1" applyBorder="1" applyAlignment="1">
      <alignment vertical="center"/>
    </xf>
    <xf numFmtId="180" fontId="5" fillId="0" borderId="61" xfId="1" applyNumberFormat="1" applyFont="1" applyBorder="1" applyAlignment="1">
      <alignment vertical="center"/>
    </xf>
    <xf numFmtId="0" fontId="5" fillId="0" borderId="62" xfId="0" applyFont="1" applyBorder="1" applyAlignment="1">
      <alignment vertical="center"/>
    </xf>
    <xf numFmtId="180" fontId="5" fillId="0" borderId="29" xfId="1" applyNumberFormat="1"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40" fontId="5" fillId="0" borderId="8" xfId="1" applyNumberFormat="1" applyFont="1" applyBorder="1" applyAlignment="1">
      <alignment horizontal="right" vertical="center"/>
    </xf>
    <xf numFmtId="40" fontId="5" fillId="0" borderId="59" xfId="1" applyNumberFormat="1" applyFont="1" applyBorder="1" applyAlignment="1">
      <alignment horizontal="center" vertical="center"/>
    </xf>
    <xf numFmtId="40" fontId="5" fillId="0" borderId="5" xfId="1" applyNumberFormat="1" applyFont="1" applyBorder="1" applyAlignment="1">
      <alignment horizontal="right" vertical="center"/>
    </xf>
    <xf numFmtId="40" fontId="5" fillId="0" borderId="60" xfId="1" applyNumberFormat="1" applyFont="1" applyBorder="1" applyAlignment="1">
      <alignment horizontal="center" vertical="center"/>
    </xf>
    <xf numFmtId="40" fontId="5" fillId="0" borderId="61" xfId="1" applyNumberFormat="1" applyFont="1" applyBorder="1" applyAlignment="1">
      <alignment horizontal="right" vertical="center"/>
    </xf>
    <xf numFmtId="40" fontId="5" fillId="0" borderId="62" xfId="1" applyNumberFormat="1" applyFont="1" applyBorder="1" applyAlignment="1">
      <alignment horizontal="center" vertical="center"/>
    </xf>
    <xf numFmtId="40" fontId="5" fillId="0" borderId="29" xfId="1" applyNumberFormat="1" applyFont="1" applyBorder="1" applyAlignment="1">
      <alignment horizontal="right" vertical="center"/>
    </xf>
    <xf numFmtId="40" fontId="5" fillId="0" borderId="30" xfId="1" applyNumberFormat="1" applyFont="1" applyBorder="1" applyAlignment="1">
      <alignment horizontal="center" vertical="center"/>
    </xf>
    <xf numFmtId="40" fontId="34" fillId="0" borderId="5" xfId="1" applyNumberFormat="1" applyFont="1" applyBorder="1" applyAlignment="1">
      <alignment horizontal="right" vertical="center"/>
    </xf>
    <xf numFmtId="40" fontId="34" fillId="0" borderId="61" xfId="1" applyNumberFormat="1" applyFont="1" applyBorder="1" applyAlignment="1">
      <alignment horizontal="right" vertical="center"/>
    </xf>
    <xf numFmtId="40" fontId="34" fillId="0" borderId="8" xfId="1" applyNumberFormat="1" applyFont="1" applyBorder="1" applyAlignment="1">
      <alignment horizontal="right" vertical="center"/>
    </xf>
    <xf numFmtId="180" fontId="8" fillId="0" borderId="1" xfId="1" applyNumberFormat="1"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lignment horizontal="left" vertical="center"/>
    </xf>
    <xf numFmtId="0" fontId="5" fillId="0" borderId="9"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9" borderId="29" xfId="0" applyFont="1" applyFill="1" applyBorder="1" applyAlignment="1">
      <alignment horizontal="center" vertical="center"/>
    </xf>
    <xf numFmtId="0" fontId="5" fillId="9" borderId="46" xfId="0" applyFont="1" applyFill="1" applyBorder="1" applyAlignment="1">
      <alignment horizontal="center" vertical="center"/>
    </xf>
    <xf numFmtId="0" fontId="5" fillId="9" borderId="30" xfId="0" applyFont="1" applyFill="1" applyBorder="1" applyAlignment="1">
      <alignment horizontal="center" vertical="center"/>
    </xf>
    <xf numFmtId="38" fontId="21" fillId="9" borderId="9" xfId="1" applyFont="1" applyFill="1" applyBorder="1" applyAlignment="1">
      <alignment horizontal="center" vertical="center" shrinkToFit="1"/>
    </xf>
    <xf numFmtId="38" fontId="21" fillId="9" borderId="6" xfId="1" applyFont="1" applyFill="1" applyBorder="1" applyAlignment="1">
      <alignment horizontal="center" vertical="center" shrinkToFit="1"/>
    </xf>
    <xf numFmtId="38" fontId="21" fillId="9" borderId="13" xfId="1" applyFont="1" applyFill="1" applyBorder="1" applyAlignment="1">
      <alignment horizontal="center" vertical="center" shrinkToFit="1"/>
    </xf>
    <xf numFmtId="38" fontId="21" fillId="9" borderId="15" xfId="1" applyFont="1" applyFill="1" applyBorder="1" applyAlignment="1">
      <alignment horizontal="center" vertical="center" shrinkToFit="1"/>
    </xf>
    <xf numFmtId="38" fontId="21" fillId="9" borderId="7" xfId="1" applyFont="1" applyFill="1" applyBorder="1" applyAlignment="1">
      <alignment horizontal="center" vertical="center" shrinkToFit="1"/>
    </xf>
    <xf numFmtId="38" fontId="21" fillId="9" borderId="14" xfId="1" applyFont="1" applyFill="1" applyBorder="1" applyAlignment="1">
      <alignment horizontal="center" vertical="center" shrinkToFit="1"/>
    </xf>
    <xf numFmtId="38" fontId="5" fillId="9" borderId="9" xfId="1" applyFont="1" applyFill="1" applyBorder="1" applyAlignment="1">
      <alignment horizontal="center" vertical="center" shrinkToFit="1"/>
    </xf>
    <xf numFmtId="38" fontId="5" fillId="9" borderId="17" xfId="1" applyFont="1" applyFill="1" applyBorder="1" applyAlignment="1">
      <alignment horizontal="center" vertical="center" shrinkToFit="1"/>
    </xf>
    <xf numFmtId="38" fontId="21" fillId="9" borderId="9" xfId="1" applyFont="1" applyFill="1" applyBorder="1" applyAlignment="1">
      <alignment horizontal="center" vertical="center" wrapText="1" shrinkToFit="1"/>
    </xf>
    <xf numFmtId="38" fontId="21" fillId="9" borderId="17" xfId="1" applyFont="1" applyFill="1" applyBorder="1" applyAlignment="1">
      <alignment horizontal="center" vertical="center" wrapText="1" shrinkToFit="1"/>
    </xf>
    <xf numFmtId="38" fontId="21" fillId="9" borderId="10" xfId="1" applyFont="1" applyFill="1" applyBorder="1" applyAlignment="1">
      <alignment horizontal="center" vertical="center" wrapText="1" shrinkToFit="1"/>
    </xf>
    <xf numFmtId="178" fontId="21" fillId="9" borderId="9" xfId="1" applyNumberFormat="1" applyFont="1" applyFill="1" applyBorder="1" applyAlignment="1">
      <alignment horizontal="center" vertical="center" shrinkToFit="1"/>
    </xf>
    <xf numFmtId="178" fontId="21" fillId="9" borderId="6" xfId="1" applyNumberFormat="1" applyFont="1" applyFill="1" applyBorder="1" applyAlignment="1">
      <alignment horizontal="center" vertical="center" shrinkToFit="1"/>
    </xf>
    <xf numFmtId="178" fontId="21" fillId="9" borderId="17" xfId="1" applyNumberFormat="1" applyFont="1" applyFill="1" applyBorder="1" applyAlignment="1">
      <alignment horizontal="center" vertical="center" shrinkToFit="1"/>
    </xf>
    <xf numFmtId="178" fontId="21" fillId="9" borderId="10" xfId="1" applyNumberFormat="1" applyFont="1" applyFill="1" applyBorder="1" applyAlignment="1">
      <alignment horizontal="center" vertical="center" shrinkToFit="1"/>
    </xf>
    <xf numFmtId="38" fontId="5" fillId="9" borderId="9" xfId="1" applyFont="1" applyFill="1" applyBorder="1" applyAlignment="1">
      <alignment horizontal="center" vertical="center" wrapText="1" shrinkToFit="1"/>
    </xf>
    <xf numFmtId="38" fontId="5" fillId="9" borderId="10" xfId="1" applyFont="1" applyFill="1" applyBorder="1" applyAlignment="1">
      <alignment horizontal="center" vertical="center" shrinkToFit="1"/>
    </xf>
    <xf numFmtId="38" fontId="5" fillId="9" borderId="17" xfId="1" applyFont="1" applyFill="1" applyBorder="1" applyAlignment="1">
      <alignment horizontal="center" vertical="center" wrapText="1" shrinkToFit="1"/>
    </xf>
    <xf numFmtId="38" fontId="5" fillId="9" borderId="10" xfId="1" applyFont="1" applyFill="1" applyBorder="1" applyAlignment="1">
      <alignment horizontal="center" vertical="center" wrapText="1" shrinkToFit="1"/>
    </xf>
    <xf numFmtId="38" fontId="21" fillId="8" borderId="6" xfId="1" applyFont="1" applyFill="1" applyBorder="1" applyAlignment="1">
      <alignment horizontal="center" vertical="center" shrinkToFit="1"/>
    </xf>
    <xf numFmtId="38" fontId="21" fillId="8" borderId="9" xfId="1" applyFont="1" applyFill="1" applyBorder="1" applyAlignment="1">
      <alignment horizontal="center" vertical="center" wrapText="1" shrinkToFit="1"/>
    </xf>
    <xf numFmtId="38" fontId="21" fillId="8" borderId="17" xfId="1" applyFont="1" applyFill="1" applyBorder="1" applyAlignment="1">
      <alignment horizontal="center" vertical="center" wrapText="1" shrinkToFit="1"/>
    </xf>
    <xf numFmtId="38" fontId="21" fillId="8" borderId="10" xfId="1" applyFont="1" applyFill="1" applyBorder="1" applyAlignment="1">
      <alignment horizontal="center" vertical="center" wrapText="1" shrinkToFit="1"/>
    </xf>
    <xf numFmtId="0" fontId="5" fillId="8" borderId="29" xfId="0" applyFont="1" applyFill="1" applyBorder="1" applyAlignment="1">
      <alignment horizontal="center" vertical="center"/>
    </xf>
    <xf numFmtId="0" fontId="5" fillId="8" borderId="46" xfId="0" applyFont="1" applyFill="1" applyBorder="1" applyAlignment="1">
      <alignment horizontal="center" vertical="center"/>
    </xf>
    <xf numFmtId="0" fontId="5" fillId="8" borderId="30" xfId="0" applyFont="1" applyFill="1" applyBorder="1" applyAlignment="1">
      <alignment horizontal="center" vertical="center"/>
    </xf>
    <xf numFmtId="38" fontId="5" fillId="8" borderId="9" xfId="1" applyFont="1" applyFill="1" applyBorder="1" applyAlignment="1">
      <alignment horizontal="center" vertical="center" shrinkToFit="1"/>
    </xf>
    <xf numFmtId="38" fontId="5" fillId="8" borderId="17" xfId="1" applyFont="1" applyFill="1" applyBorder="1" applyAlignment="1">
      <alignment horizontal="center" vertical="center" shrinkToFit="1"/>
    </xf>
    <xf numFmtId="38" fontId="5" fillId="8" borderId="10" xfId="1" applyFont="1" applyFill="1" applyBorder="1" applyAlignment="1">
      <alignment horizontal="center" vertical="center" shrinkToFit="1"/>
    </xf>
    <xf numFmtId="38" fontId="21" fillId="8" borderId="9" xfId="1" applyFont="1" applyFill="1" applyBorder="1" applyAlignment="1">
      <alignment horizontal="center" vertical="center" shrinkToFit="1"/>
    </xf>
    <xf numFmtId="178" fontId="21" fillId="8" borderId="9" xfId="1" applyNumberFormat="1" applyFont="1" applyFill="1" applyBorder="1" applyAlignment="1">
      <alignment horizontal="center" vertical="center" shrinkToFit="1"/>
    </xf>
    <xf numFmtId="0" fontId="21" fillId="0" borderId="29"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178" fontId="21" fillId="8" borderId="6" xfId="1" applyNumberFormat="1" applyFont="1" applyFill="1" applyBorder="1" applyAlignment="1">
      <alignment horizontal="center" vertical="center" shrinkToFit="1"/>
    </xf>
    <xf numFmtId="38" fontId="21" fillId="8" borderId="13" xfId="1" applyFont="1" applyFill="1" applyBorder="1" applyAlignment="1">
      <alignment horizontal="center" vertical="center" shrinkToFit="1"/>
    </xf>
    <xf numFmtId="38" fontId="21" fillId="8" borderId="15" xfId="1" applyFont="1" applyFill="1" applyBorder="1" applyAlignment="1">
      <alignment horizontal="center" vertical="center" shrinkToFit="1"/>
    </xf>
    <xf numFmtId="38" fontId="21" fillId="8" borderId="7" xfId="1" applyFont="1" applyFill="1" applyBorder="1" applyAlignment="1">
      <alignment horizontal="center" vertical="center" shrinkToFit="1"/>
    </xf>
    <xf numFmtId="38" fontId="21" fillId="8" borderId="14" xfId="1" applyFont="1" applyFill="1" applyBorder="1" applyAlignment="1">
      <alignment horizontal="center" vertical="center" shrinkToFit="1"/>
    </xf>
    <xf numFmtId="38" fontId="5" fillId="0" borderId="9" xfId="1" applyFont="1" applyFill="1" applyBorder="1" applyAlignment="1">
      <alignment horizontal="center" vertical="center" wrapText="1" shrinkToFit="1"/>
    </xf>
    <xf numFmtId="38" fontId="5" fillId="0" borderId="17" xfId="1" applyFont="1" applyFill="1" applyBorder="1" applyAlignment="1">
      <alignment horizontal="center" vertical="center" wrapText="1" shrinkToFit="1"/>
    </xf>
    <xf numFmtId="38" fontId="5" fillId="0" borderId="10" xfId="1" applyFont="1" applyFill="1" applyBorder="1" applyAlignment="1">
      <alignment horizontal="center" vertical="center" wrapText="1"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178" fontId="21" fillId="8" borderId="17" xfId="1" applyNumberFormat="1" applyFont="1" applyFill="1" applyBorder="1" applyAlignment="1">
      <alignment horizontal="center" vertical="center" shrinkToFit="1"/>
    </xf>
    <xf numFmtId="178" fontId="21" fillId="8" borderId="10" xfId="1" applyNumberFormat="1" applyFont="1" applyFill="1" applyBorder="1" applyAlignment="1">
      <alignment horizontal="center" vertical="center" shrinkToFit="1"/>
    </xf>
    <xf numFmtId="0" fontId="5" fillId="0" borderId="57" xfId="0" applyFont="1" applyBorder="1" applyAlignment="1">
      <alignment vertical="top" wrapText="1"/>
    </xf>
    <xf numFmtId="0" fontId="5" fillId="0" borderId="15"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2" xfId="0" applyFont="1" applyBorder="1" applyAlignment="1">
      <alignment vertical="top" wrapText="1"/>
    </xf>
    <xf numFmtId="0" fontId="5" fillId="0" borderId="31" xfId="0" applyFont="1" applyBorder="1" applyAlignment="1">
      <alignment vertical="top" wrapText="1"/>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5" fillId="10" borderId="43" xfId="0" applyFont="1" applyFill="1" applyBorder="1" applyAlignment="1">
      <alignment horizontal="center" vertical="center"/>
    </xf>
    <xf numFmtId="0" fontId="5" fillId="10" borderId="56" xfId="0" applyFont="1" applyFill="1" applyBorder="1" applyAlignment="1">
      <alignment horizontal="center" vertical="center"/>
    </xf>
    <xf numFmtId="0" fontId="5" fillId="10" borderId="34" xfId="0" applyFont="1" applyFill="1" applyBorder="1" applyAlignment="1">
      <alignment horizontal="center" vertical="center"/>
    </xf>
    <xf numFmtId="0" fontId="5" fillId="10" borderId="35" xfId="0" applyFont="1" applyFill="1" applyBorder="1" applyAlignment="1">
      <alignment horizontal="center" vertical="center"/>
    </xf>
    <xf numFmtId="0" fontId="5" fillId="0" borderId="46" xfId="0" applyFont="1" applyBorder="1" applyAlignment="1">
      <alignment vertical="top" wrapText="1"/>
    </xf>
    <xf numFmtId="0" fontId="5" fillId="0" borderId="30" xfId="0" applyFont="1" applyBorder="1" applyAlignment="1">
      <alignment vertical="top" wrapText="1"/>
    </xf>
    <xf numFmtId="0" fontId="5" fillId="0" borderId="9" xfId="0" applyFont="1" applyBorder="1" applyAlignment="1">
      <alignment vertical="top" wrapText="1"/>
    </xf>
    <xf numFmtId="0" fontId="5" fillId="0" borderId="17" xfId="0" applyFont="1" applyBorder="1" applyAlignment="1">
      <alignment vertical="top" wrapText="1"/>
    </xf>
    <xf numFmtId="0" fontId="5" fillId="0" borderId="11" xfId="0" applyFont="1" applyBorder="1" applyAlignment="1">
      <alignment vertical="top" wrapText="1"/>
    </xf>
    <xf numFmtId="178" fontId="28" fillId="2" borderId="23" xfId="0" applyNumberFormat="1" applyFont="1" applyFill="1" applyBorder="1" applyAlignment="1">
      <alignment horizontal="center" vertical="center" wrapText="1"/>
    </xf>
    <xf numFmtId="178" fontId="28" fillId="2" borderId="24" xfId="0" applyNumberFormat="1" applyFont="1" applyFill="1" applyBorder="1" applyAlignment="1">
      <alignment horizontal="center" vertical="center" wrapText="1"/>
    </xf>
    <xf numFmtId="178" fontId="28" fillId="2" borderId="33" xfId="0" applyNumberFormat="1" applyFont="1" applyFill="1" applyBorder="1" applyAlignment="1">
      <alignment horizontal="center" vertical="center" wrapText="1"/>
    </xf>
    <xf numFmtId="178" fontId="27" fillId="2" borderId="19" xfId="0" applyNumberFormat="1" applyFont="1" applyFill="1" applyBorder="1" applyAlignment="1">
      <alignment horizontal="center" vertical="center"/>
    </xf>
    <xf numFmtId="178" fontId="27" fillId="2" borderId="0" xfId="0" applyNumberFormat="1" applyFont="1" applyFill="1" applyAlignment="1">
      <alignment horizontal="center" vertical="center"/>
    </xf>
    <xf numFmtId="178" fontId="27" fillId="5" borderId="19" xfId="0" applyNumberFormat="1" applyFont="1" applyFill="1" applyBorder="1" applyAlignment="1">
      <alignment horizontal="center" vertical="center"/>
    </xf>
    <xf numFmtId="178" fontId="27" fillId="5" borderId="0" xfId="0" applyNumberFormat="1" applyFont="1" applyFill="1" applyAlignment="1">
      <alignment horizontal="center" vertical="center"/>
    </xf>
    <xf numFmtId="178" fontId="27" fillId="5" borderId="27" xfId="0" applyNumberFormat="1" applyFont="1" applyFill="1" applyBorder="1" applyAlignment="1">
      <alignment horizontal="center" vertical="center"/>
    </xf>
    <xf numFmtId="178" fontId="20" fillId="5" borderId="1" xfId="0" applyNumberFormat="1" applyFont="1" applyFill="1" applyBorder="1" applyAlignment="1">
      <alignment horizontal="center" vertical="center"/>
    </xf>
    <xf numFmtId="178" fontId="20" fillId="5" borderId="29" xfId="0" applyNumberFormat="1" applyFont="1" applyFill="1" applyBorder="1" applyAlignment="1">
      <alignment horizontal="center" vertical="center"/>
    </xf>
    <xf numFmtId="0" fontId="27" fillId="0" borderId="1" xfId="0" applyFont="1" applyBorder="1" applyAlignment="1">
      <alignment vertical="center"/>
    </xf>
    <xf numFmtId="0" fontId="20" fillId="0" borderId="1" xfId="0" applyFont="1" applyBorder="1" applyAlignment="1">
      <alignment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7" fillId="0" borderId="12" xfId="0" applyFont="1" applyBorder="1" applyAlignment="1">
      <alignment horizontal="center" vertical="center"/>
    </xf>
    <xf numFmtId="0" fontId="27" fillId="0" borderId="31" xfId="0" applyFont="1" applyBorder="1" applyAlignment="1">
      <alignment horizontal="center" vertical="center"/>
    </xf>
    <xf numFmtId="178" fontId="28" fillId="5" borderId="23" xfId="0" applyNumberFormat="1" applyFont="1" applyFill="1" applyBorder="1" applyAlignment="1">
      <alignment horizontal="center" vertical="center" wrapText="1"/>
    </xf>
    <xf numFmtId="178" fontId="28" fillId="5" borderId="24" xfId="0" applyNumberFormat="1" applyFont="1" applyFill="1" applyBorder="1" applyAlignment="1">
      <alignment horizontal="center" vertical="center" wrapText="1"/>
    </xf>
    <xf numFmtId="178" fontId="28" fillId="5" borderId="33" xfId="0" applyNumberFormat="1" applyFont="1" applyFill="1" applyBorder="1" applyAlignment="1">
      <alignment horizontal="center" vertical="center" wrapText="1"/>
    </xf>
    <xf numFmtId="178" fontId="20" fillId="2" borderId="30" xfId="0" applyNumberFormat="1" applyFont="1" applyFill="1" applyBorder="1" applyAlignment="1">
      <alignment horizontal="center" vertical="center"/>
    </xf>
    <xf numFmtId="178" fontId="20" fillId="2" borderId="1" xfId="0" applyNumberFormat="1" applyFont="1" applyFill="1" applyBorder="1" applyAlignment="1">
      <alignment horizontal="center" vertical="center"/>
    </xf>
    <xf numFmtId="178" fontId="20" fillId="2" borderId="29" xfId="0" applyNumberFormat="1" applyFont="1" applyFill="1" applyBorder="1" applyAlignment="1">
      <alignment horizontal="center" vertical="center"/>
    </xf>
    <xf numFmtId="38" fontId="5" fillId="4" borderId="3" xfId="1" applyFont="1" applyFill="1" applyBorder="1" applyAlignment="1">
      <alignment vertical="center" shrinkToFit="1"/>
    </xf>
    <xf numFmtId="38" fontId="5" fillId="4" borderId="4" xfId="1" applyFont="1" applyFill="1" applyBorder="1" applyAlignment="1">
      <alignment vertical="center" shrinkToFit="1"/>
    </xf>
    <xf numFmtId="38" fontId="5" fillId="4" borderId="1" xfId="1" applyFont="1" applyFill="1" applyBorder="1" applyAlignment="1">
      <alignment vertical="center"/>
    </xf>
    <xf numFmtId="38" fontId="5" fillId="4" borderId="11" xfId="1" applyFont="1" applyFill="1" applyBorder="1" applyAlignment="1">
      <alignment vertical="center"/>
    </xf>
  </cellXfs>
  <cellStyles count="3">
    <cellStyle name="桁区切り" xfId="1" builtinId="6"/>
    <cellStyle name="標準" xfId="0" builtinId="0"/>
    <cellStyle name="標準 2" xfId="2" xr:uid="{57575449-66B5-4A0A-B557-C2E2F091991A}"/>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312025</xdr:colOff>
      <xdr:row>0</xdr:row>
      <xdr:rowOff>59120</xdr:rowOff>
    </xdr:from>
    <xdr:to>
      <xdr:col>11</xdr:col>
      <xdr:colOff>509669</xdr:colOff>
      <xdr:row>36</xdr:row>
      <xdr:rowOff>175638</xdr:rowOff>
    </xdr:to>
    <xdr:pic>
      <xdr:nvPicPr>
        <xdr:cNvPr id="3" name="図 2">
          <a:extLst>
            <a:ext uri="{FF2B5EF4-FFF2-40B4-BE49-F238E27FC236}">
              <a16:creationId xmlns:a16="http://schemas.microsoft.com/office/drawing/2014/main" id="{B273FC79-7508-4B5C-864C-6DFD627E9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025" y="59120"/>
          <a:ext cx="6122851" cy="8629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4854-EEE2-46A4-ACA5-BABB1B0AA618}">
  <sheetPr codeName="Sheet1"/>
  <dimension ref="A1:AT55"/>
  <sheetViews>
    <sheetView showGridLines="0" showZeros="0" tabSelected="1" view="pageBreakPreview" zoomScaleNormal="70" zoomScaleSheetLayoutView="100" workbookViewId="0"/>
  </sheetViews>
  <sheetFormatPr defaultColWidth="9" defaultRowHeight="17.7"/>
  <cols>
    <col min="1" max="1" width="3.140625" style="29" customWidth="1"/>
    <col min="2" max="4" width="9" style="29"/>
    <col min="5" max="5" width="3.046875" style="29" customWidth="1"/>
    <col min="6" max="6" width="5.234375" style="29" bestFit="1" customWidth="1"/>
    <col min="7" max="7" width="13.37890625" style="29" customWidth="1"/>
    <col min="8" max="8" width="6.234375" style="29" customWidth="1"/>
    <col min="9" max="9" width="11.85546875" style="29" customWidth="1"/>
    <col min="10" max="10" width="18.37890625" style="29" customWidth="1"/>
    <col min="11" max="14" width="6.1875" style="29" customWidth="1"/>
    <col min="15" max="19" width="6.1875" style="30" customWidth="1"/>
    <col min="20" max="22" width="8.5703125" style="29" customWidth="1"/>
    <col min="23" max="23" width="12.09375" style="29" customWidth="1"/>
    <col min="24" max="24" width="18.37890625" style="29" customWidth="1"/>
    <col min="25" max="25" width="17.140625" style="29" customWidth="1"/>
    <col min="26" max="26" width="8.5703125" style="29" customWidth="1"/>
    <col min="27" max="29" width="6.1875" style="29" customWidth="1"/>
    <col min="30" max="30" width="6.1875" style="30" customWidth="1"/>
    <col min="31" max="35" width="6.1875" style="37" customWidth="1"/>
    <col min="36" max="38" width="8.5703125" style="29" customWidth="1"/>
    <col min="39" max="39" width="12.09375" style="29" bestFit="1" customWidth="1"/>
    <col min="40" max="41" width="13.046875" style="29" customWidth="1"/>
    <col min="42" max="42" width="2.90234375" style="29" customWidth="1"/>
    <col min="43" max="43" width="9" style="29" customWidth="1"/>
    <col min="44" max="44" width="29.33203125" style="29" hidden="1" customWidth="1"/>
    <col min="45" max="45" width="9" style="29" hidden="1" customWidth="1"/>
    <col min="46" max="46" width="63.6171875" style="29" hidden="1" customWidth="1"/>
    <col min="47" max="47" width="9" style="29" customWidth="1"/>
    <col min="48" max="16384" width="9" style="29"/>
  </cols>
  <sheetData>
    <row r="1" spans="1:46" ht="29.7">
      <c r="A1" s="31" t="s">
        <v>68</v>
      </c>
      <c r="B1" s="31"/>
      <c r="C1" s="31"/>
      <c r="D1" s="1"/>
      <c r="E1" s="1"/>
      <c r="F1" s="1"/>
      <c r="G1" s="1"/>
      <c r="H1" s="9"/>
      <c r="I1" s="9"/>
      <c r="J1" s="1"/>
      <c r="K1" s="9"/>
      <c r="L1" s="9"/>
      <c r="M1" s="9"/>
      <c r="N1" s="9"/>
      <c r="O1" s="9"/>
      <c r="P1" s="10"/>
      <c r="Q1" s="10"/>
      <c r="R1" s="9"/>
      <c r="S1" s="10"/>
      <c r="T1" s="9"/>
      <c r="U1" s="9"/>
      <c r="V1" s="9"/>
      <c r="W1" s="9"/>
      <c r="X1" s="1"/>
      <c r="Y1" s="1"/>
      <c r="Z1" s="1"/>
      <c r="AA1" s="1"/>
      <c r="AB1" s="1"/>
      <c r="AC1" s="9"/>
      <c r="AD1" s="10"/>
      <c r="AE1" s="12"/>
      <c r="AF1" s="12"/>
      <c r="AG1" s="12"/>
      <c r="AH1" s="12"/>
      <c r="AI1" s="12"/>
      <c r="AJ1" s="9"/>
      <c r="AK1" s="9"/>
      <c r="AL1" s="9"/>
      <c r="AM1" s="9"/>
    </row>
    <row r="2" spans="1:46" ht="18.3">
      <c r="A2" s="1"/>
      <c r="B2" s="32" t="s">
        <v>24</v>
      </c>
      <c r="C2" s="1"/>
      <c r="D2" s="1"/>
      <c r="E2" s="1"/>
      <c r="F2" s="1"/>
      <c r="G2" s="1"/>
      <c r="H2" s="1"/>
      <c r="I2" s="1"/>
      <c r="J2" s="1"/>
      <c r="K2" s="1"/>
      <c r="L2" s="150" t="s">
        <v>98</v>
      </c>
      <c r="M2" s="1"/>
      <c r="N2" s="1"/>
      <c r="O2" s="1"/>
      <c r="P2" s="1"/>
      <c r="Q2" s="1"/>
      <c r="R2" s="1"/>
      <c r="S2" s="1"/>
      <c r="T2" s="1"/>
      <c r="U2" s="1"/>
      <c r="V2" s="1"/>
      <c r="W2" s="1"/>
      <c r="X2" s="1"/>
      <c r="Y2" s="1"/>
      <c r="Z2" s="1"/>
      <c r="AA2" s="1"/>
      <c r="AB2" s="1"/>
      <c r="AC2" s="1"/>
      <c r="AD2" s="1"/>
      <c r="AE2" s="1"/>
      <c r="AF2" s="1"/>
      <c r="AG2" s="1"/>
      <c r="AH2" s="1"/>
      <c r="AI2" s="1"/>
      <c r="AJ2" s="1"/>
      <c r="AK2" s="1"/>
      <c r="AL2" s="1"/>
      <c r="AM2" s="1"/>
    </row>
    <row r="3" spans="1:46" ht="21.3">
      <c r="A3" s="1"/>
      <c r="B3" s="32" t="s">
        <v>51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6">
      <c r="A4" s="1"/>
      <c r="B4" s="131" t="s">
        <v>95</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46">
      <c r="A5" s="1"/>
      <c r="B5" s="131" t="s">
        <v>62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6">
      <c r="A6" s="1"/>
      <c r="B6" s="131" t="s">
        <v>96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46">
      <c r="A7" s="1"/>
      <c r="B7" s="131" t="s">
        <v>97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46" s="13" customFormat="1" ht="18" thickBot="1">
      <c r="A8" s="33"/>
      <c r="B8" s="33"/>
      <c r="C8" s="33"/>
      <c r="D8" s="33"/>
      <c r="E8" s="33"/>
      <c r="K8" s="33"/>
      <c r="L8" s="33"/>
      <c r="O8" s="34"/>
      <c r="P8" s="34"/>
      <c r="Q8" s="34"/>
      <c r="R8" s="34"/>
      <c r="S8" s="34"/>
      <c r="X8" s="33"/>
      <c r="Y8" s="33"/>
      <c r="Z8" s="33"/>
      <c r="AA8" s="33"/>
      <c r="AB8" s="33"/>
      <c r="AD8" s="34"/>
      <c r="AE8" s="35"/>
      <c r="AF8" s="35"/>
      <c r="AG8" s="35"/>
      <c r="AH8" s="35"/>
      <c r="AI8" s="35"/>
    </row>
    <row r="9" spans="1:46" s="13" customFormat="1" ht="18" customHeight="1" thickBot="1">
      <c r="A9" s="33"/>
      <c r="B9" s="33"/>
      <c r="C9" s="33"/>
      <c r="D9" s="33"/>
      <c r="E9" s="33"/>
      <c r="F9" s="237" t="s">
        <v>0</v>
      </c>
      <c r="G9" s="237" t="s">
        <v>25</v>
      </c>
      <c r="H9" s="234" t="s">
        <v>34</v>
      </c>
      <c r="I9" s="234" t="s">
        <v>61</v>
      </c>
      <c r="J9" s="218" t="s">
        <v>38</v>
      </c>
      <c r="K9" s="219"/>
      <c r="L9" s="219"/>
      <c r="M9" s="219"/>
      <c r="N9" s="219"/>
      <c r="O9" s="219"/>
      <c r="P9" s="219"/>
      <c r="Q9" s="219"/>
      <c r="R9" s="219"/>
      <c r="S9" s="219"/>
      <c r="T9" s="219"/>
      <c r="U9" s="219"/>
      <c r="V9" s="219"/>
      <c r="W9" s="220"/>
      <c r="X9" s="192" t="s">
        <v>39</v>
      </c>
      <c r="Y9" s="193"/>
      <c r="Z9" s="193"/>
      <c r="AA9" s="193"/>
      <c r="AB9" s="193"/>
      <c r="AC9" s="193"/>
      <c r="AD9" s="193"/>
      <c r="AE9" s="193"/>
      <c r="AF9" s="193"/>
      <c r="AG9" s="193"/>
      <c r="AH9" s="193"/>
      <c r="AI9" s="193"/>
      <c r="AJ9" s="193"/>
      <c r="AK9" s="193"/>
      <c r="AL9" s="193"/>
      <c r="AM9" s="194"/>
      <c r="AN9" s="189" t="s">
        <v>116</v>
      </c>
      <c r="AO9" s="189" t="s">
        <v>65</v>
      </c>
    </row>
    <row r="10" spans="1:46" ht="18.75" customHeight="1">
      <c r="A10" s="1"/>
      <c r="B10" s="1"/>
      <c r="C10" s="1"/>
      <c r="D10" s="1"/>
      <c r="E10" s="1"/>
      <c r="F10" s="238"/>
      <c r="G10" s="238"/>
      <c r="H10" s="235"/>
      <c r="I10" s="235"/>
      <c r="J10" s="221" t="s">
        <v>30</v>
      </c>
      <c r="K10" s="224" t="s">
        <v>31</v>
      </c>
      <c r="L10" s="224"/>
      <c r="M10" s="225" t="s">
        <v>33</v>
      </c>
      <c r="N10" s="225"/>
      <c r="O10" s="225" t="s">
        <v>60</v>
      </c>
      <c r="P10" s="225"/>
      <c r="Q10" s="225" t="s">
        <v>56</v>
      </c>
      <c r="R10" s="230" t="s">
        <v>26</v>
      </c>
      <c r="S10" s="231"/>
      <c r="T10" s="224" t="s">
        <v>36</v>
      </c>
      <c r="U10" s="224"/>
      <c r="V10" s="224"/>
      <c r="W10" s="215" t="s">
        <v>64</v>
      </c>
      <c r="X10" s="201" t="s">
        <v>30</v>
      </c>
      <c r="Y10" s="210" t="s">
        <v>63</v>
      </c>
      <c r="Z10" s="210" t="s">
        <v>52</v>
      </c>
      <c r="AA10" s="195" t="s">
        <v>31</v>
      </c>
      <c r="AB10" s="195"/>
      <c r="AC10" s="206" t="s">
        <v>33</v>
      </c>
      <c r="AD10" s="206"/>
      <c r="AE10" s="206" t="s">
        <v>60</v>
      </c>
      <c r="AF10" s="206"/>
      <c r="AG10" s="206" t="s">
        <v>56</v>
      </c>
      <c r="AH10" s="197" t="s">
        <v>26</v>
      </c>
      <c r="AI10" s="198"/>
      <c r="AJ10" s="195" t="s">
        <v>36</v>
      </c>
      <c r="AK10" s="195"/>
      <c r="AL10" s="195"/>
      <c r="AM10" s="203" t="s">
        <v>64</v>
      </c>
      <c r="AN10" s="190"/>
      <c r="AO10" s="190"/>
    </row>
    <row r="11" spans="1:46" ht="18.75" customHeight="1">
      <c r="A11" s="1"/>
      <c r="B11" s="1"/>
      <c r="C11" s="1"/>
      <c r="D11" s="1"/>
      <c r="E11" s="1"/>
      <c r="F11" s="238"/>
      <c r="G11" s="238"/>
      <c r="H11" s="235"/>
      <c r="I11" s="235"/>
      <c r="J11" s="222"/>
      <c r="K11" s="214" t="s">
        <v>22</v>
      </c>
      <c r="L11" s="214"/>
      <c r="M11" s="229" t="s">
        <v>37</v>
      </c>
      <c r="N11" s="229"/>
      <c r="O11" s="229" t="s">
        <v>37</v>
      </c>
      <c r="P11" s="229"/>
      <c r="Q11" s="240"/>
      <c r="R11" s="232"/>
      <c r="S11" s="233"/>
      <c r="T11" s="214" t="s">
        <v>23</v>
      </c>
      <c r="U11" s="214"/>
      <c r="V11" s="214"/>
      <c r="W11" s="216"/>
      <c r="X11" s="202"/>
      <c r="Y11" s="202"/>
      <c r="Z11" s="212"/>
      <c r="AA11" s="196" t="s">
        <v>22</v>
      </c>
      <c r="AB11" s="196"/>
      <c r="AC11" s="207" t="s">
        <v>37</v>
      </c>
      <c r="AD11" s="207"/>
      <c r="AE11" s="207" t="s">
        <v>37</v>
      </c>
      <c r="AF11" s="207"/>
      <c r="AG11" s="208"/>
      <c r="AH11" s="199"/>
      <c r="AI11" s="200"/>
      <c r="AJ11" s="196" t="s">
        <v>23</v>
      </c>
      <c r="AK11" s="196"/>
      <c r="AL11" s="196"/>
      <c r="AM11" s="204"/>
      <c r="AN11" s="190"/>
      <c r="AO11" s="190"/>
    </row>
    <row r="12" spans="1:46" ht="21" thickBot="1">
      <c r="A12" s="1"/>
      <c r="B12" s="14" t="s">
        <v>29</v>
      </c>
      <c r="C12" s="11"/>
      <c r="D12" s="11"/>
      <c r="E12" s="1"/>
      <c r="F12" s="239"/>
      <c r="G12" s="239"/>
      <c r="H12" s="236"/>
      <c r="I12" s="236"/>
      <c r="J12" s="223"/>
      <c r="K12" s="63" t="s">
        <v>13</v>
      </c>
      <c r="L12" s="63" t="s">
        <v>14</v>
      </c>
      <c r="M12" s="65" t="s">
        <v>13</v>
      </c>
      <c r="N12" s="65" t="s">
        <v>14</v>
      </c>
      <c r="O12" s="65" t="s">
        <v>13</v>
      </c>
      <c r="P12" s="65" t="s">
        <v>14</v>
      </c>
      <c r="Q12" s="241"/>
      <c r="R12" s="64" t="s">
        <v>13</v>
      </c>
      <c r="S12" s="64" t="s">
        <v>14</v>
      </c>
      <c r="T12" s="64" t="s">
        <v>13</v>
      </c>
      <c r="U12" s="64" t="s">
        <v>14</v>
      </c>
      <c r="V12" s="64" t="s">
        <v>35</v>
      </c>
      <c r="W12" s="217"/>
      <c r="X12" s="202"/>
      <c r="Y12" s="211"/>
      <c r="Z12" s="213"/>
      <c r="AA12" s="66" t="s">
        <v>13</v>
      </c>
      <c r="AB12" s="66" t="s">
        <v>14</v>
      </c>
      <c r="AC12" s="68" t="s">
        <v>13</v>
      </c>
      <c r="AD12" s="68" t="s">
        <v>14</v>
      </c>
      <c r="AE12" s="68" t="s">
        <v>13</v>
      </c>
      <c r="AF12" s="68" t="s">
        <v>14</v>
      </c>
      <c r="AG12" s="209"/>
      <c r="AH12" s="67" t="s">
        <v>13</v>
      </c>
      <c r="AI12" s="67" t="s">
        <v>14</v>
      </c>
      <c r="AJ12" s="67" t="s">
        <v>13</v>
      </c>
      <c r="AK12" s="67" t="s">
        <v>14</v>
      </c>
      <c r="AL12" s="67" t="s">
        <v>35</v>
      </c>
      <c r="AM12" s="205"/>
      <c r="AN12" s="191"/>
      <c r="AO12" s="191"/>
      <c r="AR12" s="132" t="s">
        <v>57</v>
      </c>
    </row>
    <row r="13" spans="1:46" ht="18.3" thickTop="1" thickBot="1">
      <c r="A13" s="1"/>
      <c r="B13" s="15" t="s">
        <v>27</v>
      </c>
      <c r="C13" s="16" t="s">
        <v>13</v>
      </c>
      <c r="D13" s="16" t="s">
        <v>14</v>
      </c>
      <c r="E13" s="1"/>
      <c r="F13" s="118" t="s">
        <v>16</v>
      </c>
      <c r="G13" s="119" t="s">
        <v>17</v>
      </c>
      <c r="H13" s="120">
        <v>1</v>
      </c>
      <c r="I13" s="120" t="s">
        <v>58</v>
      </c>
      <c r="J13" s="120" t="s">
        <v>18</v>
      </c>
      <c r="K13" s="120">
        <v>12</v>
      </c>
      <c r="L13" s="120">
        <v>10</v>
      </c>
      <c r="M13" s="138">
        <v>56</v>
      </c>
      <c r="N13" s="138">
        <v>63</v>
      </c>
      <c r="O13" s="138">
        <v>11.2</v>
      </c>
      <c r="P13" s="138">
        <v>12.4</v>
      </c>
      <c r="Q13" s="121">
        <v>5.3</v>
      </c>
      <c r="R13" s="121">
        <f>IFERROR(IF(O13&gt;0,M13/O13,""),"")</f>
        <v>5</v>
      </c>
      <c r="S13" s="121">
        <f>IFERROR(IF(P13&gt;0,N13/P13,""),"")</f>
        <v>5.0806451612903221</v>
      </c>
      <c r="T13" s="120">
        <f>IF($I13=$AR$13,IFERROR(年間負荷相当日数計算!P6*K13*O13,""),IF($I13=$AR$14,IFERROR(年間負荷相当日数計算!P6*K13*M13/Q13,""),""))</f>
        <v>0</v>
      </c>
      <c r="U13" s="120">
        <f>IF($I13=$AR$13,IFERROR(年間負荷相当日数計算!AC6*L13*P13,""),IF($I13=$AR$14,IFERROR(年間負荷相当日数計算!AC6*L13*N13/Q13,""),""))</f>
        <v>0</v>
      </c>
      <c r="V13" s="120" t="str">
        <f>IF(MIN(T13:U13)=0,"",IFERROR(T13+U13,""))</f>
        <v/>
      </c>
      <c r="W13" s="138" t="str">
        <f>IFERROR(V13*$AS$23/10^3,"")</f>
        <v/>
      </c>
      <c r="X13" s="120" t="s">
        <v>19</v>
      </c>
      <c r="Y13" s="120" t="s">
        <v>92</v>
      </c>
      <c r="Z13" s="120">
        <f t="shared" ref="Z13:Z28" si="0">IFERROR(VLOOKUP(Y13,$AR$17:$AS$19,2,FALSE),"")</f>
        <v>13</v>
      </c>
      <c r="AA13" s="121">
        <f t="shared" ref="AA13:AA28" si="1">IFERROR((M13*K13)/AC13,"")</f>
        <v>13.44</v>
      </c>
      <c r="AB13" s="121">
        <f t="shared" ref="AB13:AB28" si="2">IFERROR((N13*L13)/AD13,"")</f>
        <v>11.25</v>
      </c>
      <c r="AC13" s="149">
        <v>50</v>
      </c>
      <c r="AD13" s="149">
        <v>56</v>
      </c>
      <c r="AE13" s="149">
        <v>7.1</v>
      </c>
      <c r="AF13" s="149">
        <v>7.8</v>
      </c>
      <c r="AG13" s="122">
        <v>7.4</v>
      </c>
      <c r="AH13" s="121">
        <f>IFERROR(IF(AE13&gt;0,AC13/AE13,""),"")</f>
        <v>7.042253521126761</v>
      </c>
      <c r="AI13" s="121">
        <f>IFERROR(IF(AF13&gt;0,AD13/AF13,""),"")</f>
        <v>7.1794871794871797</v>
      </c>
      <c r="AJ13" s="120">
        <f>IF($I13=$AR$13,IFERROR(年間負荷相当日数計算!P6*AA13*AE13,""),IF($I13=$AR$14,IFERROR(年間負荷相当日数計算!P6*AA13*AC13/AG13,""),""))</f>
        <v>0</v>
      </c>
      <c r="AK13" s="120">
        <f>IF($I13=$AR$13,IFERROR(年間負荷相当日数計算!AC6*AB13*AF13,""),IF($I13=$AR$14,IFERROR(年間負荷相当日数計算!AC6*AB13*AD13/AG13,""),""))</f>
        <v>0</v>
      </c>
      <c r="AL13" s="120" t="str">
        <f>IF(MIN(AJ13:AK13)=0,"",IFERROR(AJ13+AK13,""))</f>
        <v/>
      </c>
      <c r="AM13" s="138" t="str">
        <f>IFERROR(AL13*$AS$23/10^3,"")</f>
        <v/>
      </c>
      <c r="AN13" s="120" t="str">
        <f>IFERROR(IF(AND(V13&gt;0,AL13&gt;0)=TRUE,V13-AL13,""),"")</f>
        <v/>
      </c>
      <c r="AO13" s="138" t="str">
        <f>IFERROR(IF(AND(W13&gt;0,AM13&gt;0)=TRUE,W13-AM13,""),"")</f>
        <v/>
      </c>
      <c r="AR13" s="133" t="s">
        <v>58</v>
      </c>
    </row>
    <row r="14" spans="1:46">
      <c r="A14" s="1"/>
      <c r="B14" s="17">
        <v>4</v>
      </c>
      <c r="C14" s="18"/>
      <c r="D14" s="18"/>
      <c r="E14" s="1"/>
      <c r="F14" s="49">
        <v>1</v>
      </c>
      <c r="G14" s="52"/>
      <c r="H14" s="52"/>
      <c r="I14" s="52"/>
      <c r="J14" s="52"/>
      <c r="K14" s="102"/>
      <c r="L14" s="102"/>
      <c r="M14" s="145"/>
      <c r="N14" s="145"/>
      <c r="O14" s="145"/>
      <c r="P14" s="145"/>
      <c r="Q14" s="55"/>
      <c r="R14" s="99" t="str">
        <f t="shared" ref="R14:R28" si="3">IFERROR(IF(O14&gt;0,M14/O14,""),"")</f>
        <v/>
      </c>
      <c r="S14" s="99" t="str">
        <f t="shared" ref="S14:S28" si="4">IFERROR(IF(P14&gt;0,N14/P14,""),"")</f>
        <v/>
      </c>
      <c r="T14" s="53" t="str">
        <f>IF($I14=$AR$13,IFERROR(年間負荷相当日数計算!P7*K14*O14,""),IF($I14=$AR$14,IFERROR(年間負荷相当日数計算!P7*K14*M14/Q14,""),""))</f>
        <v/>
      </c>
      <c r="U14" s="53" t="str">
        <f>IF($I14=$AR$13,IFERROR(年間負荷相当日数計算!AC7*L14*P14,""),IF($I14=$AR$14,IFERROR(年間負荷相当日数計算!AC7*L14*N14/Q14,""),""))</f>
        <v/>
      </c>
      <c r="V14" s="53" t="str">
        <f t="shared" ref="V14:V28" si="5">IF(MIN(T14:U14)=0,"",IFERROR(T14+U14,""))</f>
        <v/>
      </c>
      <c r="W14" s="139" t="str">
        <f t="shared" ref="W14:W28" si="6">IFERROR(V14*$AS$23/10^3,"")</f>
        <v/>
      </c>
      <c r="X14" s="52"/>
      <c r="Y14" s="52"/>
      <c r="Z14" s="135" t="str">
        <f t="shared" si="0"/>
        <v/>
      </c>
      <c r="AA14" s="54" t="str">
        <f t="shared" si="1"/>
        <v/>
      </c>
      <c r="AB14" s="54" t="str">
        <f t="shared" si="2"/>
        <v/>
      </c>
      <c r="AC14" s="145"/>
      <c r="AD14" s="145"/>
      <c r="AE14" s="145"/>
      <c r="AF14" s="145"/>
      <c r="AG14" s="55"/>
      <c r="AH14" s="99" t="str">
        <f t="shared" ref="AH14:AH28" si="7">IFERROR(IF(AE14&gt;0,AC14/AE14,""),"")</f>
        <v/>
      </c>
      <c r="AI14" s="99" t="str">
        <f t="shared" ref="AI14:AI28" si="8">IFERROR(IF(AF14&gt;0,AD14/AF14,""),"")</f>
        <v/>
      </c>
      <c r="AJ14" s="53" t="str">
        <f>IF($I14=$AR$13,IFERROR(年間負荷相当日数計算!P7*AA14*AE14,""),IF($I14=$AR$14,IFERROR(年間負荷相当日数計算!P7*AA14*AC14/AG14,""),""))</f>
        <v/>
      </c>
      <c r="AK14" s="53" t="str">
        <f>IF($I14=$AR$13,IFERROR(年間負荷相当日数計算!AC7*AB14*AF14,""),IF($I14=$AR$14,IFERROR(年間負荷相当日数計算!AC7*AB14*AD14/AG14,""),""))</f>
        <v/>
      </c>
      <c r="AL14" s="53" t="str">
        <f t="shared" ref="AL14:AL28" si="9">IF(MIN(AJ14:AK14)=0,"",IFERROR(AJ14+AK14,""))</f>
        <v/>
      </c>
      <c r="AM14" s="139" t="str">
        <f t="shared" ref="AM14:AM28" si="10">IFERROR(AL14*$AS$23/10^3,"")</f>
        <v/>
      </c>
      <c r="AN14" s="53" t="str">
        <f t="shared" ref="AN14:AN28" si="11">IFERROR(IF(AND(V14&gt;0,AL14&gt;0)=TRUE,V14-AL14,""),"")</f>
        <v/>
      </c>
      <c r="AO14" s="139" t="str">
        <f t="shared" ref="AO14:AO28" si="12">IFERROR(IF(AND(W14&gt;0,AM14&gt;0)=TRUE,W14-AM14,""),"")</f>
        <v/>
      </c>
      <c r="AR14" s="133" t="s">
        <v>59</v>
      </c>
    </row>
    <row r="15" spans="1:46">
      <c r="A15" s="1"/>
      <c r="B15" s="19">
        <v>5</v>
      </c>
      <c r="C15" s="20"/>
      <c r="D15" s="20"/>
      <c r="E15" s="1"/>
      <c r="F15" s="50">
        <v>2</v>
      </c>
      <c r="G15" s="56"/>
      <c r="H15" s="52"/>
      <c r="I15" s="52"/>
      <c r="J15" s="56"/>
      <c r="K15" s="103"/>
      <c r="L15" s="103"/>
      <c r="M15" s="145"/>
      <c r="N15" s="146"/>
      <c r="O15" s="145"/>
      <c r="P15" s="146"/>
      <c r="Q15" s="58"/>
      <c r="R15" s="100" t="str">
        <f t="shared" si="3"/>
        <v/>
      </c>
      <c r="S15" s="100" t="str">
        <f t="shared" si="4"/>
        <v/>
      </c>
      <c r="T15" s="53" t="str">
        <f>IF($I15=$AR$13,IFERROR(年間負荷相当日数計算!P8*K15*O15,""),IF($I15=$AR$14,IFERROR(年間負荷相当日数計算!P8*K15*M15/Q15,""),""))</f>
        <v/>
      </c>
      <c r="U15" s="53" t="str">
        <f>IF($I15=$AR$13,IFERROR(年間負荷相当日数計算!AC8*L15*P15,""),IF($I15=$AR$14,IFERROR(年間負荷相当日数計算!AC8*L15*N15/Q15,""),""))</f>
        <v/>
      </c>
      <c r="V15" s="53" t="str">
        <f t="shared" si="5"/>
        <v/>
      </c>
      <c r="W15" s="139" t="str">
        <f t="shared" si="6"/>
        <v/>
      </c>
      <c r="X15" s="56"/>
      <c r="Y15" s="56"/>
      <c r="Z15" s="136" t="str">
        <f t="shared" si="0"/>
        <v/>
      </c>
      <c r="AA15" s="57" t="str">
        <f t="shared" si="1"/>
        <v/>
      </c>
      <c r="AB15" s="57" t="str">
        <f t="shared" si="2"/>
        <v/>
      </c>
      <c r="AC15" s="145"/>
      <c r="AD15" s="146"/>
      <c r="AE15" s="145"/>
      <c r="AF15" s="146"/>
      <c r="AG15" s="58"/>
      <c r="AH15" s="100" t="str">
        <f t="shared" si="7"/>
        <v/>
      </c>
      <c r="AI15" s="100" t="str">
        <f t="shared" si="8"/>
        <v/>
      </c>
      <c r="AJ15" s="53" t="str">
        <f>IF($I15=$AR$13,IFERROR(年間負荷相当日数計算!P8*AA15*AE15,""),IF($I15=$AR$14,IFERROR(年間負荷相当日数計算!P8*AA15*AC15/AG15,""),""))</f>
        <v/>
      </c>
      <c r="AK15" s="53" t="str">
        <f>IF($I15=$AR$13,IFERROR(年間負荷相当日数計算!AC8*AB15*AF15,""),IF($I15=$AR$14,IFERROR(年間負荷相当日数計算!AC8*AB15*AD15/AG15,""),""))</f>
        <v/>
      </c>
      <c r="AL15" s="53" t="str">
        <f t="shared" si="9"/>
        <v/>
      </c>
      <c r="AM15" s="139" t="str">
        <f t="shared" si="10"/>
        <v/>
      </c>
      <c r="AN15" s="53" t="str">
        <f t="shared" si="11"/>
        <v/>
      </c>
      <c r="AO15" s="139" t="str">
        <f t="shared" si="12"/>
        <v/>
      </c>
    </row>
    <row r="16" spans="1:46">
      <c r="A16" s="1"/>
      <c r="B16" s="19">
        <v>6</v>
      </c>
      <c r="C16" s="20"/>
      <c r="D16" s="20"/>
      <c r="E16" s="1"/>
      <c r="F16" s="50">
        <v>3</v>
      </c>
      <c r="G16" s="56"/>
      <c r="H16" s="52"/>
      <c r="I16" s="52"/>
      <c r="J16" s="52"/>
      <c r="K16" s="103"/>
      <c r="L16" s="103"/>
      <c r="M16" s="145"/>
      <c r="N16" s="146"/>
      <c r="O16" s="145"/>
      <c r="P16" s="146"/>
      <c r="Q16" s="58"/>
      <c r="R16" s="100" t="str">
        <f t="shared" si="3"/>
        <v/>
      </c>
      <c r="S16" s="100" t="str">
        <f t="shared" si="4"/>
        <v/>
      </c>
      <c r="T16" s="53" t="str">
        <f>IF($I16=$AR$13,IFERROR(年間負荷相当日数計算!P9*K16*O16,""),IF($I16=$AR$14,IFERROR(年間負荷相当日数計算!P9*K16*M16/Q16,""),""))</f>
        <v/>
      </c>
      <c r="U16" s="53" t="str">
        <f>IF($I16=$AR$13,IFERROR(年間負荷相当日数計算!AC9*L16*P16,""),IF($I16=$AR$14,IFERROR(年間負荷相当日数計算!AC9*L16*N16/Q16,""),""))</f>
        <v/>
      </c>
      <c r="V16" s="53" t="str">
        <f t="shared" si="5"/>
        <v/>
      </c>
      <c r="W16" s="139" t="str">
        <f t="shared" si="6"/>
        <v/>
      </c>
      <c r="X16" s="52"/>
      <c r="Y16" s="52"/>
      <c r="Z16" s="135" t="str">
        <f t="shared" si="0"/>
        <v/>
      </c>
      <c r="AA16" s="57" t="str">
        <f t="shared" si="1"/>
        <v/>
      </c>
      <c r="AB16" s="57" t="str">
        <f t="shared" si="2"/>
        <v/>
      </c>
      <c r="AC16" s="145"/>
      <c r="AD16" s="146"/>
      <c r="AE16" s="145"/>
      <c r="AF16" s="146"/>
      <c r="AG16" s="58"/>
      <c r="AH16" s="100" t="str">
        <f t="shared" si="7"/>
        <v/>
      </c>
      <c r="AI16" s="100" t="str">
        <f t="shared" si="8"/>
        <v/>
      </c>
      <c r="AJ16" s="53" t="str">
        <f>IF($I16=$AR$13,IFERROR(年間負荷相当日数計算!P9*AA16*AE16,""),IF($I16=$AR$14,IFERROR(年間負荷相当日数計算!P9*AA16*AC16/AG16,""),""))</f>
        <v/>
      </c>
      <c r="AK16" s="53" t="str">
        <f>IF($I16=$AR$13,IFERROR(年間負荷相当日数計算!AC9*AB16*AF16,""),IF($I16=$AR$14,IFERROR(年間負荷相当日数計算!AC9*AB16*AD16/AG16,""),""))</f>
        <v/>
      </c>
      <c r="AL16" s="53" t="str">
        <f t="shared" si="9"/>
        <v/>
      </c>
      <c r="AM16" s="139" t="str">
        <f t="shared" si="10"/>
        <v/>
      </c>
      <c r="AN16" s="53" t="str">
        <f t="shared" si="11"/>
        <v/>
      </c>
      <c r="AO16" s="139" t="str">
        <f t="shared" si="12"/>
        <v/>
      </c>
      <c r="AR16" s="132" t="s">
        <v>53</v>
      </c>
      <c r="AS16" s="132" t="s">
        <v>55</v>
      </c>
      <c r="AT16" s="132" t="s">
        <v>48</v>
      </c>
    </row>
    <row r="17" spans="1:46">
      <c r="A17" s="1"/>
      <c r="B17" s="19">
        <v>7</v>
      </c>
      <c r="C17" s="20"/>
      <c r="D17" s="20"/>
      <c r="E17" s="1"/>
      <c r="F17" s="50">
        <v>4</v>
      </c>
      <c r="G17" s="56"/>
      <c r="H17" s="52"/>
      <c r="I17" s="52"/>
      <c r="J17" s="56"/>
      <c r="K17" s="103"/>
      <c r="L17" s="103"/>
      <c r="M17" s="145"/>
      <c r="N17" s="146"/>
      <c r="O17" s="145"/>
      <c r="P17" s="146"/>
      <c r="Q17" s="58"/>
      <c r="R17" s="100" t="str">
        <f t="shared" si="3"/>
        <v/>
      </c>
      <c r="S17" s="100" t="str">
        <f t="shared" si="4"/>
        <v/>
      </c>
      <c r="T17" s="53" t="str">
        <f>IF($I17=$AR$13,IFERROR(年間負荷相当日数計算!P10*K17*O17,""),IF($I17=$AR$14,IFERROR(年間負荷相当日数計算!P10*K17*M17/Q17,""),""))</f>
        <v/>
      </c>
      <c r="U17" s="53" t="str">
        <f>IF($I17=$AR$13,IFERROR(年間負荷相当日数計算!AC10*L17*P17,""),IF($I17=$AR$14,IFERROR(年間負荷相当日数計算!AC10*L17*N17/Q17,""),""))</f>
        <v/>
      </c>
      <c r="V17" s="53" t="str">
        <f t="shared" si="5"/>
        <v/>
      </c>
      <c r="W17" s="139" t="str">
        <f t="shared" si="6"/>
        <v/>
      </c>
      <c r="X17" s="56"/>
      <c r="Y17" s="56"/>
      <c r="Z17" s="136" t="str">
        <f t="shared" si="0"/>
        <v/>
      </c>
      <c r="AA17" s="57" t="str">
        <f t="shared" si="1"/>
        <v/>
      </c>
      <c r="AB17" s="57" t="str">
        <f t="shared" si="2"/>
        <v/>
      </c>
      <c r="AC17" s="146"/>
      <c r="AD17" s="145"/>
      <c r="AE17" s="146"/>
      <c r="AF17" s="145"/>
      <c r="AG17" s="55"/>
      <c r="AH17" s="100" t="str">
        <f t="shared" si="7"/>
        <v/>
      </c>
      <c r="AI17" s="100" t="str">
        <f t="shared" si="8"/>
        <v/>
      </c>
      <c r="AJ17" s="53" t="str">
        <f>IF($I17=$AR$13,IFERROR(年間負荷相当日数計算!P10*AA17*AE17,""),IF($I17=$AR$14,IFERROR(年間負荷相当日数計算!P10*AA17*AC17/AG17,""),""))</f>
        <v/>
      </c>
      <c r="AK17" s="53" t="str">
        <f>IF($I17=$AR$13,IFERROR(年間負荷相当日数計算!AC10*AB17*AF17,""),IF($I17=$AR$14,IFERROR(年間負荷相当日数計算!AC10*AB17*AD17/AG17,""),""))</f>
        <v/>
      </c>
      <c r="AL17" s="53" t="str">
        <f t="shared" si="9"/>
        <v/>
      </c>
      <c r="AM17" s="139" t="str">
        <f t="shared" si="10"/>
        <v/>
      </c>
      <c r="AN17" s="53" t="str">
        <f t="shared" si="11"/>
        <v/>
      </c>
      <c r="AO17" s="139" t="str">
        <f t="shared" si="12"/>
        <v/>
      </c>
      <c r="AR17" s="133" t="s">
        <v>91</v>
      </c>
      <c r="AS17" s="134">
        <v>6</v>
      </c>
      <c r="AT17" s="133" t="s">
        <v>49</v>
      </c>
    </row>
    <row r="18" spans="1:46">
      <c r="A18" s="1"/>
      <c r="B18" s="19">
        <v>8</v>
      </c>
      <c r="C18" s="20"/>
      <c r="D18" s="20"/>
      <c r="E18" s="1"/>
      <c r="F18" s="50">
        <v>5</v>
      </c>
      <c r="G18" s="52"/>
      <c r="H18" s="52"/>
      <c r="I18" s="52"/>
      <c r="J18" s="52"/>
      <c r="K18" s="103"/>
      <c r="L18" s="103"/>
      <c r="M18" s="145"/>
      <c r="N18" s="146"/>
      <c r="O18" s="145"/>
      <c r="P18" s="146"/>
      <c r="Q18" s="58"/>
      <c r="R18" s="100" t="str">
        <f t="shared" si="3"/>
        <v/>
      </c>
      <c r="S18" s="100" t="str">
        <f t="shared" si="4"/>
        <v/>
      </c>
      <c r="T18" s="53" t="str">
        <f>IF($I18=$AR$13,IFERROR(年間負荷相当日数計算!P11*K18*O18,""),IF($I18=$AR$14,IFERROR(年間負荷相当日数計算!P11*K18*M18/Q18,""),""))</f>
        <v/>
      </c>
      <c r="U18" s="53" t="str">
        <f>IF($I18=$AR$13,IFERROR(年間負荷相当日数計算!AC11*L18*P18,""),IF($I18=$AR$14,IFERROR(年間負荷相当日数計算!AC11*L18*N18/Q18,""),""))</f>
        <v/>
      </c>
      <c r="V18" s="53" t="str">
        <f t="shared" si="5"/>
        <v/>
      </c>
      <c r="W18" s="139" t="str">
        <f t="shared" si="6"/>
        <v/>
      </c>
      <c r="X18" s="52"/>
      <c r="Y18" s="52"/>
      <c r="Z18" s="135" t="str">
        <f t="shared" si="0"/>
        <v/>
      </c>
      <c r="AA18" s="57" t="str">
        <f t="shared" si="1"/>
        <v/>
      </c>
      <c r="AB18" s="57" t="str">
        <f t="shared" si="2"/>
        <v/>
      </c>
      <c r="AC18" s="146"/>
      <c r="AD18" s="145"/>
      <c r="AE18" s="146"/>
      <c r="AF18" s="145"/>
      <c r="AG18" s="55"/>
      <c r="AH18" s="100" t="str">
        <f t="shared" si="7"/>
        <v/>
      </c>
      <c r="AI18" s="100" t="str">
        <f t="shared" si="8"/>
        <v/>
      </c>
      <c r="AJ18" s="53" t="str">
        <f>IF($I18=$AR$13,IFERROR(年間負荷相当日数計算!P11*AA18*AE18,""),IF($I18=$AR$14,IFERROR(年間負荷相当日数計算!P11*AA18*AC18/AG18,""),""))</f>
        <v/>
      </c>
      <c r="AK18" s="53" t="str">
        <f>IF($I18=$AR$13,IFERROR(年間負荷相当日数計算!AC11*AB18*AF18,""),IF($I18=$AR$14,IFERROR(年間負荷相当日数計算!AC11*AB18*AD18/AG18,""),""))</f>
        <v/>
      </c>
      <c r="AL18" s="53" t="str">
        <f t="shared" si="9"/>
        <v/>
      </c>
      <c r="AM18" s="139" t="str">
        <f t="shared" si="10"/>
        <v/>
      </c>
      <c r="AN18" s="53" t="str">
        <f t="shared" si="11"/>
        <v/>
      </c>
      <c r="AO18" s="139" t="str">
        <f t="shared" si="12"/>
        <v/>
      </c>
      <c r="AR18" s="133" t="s">
        <v>92</v>
      </c>
      <c r="AS18" s="134">
        <v>13</v>
      </c>
      <c r="AT18" s="133" t="s">
        <v>49</v>
      </c>
    </row>
    <row r="19" spans="1:46">
      <c r="A19" s="1"/>
      <c r="B19" s="19">
        <v>9</v>
      </c>
      <c r="C19" s="20"/>
      <c r="D19" s="20"/>
      <c r="E19" s="1"/>
      <c r="F19" s="50">
        <v>6</v>
      </c>
      <c r="G19" s="56"/>
      <c r="H19" s="52"/>
      <c r="I19" s="52"/>
      <c r="J19" s="56"/>
      <c r="K19" s="103"/>
      <c r="L19" s="103"/>
      <c r="M19" s="145"/>
      <c r="N19" s="146"/>
      <c r="O19" s="145"/>
      <c r="P19" s="146"/>
      <c r="Q19" s="58"/>
      <c r="R19" s="100" t="str">
        <f t="shared" si="3"/>
        <v/>
      </c>
      <c r="S19" s="100" t="str">
        <f t="shared" si="4"/>
        <v/>
      </c>
      <c r="T19" s="53" t="str">
        <f>IF($I19=$AR$13,IFERROR(年間負荷相当日数計算!P12*K19*O19,""),IF($I19=$AR$14,IFERROR(年間負荷相当日数計算!P12*K19*M19/Q19,""),""))</f>
        <v/>
      </c>
      <c r="U19" s="53" t="str">
        <f>IF($I19=$AR$13,IFERROR(年間負荷相当日数計算!AC12*L19*P19,""),IF($I19=$AR$14,IFERROR(年間負荷相当日数計算!AC12*L19*N19/Q19,""),""))</f>
        <v/>
      </c>
      <c r="V19" s="53" t="str">
        <f t="shared" si="5"/>
        <v/>
      </c>
      <c r="W19" s="140" t="str">
        <f t="shared" si="6"/>
        <v/>
      </c>
      <c r="X19" s="56"/>
      <c r="Y19" s="56"/>
      <c r="Z19" s="136" t="str">
        <f t="shared" si="0"/>
        <v/>
      </c>
      <c r="AA19" s="57" t="str">
        <f t="shared" si="1"/>
        <v/>
      </c>
      <c r="AB19" s="57" t="str">
        <f t="shared" si="2"/>
        <v/>
      </c>
      <c r="AC19" s="146"/>
      <c r="AD19" s="145"/>
      <c r="AE19" s="146"/>
      <c r="AF19" s="145"/>
      <c r="AG19" s="55"/>
      <c r="AH19" s="100" t="str">
        <f t="shared" si="7"/>
        <v/>
      </c>
      <c r="AI19" s="100" t="str">
        <f t="shared" si="8"/>
        <v/>
      </c>
      <c r="AJ19" s="53" t="str">
        <f>IF($I19=$AR$13,IFERROR(年間負荷相当日数計算!P12*AA19*AE19,""),IF($I19=$AR$14,IFERROR(年間負荷相当日数計算!P12*AA19*AC19/AG19,""),""))</f>
        <v/>
      </c>
      <c r="AK19" s="53" t="str">
        <f>IF($I19=$AR$13,IFERROR(年間負荷相当日数計算!AC12*AB19*AF19,""),IF($I19=$AR$14,IFERROR(年間負荷相当日数計算!AC12*AB19*AD19/AG19,""),""))</f>
        <v/>
      </c>
      <c r="AL19" s="53" t="str">
        <f t="shared" si="9"/>
        <v/>
      </c>
      <c r="AM19" s="140" t="str">
        <f t="shared" si="10"/>
        <v/>
      </c>
      <c r="AN19" s="281" t="str">
        <f t="shared" si="11"/>
        <v/>
      </c>
      <c r="AO19" s="140" t="str">
        <f t="shared" si="12"/>
        <v/>
      </c>
      <c r="AR19" s="133" t="s">
        <v>93</v>
      </c>
      <c r="AS19" s="134">
        <v>15</v>
      </c>
      <c r="AT19" s="133" t="s">
        <v>49</v>
      </c>
    </row>
    <row r="20" spans="1:46">
      <c r="A20" s="1"/>
      <c r="B20" s="19">
        <v>10</v>
      </c>
      <c r="C20" s="20"/>
      <c r="D20" s="20"/>
      <c r="E20" s="1"/>
      <c r="F20" s="50">
        <v>7</v>
      </c>
      <c r="G20" s="52"/>
      <c r="H20" s="52"/>
      <c r="I20" s="52"/>
      <c r="J20" s="52"/>
      <c r="K20" s="103"/>
      <c r="L20" s="103"/>
      <c r="M20" s="145"/>
      <c r="N20" s="146"/>
      <c r="O20" s="145"/>
      <c r="P20" s="146"/>
      <c r="Q20" s="58"/>
      <c r="R20" s="100" t="str">
        <f t="shared" si="3"/>
        <v/>
      </c>
      <c r="S20" s="100" t="str">
        <f t="shared" si="4"/>
        <v/>
      </c>
      <c r="T20" s="53" t="str">
        <f>IF($I20=$AR$13,IFERROR(年間負荷相当日数計算!P13*K20*O20,""),IF($I20=$AR$14,IFERROR(年間負荷相当日数計算!P13*K20*M20/Q20,""),""))</f>
        <v/>
      </c>
      <c r="U20" s="53" t="str">
        <f>IF($I20=$AR$13,IFERROR(年間負荷相当日数計算!AC13*L20*P20,""),IF($I20=$AR$14,IFERROR(年間負荷相当日数計算!AC13*L20*N20/Q20,""),""))</f>
        <v/>
      </c>
      <c r="V20" s="53" t="str">
        <f t="shared" si="5"/>
        <v/>
      </c>
      <c r="W20" s="140" t="str">
        <f t="shared" si="6"/>
        <v/>
      </c>
      <c r="X20" s="52"/>
      <c r="Y20" s="52"/>
      <c r="Z20" s="135" t="str">
        <f t="shared" si="0"/>
        <v/>
      </c>
      <c r="AA20" s="57" t="str">
        <f t="shared" si="1"/>
        <v/>
      </c>
      <c r="AB20" s="57" t="str">
        <f t="shared" si="2"/>
        <v/>
      </c>
      <c r="AC20" s="146"/>
      <c r="AD20" s="145"/>
      <c r="AE20" s="146"/>
      <c r="AF20" s="145"/>
      <c r="AG20" s="55"/>
      <c r="AH20" s="100" t="str">
        <f t="shared" si="7"/>
        <v/>
      </c>
      <c r="AI20" s="100" t="str">
        <f t="shared" si="8"/>
        <v/>
      </c>
      <c r="AJ20" s="53" t="str">
        <f>IF($I20=$AR$13,IFERROR(年間負荷相当日数計算!P13*AA20*AE20,""),IF($I20=$AR$14,IFERROR(年間負荷相当日数計算!P13*AA20*AC20/AG20,""),""))</f>
        <v/>
      </c>
      <c r="AK20" s="53" t="str">
        <f>IF($I20=$AR$13,IFERROR(年間負荷相当日数計算!AC13*AB20*AF20,""),IF($I20=$AR$14,IFERROR(年間負荷相当日数計算!AC13*AB20*AD20/AG20,""),""))</f>
        <v/>
      </c>
      <c r="AL20" s="53" t="str">
        <f t="shared" si="9"/>
        <v/>
      </c>
      <c r="AM20" s="140" t="str">
        <f t="shared" si="10"/>
        <v/>
      </c>
      <c r="AN20" s="281" t="str">
        <f t="shared" si="11"/>
        <v/>
      </c>
      <c r="AO20" s="140" t="str">
        <f t="shared" si="12"/>
        <v/>
      </c>
    </row>
    <row r="21" spans="1:46" ht="18" thickBot="1">
      <c r="A21" s="1"/>
      <c r="B21" s="19">
        <v>11</v>
      </c>
      <c r="C21" s="20"/>
      <c r="D21" s="20"/>
      <c r="E21" s="1"/>
      <c r="F21" s="50">
        <v>8</v>
      </c>
      <c r="G21" s="56"/>
      <c r="H21" s="52"/>
      <c r="I21" s="52"/>
      <c r="J21" s="56"/>
      <c r="K21" s="103"/>
      <c r="L21" s="103"/>
      <c r="M21" s="145"/>
      <c r="N21" s="146"/>
      <c r="O21" s="145"/>
      <c r="P21" s="146"/>
      <c r="Q21" s="58"/>
      <c r="R21" s="100" t="str">
        <f t="shared" si="3"/>
        <v/>
      </c>
      <c r="S21" s="100" t="str">
        <f t="shared" si="4"/>
        <v/>
      </c>
      <c r="T21" s="53" t="str">
        <f>IF($I21=$AR$13,IFERROR(年間負荷相当日数計算!P14*K21*O21,""),IF($I21=$AR$14,IFERROR(年間負荷相当日数計算!P14*K21*M21/Q21,""),""))</f>
        <v/>
      </c>
      <c r="U21" s="53" t="str">
        <f>IF($I21=$AR$13,IFERROR(年間負荷相当日数計算!AC14*L21*P21,""),IF($I21=$AR$14,IFERROR(年間負荷相当日数計算!AC14*L21*N21/Q21,""),""))</f>
        <v/>
      </c>
      <c r="V21" s="53" t="str">
        <f t="shared" si="5"/>
        <v/>
      </c>
      <c r="W21" s="140" t="str">
        <f t="shared" si="6"/>
        <v/>
      </c>
      <c r="X21" s="56"/>
      <c r="Y21" s="56"/>
      <c r="Z21" s="136" t="str">
        <f t="shared" si="0"/>
        <v/>
      </c>
      <c r="AA21" s="57" t="str">
        <f t="shared" si="1"/>
        <v/>
      </c>
      <c r="AB21" s="57" t="str">
        <f t="shared" si="2"/>
        <v/>
      </c>
      <c r="AC21" s="146"/>
      <c r="AD21" s="145"/>
      <c r="AE21" s="146"/>
      <c r="AF21" s="145"/>
      <c r="AG21" s="55"/>
      <c r="AH21" s="100" t="str">
        <f t="shared" si="7"/>
        <v/>
      </c>
      <c r="AI21" s="100" t="str">
        <f t="shared" si="8"/>
        <v/>
      </c>
      <c r="AJ21" s="53" t="str">
        <f>IF($I21=$AR$13,IFERROR(年間負荷相当日数計算!P14*AA21*AE21,""),IF($I21=$AR$14,IFERROR(年間負荷相当日数計算!P14*AA21*AC21/AG21,""),""))</f>
        <v/>
      </c>
      <c r="AK21" s="53" t="str">
        <f>IF($I21=$AR$13,IFERROR(年間負荷相当日数計算!AC14*AB21*AF21,""),IF($I21=$AR$14,IFERROR(年間負荷相当日数計算!AC14*AB21*AD21/AG21,""),""))</f>
        <v/>
      </c>
      <c r="AL21" s="53" t="str">
        <f t="shared" si="9"/>
        <v/>
      </c>
      <c r="AM21" s="140" t="str">
        <f t="shared" si="10"/>
        <v/>
      </c>
      <c r="AN21" s="281" t="str">
        <f t="shared" si="11"/>
        <v/>
      </c>
      <c r="AO21" s="140" t="str">
        <f t="shared" si="12"/>
        <v/>
      </c>
      <c r="AR21" s="94" t="s">
        <v>46</v>
      </c>
    </row>
    <row r="22" spans="1:46" ht="18" thickBot="1">
      <c r="A22" s="1"/>
      <c r="B22" s="21">
        <v>12</v>
      </c>
      <c r="C22" s="22"/>
      <c r="D22" s="22"/>
      <c r="E22" s="1"/>
      <c r="F22" s="50">
        <v>9</v>
      </c>
      <c r="G22" s="52"/>
      <c r="H22" s="52"/>
      <c r="I22" s="52"/>
      <c r="J22" s="52"/>
      <c r="K22" s="103"/>
      <c r="L22" s="103"/>
      <c r="M22" s="145"/>
      <c r="N22" s="146"/>
      <c r="O22" s="145"/>
      <c r="P22" s="146"/>
      <c r="Q22" s="58"/>
      <c r="R22" s="100" t="str">
        <f t="shared" si="3"/>
        <v/>
      </c>
      <c r="S22" s="100" t="str">
        <f t="shared" si="4"/>
        <v/>
      </c>
      <c r="T22" s="53" t="str">
        <f>IF($I22=$AR$13,IFERROR(年間負荷相当日数計算!P15*K22*O22,""),IF($I22=$AR$14,IFERROR(年間負荷相当日数計算!P15*K22*M22/Q22,""),""))</f>
        <v/>
      </c>
      <c r="U22" s="53" t="str">
        <f>IF($I22=$AR$13,IFERROR(年間負荷相当日数計算!AC15*L22*P22,""),IF($I22=$AR$14,IFERROR(年間負荷相当日数計算!AC15*L22*N22/Q22,""),""))</f>
        <v/>
      </c>
      <c r="V22" s="53" t="str">
        <f t="shared" si="5"/>
        <v/>
      </c>
      <c r="W22" s="140" t="str">
        <f t="shared" si="6"/>
        <v/>
      </c>
      <c r="X22" s="52"/>
      <c r="Y22" s="52"/>
      <c r="Z22" s="135" t="str">
        <f t="shared" si="0"/>
        <v/>
      </c>
      <c r="AA22" s="57" t="str">
        <f t="shared" si="1"/>
        <v/>
      </c>
      <c r="AB22" s="57" t="str">
        <f t="shared" si="2"/>
        <v/>
      </c>
      <c r="AC22" s="146"/>
      <c r="AD22" s="145"/>
      <c r="AE22" s="146"/>
      <c r="AF22" s="145"/>
      <c r="AG22" s="55"/>
      <c r="AH22" s="100" t="str">
        <f t="shared" si="7"/>
        <v/>
      </c>
      <c r="AI22" s="100" t="str">
        <f t="shared" si="8"/>
        <v/>
      </c>
      <c r="AJ22" s="53" t="str">
        <f>IF($I22=$AR$13,IFERROR(年間負荷相当日数計算!P15*AA22*AE22,""),IF($I22=$AR$14,IFERROR(年間負荷相当日数計算!P15*AA22*AC22/AG22,""),""))</f>
        <v/>
      </c>
      <c r="AK22" s="53" t="str">
        <f>IF($I22=$AR$13,IFERROR(年間負荷相当日数計算!AC15*AB22*AF22,""),IF($I22=$AR$14,IFERROR(年間負荷相当日数計算!AC15*AB22*AD22/AG22,""),""))</f>
        <v/>
      </c>
      <c r="AL22" s="53" t="str">
        <f t="shared" si="9"/>
        <v/>
      </c>
      <c r="AM22" s="140" t="str">
        <f t="shared" si="10"/>
        <v/>
      </c>
      <c r="AN22" s="281" t="str">
        <f t="shared" si="11"/>
        <v/>
      </c>
      <c r="AO22" s="140" t="str">
        <f t="shared" si="12"/>
        <v/>
      </c>
      <c r="AR22" s="95" t="s">
        <v>47</v>
      </c>
      <c r="AS22" s="96" t="s">
        <v>32</v>
      </c>
      <c r="AT22" s="96" t="s">
        <v>48</v>
      </c>
    </row>
    <row r="23" spans="1:46" ht="18.3" thickTop="1" thickBot="1">
      <c r="A23" s="1"/>
      <c r="B23" s="23">
        <v>1</v>
      </c>
      <c r="C23" s="24"/>
      <c r="D23" s="24"/>
      <c r="E23" s="1"/>
      <c r="F23" s="50">
        <v>10</v>
      </c>
      <c r="G23" s="56"/>
      <c r="H23" s="52"/>
      <c r="I23" s="52"/>
      <c r="J23" s="56"/>
      <c r="K23" s="103"/>
      <c r="L23" s="103"/>
      <c r="M23" s="145"/>
      <c r="N23" s="146"/>
      <c r="O23" s="145"/>
      <c r="P23" s="146"/>
      <c r="Q23" s="58"/>
      <c r="R23" s="100" t="str">
        <f t="shared" si="3"/>
        <v/>
      </c>
      <c r="S23" s="100" t="str">
        <f t="shared" si="4"/>
        <v/>
      </c>
      <c r="T23" s="53" t="str">
        <f>IF($I23=$AR$13,IFERROR(年間負荷相当日数計算!P16*K23*O23,""),IF($I23=$AR$14,IFERROR(年間負荷相当日数計算!P16*K23*M23/Q23,""),""))</f>
        <v/>
      </c>
      <c r="U23" s="53" t="str">
        <f>IF($I23=$AR$13,IFERROR(年間負荷相当日数計算!AC16*L23*P23,""),IF($I23=$AR$14,IFERROR(年間負荷相当日数計算!AC16*L23*N23/Q23,""),""))</f>
        <v/>
      </c>
      <c r="V23" s="53" t="str">
        <f t="shared" si="5"/>
        <v/>
      </c>
      <c r="W23" s="140" t="str">
        <f t="shared" si="6"/>
        <v/>
      </c>
      <c r="X23" s="56"/>
      <c r="Y23" s="56"/>
      <c r="Z23" s="136" t="str">
        <f t="shared" si="0"/>
        <v/>
      </c>
      <c r="AA23" s="57" t="str">
        <f t="shared" si="1"/>
        <v/>
      </c>
      <c r="AB23" s="57" t="str">
        <f t="shared" si="2"/>
        <v/>
      </c>
      <c r="AC23" s="146"/>
      <c r="AD23" s="145"/>
      <c r="AE23" s="146"/>
      <c r="AF23" s="145"/>
      <c r="AG23" s="55"/>
      <c r="AH23" s="100" t="str">
        <f t="shared" si="7"/>
        <v/>
      </c>
      <c r="AI23" s="100" t="str">
        <f t="shared" si="8"/>
        <v/>
      </c>
      <c r="AJ23" s="53" t="str">
        <f>IF($I23=$AR$13,IFERROR(年間負荷相当日数計算!P16*AA23*AE23,""),IF($I23=$AR$14,IFERROR(年間負荷相当日数計算!P16*AA23*AC23/AG23,""),""))</f>
        <v/>
      </c>
      <c r="AK23" s="53" t="str">
        <f>IF($I23=$AR$13,IFERROR(年間負荷相当日数計算!AC16*AB23*AF23,""),IF($I23=$AR$14,IFERROR(年間負荷相当日数計算!AC16*AB23*AD23/AG23,""),""))</f>
        <v/>
      </c>
      <c r="AL23" s="53" t="str">
        <f t="shared" si="9"/>
        <v/>
      </c>
      <c r="AM23" s="140" t="str">
        <f t="shared" si="10"/>
        <v/>
      </c>
      <c r="AN23" s="281" t="str">
        <f t="shared" si="11"/>
        <v/>
      </c>
      <c r="AO23" s="140" t="str">
        <f t="shared" si="12"/>
        <v/>
      </c>
      <c r="AR23" s="97" t="s">
        <v>50</v>
      </c>
      <c r="AS23" s="144">
        <v>0.42199999999999999</v>
      </c>
      <c r="AT23" s="98" t="s">
        <v>69</v>
      </c>
    </row>
    <row r="24" spans="1:46">
      <c r="A24" s="1"/>
      <c r="B24" s="19">
        <v>2</v>
      </c>
      <c r="C24" s="20"/>
      <c r="D24" s="20"/>
      <c r="E24" s="1"/>
      <c r="F24" s="49">
        <v>11</v>
      </c>
      <c r="G24" s="52"/>
      <c r="H24" s="52"/>
      <c r="I24" s="52"/>
      <c r="J24" s="52"/>
      <c r="K24" s="103"/>
      <c r="L24" s="103"/>
      <c r="M24" s="145"/>
      <c r="N24" s="146"/>
      <c r="O24" s="145"/>
      <c r="P24" s="146"/>
      <c r="Q24" s="58"/>
      <c r="R24" s="100" t="str">
        <f t="shared" si="3"/>
        <v/>
      </c>
      <c r="S24" s="100" t="str">
        <f t="shared" si="4"/>
        <v/>
      </c>
      <c r="T24" s="53" t="str">
        <f>IF($I24=$AR$13,IFERROR(年間負荷相当日数計算!P17*K24*O24,""),IF($I24=$AR$14,IFERROR(年間負荷相当日数計算!P17*K24*M24/Q24,""),""))</f>
        <v/>
      </c>
      <c r="U24" s="53" t="str">
        <f>IF($I24=$AR$13,IFERROR(年間負荷相当日数計算!AC17*L24*P24,""),IF($I24=$AR$14,IFERROR(年間負荷相当日数計算!AC17*L24*N24/Q24,""),""))</f>
        <v/>
      </c>
      <c r="V24" s="53" t="str">
        <f t="shared" si="5"/>
        <v/>
      </c>
      <c r="W24" s="140" t="str">
        <f t="shared" si="6"/>
        <v/>
      </c>
      <c r="X24" s="52"/>
      <c r="Y24" s="52"/>
      <c r="Z24" s="135" t="str">
        <f t="shared" si="0"/>
        <v/>
      </c>
      <c r="AA24" s="57" t="str">
        <f t="shared" si="1"/>
        <v/>
      </c>
      <c r="AB24" s="57" t="str">
        <f t="shared" si="2"/>
        <v/>
      </c>
      <c r="AC24" s="146"/>
      <c r="AD24" s="145"/>
      <c r="AE24" s="146"/>
      <c r="AF24" s="145"/>
      <c r="AG24" s="55"/>
      <c r="AH24" s="100" t="str">
        <f t="shared" si="7"/>
        <v/>
      </c>
      <c r="AI24" s="100" t="str">
        <f t="shared" si="8"/>
        <v/>
      </c>
      <c r="AJ24" s="53" t="str">
        <f>IF($I24=$AR$13,IFERROR(年間負荷相当日数計算!P17*AA24*AE24,""),IF($I24=$AR$14,IFERROR(年間負荷相当日数計算!P17*AA24*AC24/AG24,""),""))</f>
        <v/>
      </c>
      <c r="AK24" s="53" t="str">
        <f>IF($I24=$AR$13,IFERROR(年間負荷相当日数計算!AC17*AB24*AF24,""),IF($I24=$AR$14,IFERROR(年間負荷相当日数計算!AC17*AB24*AD24/AG24,""),""))</f>
        <v/>
      </c>
      <c r="AL24" s="53" t="str">
        <f t="shared" si="9"/>
        <v/>
      </c>
      <c r="AM24" s="140" t="str">
        <f t="shared" si="10"/>
        <v/>
      </c>
      <c r="AN24" s="281" t="str">
        <f t="shared" si="11"/>
        <v/>
      </c>
      <c r="AO24" s="140" t="str">
        <f t="shared" si="12"/>
        <v/>
      </c>
    </row>
    <row r="25" spans="1:46" ht="18" thickBot="1">
      <c r="A25" s="1"/>
      <c r="B25" s="25">
        <v>3</v>
      </c>
      <c r="C25" s="26"/>
      <c r="D25" s="26"/>
      <c r="E25" s="1"/>
      <c r="F25" s="50">
        <v>12</v>
      </c>
      <c r="G25" s="56"/>
      <c r="H25" s="52"/>
      <c r="I25" s="52"/>
      <c r="J25" s="56"/>
      <c r="K25" s="103"/>
      <c r="L25" s="103"/>
      <c r="M25" s="145"/>
      <c r="N25" s="146"/>
      <c r="O25" s="145"/>
      <c r="P25" s="146"/>
      <c r="Q25" s="58"/>
      <c r="R25" s="100" t="str">
        <f t="shared" si="3"/>
        <v/>
      </c>
      <c r="S25" s="100" t="str">
        <f t="shared" si="4"/>
        <v/>
      </c>
      <c r="T25" s="53" t="str">
        <f>IF($I25=$AR$13,IFERROR(年間負荷相当日数計算!P18*K25*O25,""),IF($I25=$AR$14,IFERROR(年間負荷相当日数計算!P18*K25*M25/Q25,""),""))</f>
        <v/>
      </c>
      <c r="U25" s="53" t="str">
        <f>IF($I25=$AR$13,IFERROR(年間負荷相当日数計算!AC18*L25*P25,""),IF($I25=$AR$14,IFERROR(年間負荷相当日数計算!AC18*L25*N25/Q25,""),""))</f>
        <v/>
      </c>
      <c r="V25" s="53" t="str">
        <f t="shared" si="5"/>
        <v/>
      </c>
      <c r="W25" s="140" t="str">
        <f t="shared" si="6"/>
        <v/>
      </c>
      <c r="X25" s="56"/>
      <c r="Y25" s="56"/>
      <c r="Z25" s="136" t="str">
        <f t="shared" si="0"/>
        <v/>
      </c>
      <c r="AA25" s="57" t="str">
        <f t="shared" si="1"/>
        <v/>
      </c>
      <c r="AB25" s="57" t="str">
        <f t="shared" si="2"/>
        <v/>
      </c>
      <c r="AC25" s="146"/>
      <c r="AD25" s="145"/>
      <c r="AE25" s="146"/>
      <c r="AF25" s="145"/>
      <c r="AG25" s="55"/>
      <c r="AH25" s="100" t="str">
        <f t="shared" si="7"/>
        <v/>
      </c>
      <c r="AI25" s="100" t="str">
        <f t="shared" si="8"/>
        <v/>
      </c>
      <c r="AJ25" s="53" t="str">
        <f>IF($I25=$AR$13,IFERROR(年間負荷相当日数計算!P18*AA25*AE25,""),IF($I25=$AR$14,IFERROR(年間負荷相当日数計算!P18*AA25*AC25/AG25,""),""))</f>
        <v/>
      </c>
      <c r="AK25" s="53" t="str">
        <f>IF($I25=$AR$13,IFERROR(年間負荷相当日数計算!AC18*AB25*AF25,""),IF($I25=$AR$14,IFERROR(年間負荷相当日数計算!AC18*AB25*AD25/AG25,""),""))</f>
        <v/>
      </c>
      <c r="AL25" s="53" t="str">
        <f t="shared" si="9"/>
        <v/>
      </c>
      <c r="AM25" s="140" t="str">
        <f t="shared" si="10"/>
        <v/>
      </c>
      <c r="AN25" s="281" t="str">
        <f t="shared" si="11"/>
        <v/>
      </c>
      <c r="AO25" s="140" t="str">
        <f t="shared" si="12"/>
        <v/>
      </c>
    </row>
    <row r="26" spans="1:46" ht="18" thickBot="1">
      <c r="A26" s="1"/>
      <c r="B26" s="27" t="s">
        <v>28</v>
      </c>
      <c r="C26" s="28">
        <f>SUM(C14:C25)</f>
        <v>0</v>
      </c>
      <c r="D26" s="28">
        <f>SUM(D14:D25)</f>
        <v>0</v>
      </c>
      <c r="E26" s="1"/>
      <c r="F26" s="50">
        <v>13</v>
      </c>
      <c r="G26" s="52"/>
      <c r="H26" s="52"/>
      <c r="I26" s="52"/>
      <c r="J26" s="52"/>
      <c r="K26" s="103"/>
      <c r="L26" s="103"/>
      <c r="M26" s="145"/>
      <c r="N26" s="146"/>
      <c r="O26" s="145"/>
      <c r="P26" s="146"/>
      <c r="Q26" s="58"/>
      <c r="R26" s="100" t="str">
        <f t="shared" si="3"/>
        <v/>
      </c>
      <c r="S26" s="100" t="str">
        <f t="shared" si="4"/>
        <v/>
      </c>
      <c r="T26" s="53" t="str">
        <f>IF($I26=$AR$13,IFERROR(年間負荷相当日数計算!P19*K26*O26,""),IF($I26=$AR$14,IFERROR(年間負荷相当日数計算!P19*K26*M26/Q26,""),""))</f>
        <v/>
      </c>
      <c r="U26" s="53" t="str">
        <f>IF($I26=$AR$13,IFERROR(年間負荷相当日数計算!AC19*L26*P26,""),IF($I26=$AR$14,IFERROR(年間負荷相当日数計算!AC19*L26*N26/Q26,""),""))</f>
        <v/>
      </c>
      <c r="V26" s="53" t="str">
        <f t="shared" si="5"/>
        <v/>
      </c>
      <c r="W26" s="140" t="str">
        <f t="shared" si="6"/>
        <v/>
      </c>
      <c r="X26" s="52"/>
      <c r="Y26" s="52"/>
      <c r="Z26" s="135" t="str">
        <f t="shared" si="0"/>
        <v/>
      </c>
      <c r="AA26" s="57" t="str">
        <f t="shared" si="1"/>
        <v/>
      </c>
      <c r="AB26" s="57" t="str">
        <f t="shared" si="2"/>
        <v/>
      </c>
      <c r="AC26" s="146"/>
      <c r="AD26" s="145"/>
      <c r="AE26" s="146"/>
      <c r="AF26" s="145"/>
      <c r="AG26" s="55"/>
      <c r="AH26" s="100" t="str">
        <f t="shared" si="7"/>
        <v/>
      </c>
      <c r="AI26" s="100" t="str">
        <f t="shared" si="8"/>
        <v/>
      </c>
      <c r="AJ26" s="53" t="str">
        <f>IF($I26=$AR$13,IFERROR(年間負荷相当日数計算!P19*AA26*AE26,""),IF($I26=$AR$14,IFERROR(年間負荷相当日数計算!P19*AA26*AC26/AG26,""),""))</f>
        <v/>
      </c>
      <c r="AK26" s="53" t="str">
        <f>IF($I26=$AR$13,IFERROR(年間負荷相当日数計算!AC19*AB26*AF26,""),IF($I26=$AR$14,IFERROR(年間負荷相当日数計算!AC19*AB26*AD26/AG26,""),""))</f>
        <v/>
      </c>
      <c r="AL26" s="53" t="str">
        <f t="shared" si="9"/>
        <v/>
      </c>
      <c r="AM26" s="140" t="str">
        <f t="shared" si="10"/>
        <v/>
      </c>
      <c r="AN26" s="281" t="str">
        <f t="shared" si="11"/>
        <v/>
      </c>
      <c r="AO26" s="140" t="str">
        <f t="shared" si="12"/>
        <v/>
      </c>
    </row>
    <row r="27" spans="1:46">
      <c r="A27" s="1"/>
      <c r="B27" s="1"/>
      <c r="C27" s="1"/>
      <c r="D27" s="1"/>
      <c r="E27" s="1"/>
      <c r="F27" s="50">
        <v>14</v>
      </c>
      <c r="G27" s="56"/>
      <c r="H27" s="52"/>
      <c r="I27" s="52"/>
      <c r="J27" s="56"/>
      <c r="K27" s="103"/>
      <c r="L27" s="103"/>
      <c r="M27" s="145"/>
      <c r="N27" s="146"/>
      <c r="O27" s="145"/>
      <c r="P27" s="146"/>
      <c r="Q27" s="58"/>
      <c r="R27" s="100" t="str">
        <f t="shared" si="3"/>
        <v/>
      </c>
      <c r="S27" s="100" t="str">
        <f t="shared" si="4"/>
        <v/>
      </c>
      <c r="T27" s="53" t="str">
        <f>IF($I27=$AR$13,IFERROR(年間負荷相当日数計算!P20*K27*O27,""),IF($I27=$AR$14,IFERROR(年間負荷相当日数計算!P20*K27*M27/Q27,""),""))</f>
        <v/>
      </c>
      <c r="U27" s="53" t="str">
        <f>IF($I27=$AR$13,IFERROR(年間負荷相当日数計算!AC20*L27*P27,""),IF($I27=$AR$14,IFERROR(年間負荷相当日数計算!AC20*L27*N27/Q27,""),""))</f>
        <v/>
      </c>
      <c r="V27" s="53" t="str">
        <f t="shared" si="5"/>
        <v/>
      </c>
      <c r="W27" s="140" t="str">
        <f t="shared" si="6"/>
        <v/>
      </c>
      <c r="X27" s="56"/>
      <c r="Y27" s="56"/>
      <c r="Z27" s="136" t="str">
        <f t="shared" si="0"/>
        <v/>
      </c>
      <c r="AA27" s="57" t="str">
        <f t="shared" si="1"/>
        <v/>
      </c>
      <c r="AB27" s="57" t="str">
        <f t="shared" si="2"/>
        <v/>
      </c>
      <c r="AC27" s="146"/>
      <c r="AD27" s="145"/>
      <c r="AE27" s="146"/>
      <c r="AF27" s="145"/>
      <c r="AG27" s="55"/>
      <c r="AH27" s="100" t="str">
        <f t="shared" si="7"/>
        <v/>
      </c>
      <c r="AI27" s="100" t="str">
        <f t="shared" si="8"/>
        <v/>
      </c>
      <c r="AJ27" s="53" t="str">
        <f>IF($I27=$AR$13,IFERROR(年間負荷相当日数計算!P20*AA27*AE27,""),IF($I27=$AR$14,IFERROR(年間負荷相当日数計算!P20*AA27*AC27/AG27,""),""))</f>
        <v/>
      </c>
      <c r="AK27" s="53" t="str">
        <f>IF($I27=$AR$13,IFERROR(年間負荷相当日数計算!AC20*AB27*AF27,""),IF($I27=$AR$14,IFERROR(年間負荷相当日数計算!AC20*AB27*AD27/AG27,""),""))</f>
        <v/>
      </c>
      <c r="AL27" s="53" t="str">
        <f t="shared" si="9"/>
        <v/>
      </c>
      <c r="AM27" s="140" t="str">
        <f t="shared" si="10"/>
        <v/>
      </c>
      <c r="AN27" s="281" t="str">
        <f t="shared" si="11"/>
        <v/>
      </c>
      <c r="AO27" s="140" t="str">
        <f t="shared" si="12"/>
        <v/>
      </c>
    </row>
    <row r="28" spans="1:46" ht="18" thickBot="1">
      <c r="A28" s="1"/>
      <c r="B28" s="1"/>
      <c r="C28" s="1"/>
      <c r="D28" s="1"/>
      <c r="E28" s="1"/>
      <c r="F28" s="51">
        <v>15</v>
      </c>
      <c r="G28" s="59"/>
      <c r="H28" s="59"/>
      <c r="I28" s="59"/>
      <c r="J28" s="59"/>
      <c r="K28" s="104"/>
      <c r="L28" s="104"/>
      <c r="M28" s="147"/>
      <c r="N28" s="148"/>
      <c r="O28" s="147"/>
      <c r="P28" s="148"/>
      <c r="Q28" s="62"/>
      <c r="R28" s="101" t="str">
        <f t="shared" si="3"/>
        <v/>
      </c>
      <c r="S28" s="101" t="str">
        <f t="shared" si="4"/>
        <v/>
      </c>
      <c r="T28" s="60" t="str">
        <f>IF($I28=$AR$13,IFERROR(年間負荷相当日数計算!P21*K28*O28,""),IF($I28=$AR$14,IFERROR(年間負荷相当日数計算!P21*K28*M28/Q28,""),""))</f>
        <v/>
      </c>
      <c r="U28" s="60" t="str">
        <f>IF($I28=$AR$13,IFERROR(年間負荷相当日数計算!AC21*L28*P28,""),IF($I28=$AR$14,IFERROR(年間負荷相当日数計算!AC21*L28*N28/Q28,""),""))</f>
        <v/>
      </c>
      <c r="V28" s="60" t="str">
        <f t="shared" si="5"/>
        <v/>
      </c>
      <c r="W28" s="141" t="str">
        <f t="shared" si="6"/>
        <v/>
      </c>
      <c r="X28" s="59"/>
      <c r="Y28" s="59"/>
      <c r="Z28" s="137" t="str">
        <f t="shared" si="0"/>
        <v/>
      </c>
      <c r="AA28" s="61" t="str">
        <f t="shared" si="1"/>
        <v/>
      </c>
      <c r="AB28" s="61" t="str">
        <f t="shared" si="2"/>
        <v/>
      </c>
      <c r="AC28" s="148"/>
      <c r="AD28" s="147"/>
      <c r="AE28" s="148"/>
      <c r="AF28" s="147"/>
      <c r="AG28" s="105"/>
      <c r="AH28" s="101" t="str">
        <f t="shared" si="7"/>
        <v/>
      </c>
      <c r="AI28" s="101" t="str">
        <f t="shared" si="8"/>
        <v/>
      </c>
      <c r="AJ28" s="60" t="str">
        <f>IF($I28=$AR$13,IFERROR(年間負荷相当日数計算!P21*AA28*AE28,""),IF($I28=$AR$14,IFERROR(年間負荷相当日数計算!P21*AA28*AC28/AG28,""),""))</f>
        <v/>
      </c>
      <c r="AK28" s="60" t="str">
        <f>IF($I28=$AR$13,IFERROR(年間負荷相当日数計算!AC21*AB28*AF28,""),IF($I28=$AR$14,IFERROR(年間負荷相当日数計算!AC21*AB28*AD28/AG28,""),""))</f>
        <v/>
      </c>
      <c r="AL28" s="60" t="str">
        <f t="shared" si="9"/>
        <v/>
      </c>
      <c r="AM28" s="141" t="str">
        <f t="shared" si="10"/>
        <v/>
      </c>
      <c r="AN28" s="282" t="str">
        <f t="shared" si="11"/>
        <v/>
      </c>
      <c r="AO28" s="141" t="str">
        <f t="shared" si="12"/>
        <v/>
      </c>
    </row>
    <row r="29" spans="1:46" ht="18.75" customHeight="1">
      <c r="F29" s="38"/>
      <c r="G29" s="38"/>
      <c r="H29" s="38"/>
      <c r="I29" s="38"/>
      <c r="J29" s="38"/>
      <c r="K29" s="38"/>
      <c r="L29" s="38"/>
      <c r="M29" s="38"/>
      <c r="O29" s="5"/>
      <c r="P29" s="6"/>
      <c r="Q29" s="6"/>
      <c r="R29" s="5"/>
      <c r="S29" s="6"/>
      <c r="T29" s="48"/>
      <c r="U29" s="48"/>
      <c r="V29" s="3"/>
      <c r="W29" s="4"/>
      <c r="AC29" s="38"/>
      <c r="AE29" s="7"/>
      <c r="AF29" s="8"/>
      <c r="AG29" s="8"/>
      <c r="AH29" s="7"/>
      <c r="AI29" s="8"/>
      <c r="AJ29" s="48"/>
      <c r="AK29" s="48"/>
      <c r="AL29" s="3"/>
      <c r="AM29" s="4"/>
    </row>
    <row r="30" spans="1:46" ht="18.75" customHeight="1" thickBot="1">
      <c r="B30" s="14" t="s">
        <v>45</v>
      </c>
      <c r="H30" s="38"/>
      <c r="I30" s="38"/>
      <c r="J30" s="38"/>
      <c r="K30" s="38"/>
      <c r="M30" s="38"/>
      <c r="O30" s="5"/>
      <c r="P30" s="6"/>
      <c r="Q30" s="6"/>
      <c r="R30" s="5"/>
      <c r="S30" s="6"/>
      <c r="V30" s="3"/>
      <c r="W30" s="4"/>
      <c r="AC30" s="38"/>
      <c r="AE30" s="7"/>
      <c r="AF30" s="8"/>
      <c r="AG30" s="8"/>
      <c r="AH30" s="7"/>
      <c r="AI30" s="8"/>
      <c r="AL30" s="3"/>
      <c r="AM30" s="4"/>
    </row>
    <row r="31" spans="1:46" ht="18.75" customHeight="1" thickBot="1">
      <c r="B31" s="226" t="s">
        <v>117</v>
      </c>
      <c r="C31" s="227"/>
      <c r="D31" s="227"/>
      <c r="E31" s="227"/>
      <c r="F31" s="227"/>
      <c r="G31" s="283">
        <f>SUM(AN14:AN28)</f>
        <v>0</v>
      </c>
      <c r="H31" s="38"/>
      <c r="I31" s="38"/>
      <c r="J31" s="38"/>
      <c r="K31" s="38"/>
      <c r="M31" s="38"/>
      <c r="O31" s="5"/>
      <c r="P31" s="6"/>
      <c r="Q31" s="6"/>
      <c r="R31" s="5"/>
      <c r="S31" s="6"/>
      <c r="V31" s="3"/>
      <c r="W31" s="4"/>
      <c r="AC31" s="38"/>
      <c r="AE31" s="7"/>
      <c r="AF31" s="8"/>
      <c r="AG31" s="8"/>
      <c r="AH31" s="7"/>
      <c r="AI31" s="8"/>
      <c r="AL31" s="3"/>
      <c r="AM31" s="4"/>
    </row>
    <row r="32" spans="1:46" ht="18.75" customHeight="1" thickBot="1">
      <c r="B32" s="226" t="s">
        <v>118</v>
      </c>
      <c r="C32" s="227"/>
      <c r="D32" s="227"/>
      <c r="E32" s="227"/>
      <c r="F32" s="227"/>
      <c r="G32" s="284">
        <f>SUMPRODUCT(AN14:AN28,Z14:Z28)</f>
        <v>0</v>
      </c>
      <c r="H32" s="38"/>
      <c r="I32" s="38"/>
      <c r="J32" s="38"/>
      <c r="K32" s="38"/>
      <c r="M32" s="38"/>
      <c r="O32" s="5"/>
      <c r="P32" s="6"/>
      <c r="Q32" s="6"/>
      <c r="R32" s="5"/>
      <c r="S32" s="6"/>
      <c r="V32" s="3"/>
      <c r="W32" s="4"/>
      <c r="AC32" s="38"/>
      <c r="AE32" s="7"/>
      <c r="AF32" s="8"/>
      <c r="AG32" s="8"/>
      <c r="AH32" s="7"/>
      <c r="AI32" s="8"/>
      <c r="AL32" s="3"/>
      <c r="AM32" s="4"/>
    </row>
    <row r="33" spans="2:39" ht="18.75" customHeight="1" thickTop="1" thickBot="1">
      <c r="B33" s="226" t="s">
        <v>66</v>
      </c>
      <c r="C33" s="227"/>
      <c r="D33" s="227"/>
      <c r="E33" s="227"/>
      <c r="F33" s="228"/>
      <c r="G33" s="142">
        <f>SUM(AO14:AO28)</f>
        <v>0</v>
      </c>
      <c r="H33" s="36"/>
      <c r="I33" s="36"/>
      <c r="J33" s="36"/>
      <c r="M33" s="39"/>
      <c r="N33" s="36"/>
      <c r="O33" s="40"/>
      <c r="P33" s="40"/>
      <c r="Q33" s="40"/>
      <c r="R33" s="40"/>
      <c r="S33" s="40"/>
      <c r="T33" s="36"/>
      <c r="U33" s="36"/>
      <c r="V33" s="36"/>
      <c r="W33" s="36"/>
      <c r="AC33" s="39"/>
      <c r="AD33" s="40"/>
      <c r="AE33" s="41"/>
      <c r="AF33" s="41"/>
      <c r="AG33" s="41"/>
      <c r="AH33" s="41"/>
      <c r="AI33" s="41"/>
      <c r="AJ33" s="36"/>
      <c r="AK33" s="36"/>
      <c r="AL33" s="36"/>
      <c r="AM33" s="36"/>
    </row>
    <row r="34" spans="2:39" ht="18.75" customHeight="1" thickTop="1" thickBot="1">
      <c r="B34" s="226" t="s">
        <v>67</v>
      </c>
      <c r="C34" s="227"/>
      <c r="D34" s="227"/>
      <c r="E34" s="227"/>
      <c r="F34" s="227"/>
      <c r="G34" s="143">
        <f>SUMPRODUCT(AO14:AO28,Z14:Z28)</f>
        <v>0</v>
      </c>
      <c r="H34" s="36"/>
      <c r="I34" s="36"/>
      <c r="J34" s="36"/>
      <c r="K34" s="36"/>
      <c r="L34" s="36"/>
      <c r="M34" s="36"/>
      <c r="N34" s="36"/>
      <c r="O34" s="40"/>
      <c r="P34" s="40"/>
      <c r="Q34" s="40"/>
      <c r="R34" s="40"/>
      <c r="S34" s="40"/>
      <c r="T34" s="36"/>
      <c r="U34" s="36"/>
      <c r="V34" s="36"/>
      <c r="W34" s="36"/>
      <c r="AC34" s="36"/>
      <c r="AD34" s="40"/>
      <c r="AE34" s="41"/>
      <c r="AF34" s="41"/>
      <c r="AG34" s="41"/>
      <c r="AH34" s="41"/>
      <c r="AI34" s="41"/>
      <c r="AJ34" s="36"/>
      <c r="AK34" s="36"/>
      <c r="AL34" s="36"/>
      <c r="AM34" s="36"/>
    </row>
    <row r="35" spans="2:39" ht="18" customHeight="1">
      <c r="F35" s="36"/>
      <c r="G35" s="36"/>
      <c r="H35" s="36"/>
      <c r="I35" s="36"/>
      <c r="J35" s="36"/>
      <c r="K35" s="36"/>
      <c r="M35" s="36"/>
      <c r="N35" s="36"/>
      <c r="O35" s="40"/>
      <c r="P35" s="40"/>
      <c r="Q35" s="40"/>
      <c r="R35" s="40"/>
      <c r="S35" s="40"/>
      <c r="T35" s="36"/>
      <c r="U35" s="36"/>
      <c r="V35" s="36"/>
      <c r="W35" s="36"/>
      <c r="AC35" s="36"/>
      <c r="AD35" s="40"/>
      <c r="AE35" s="41"/>
      <c r="AF35" s="41"/>
      <c r="AG35" s="41"/>
      <c r="AH35" s="41"/>
      <c r="AI35" s="41"/>
      <c r="AJ35" s="36"/>
      <c r="AK35" s="36"/>
      <c r="AL35" s="36"/>
      <c r="AM35" s="36"/>
    </row>
    <row r="36" spans="2:39" ht="18" customHeight="1">
      <c r="F36" s="42"/>
      <c r="G36" s="42"/>
      <c r="L36" s="36"/>
      <c r="M36" s="43"/>
      <c r="N36" s="36"/>
      <c r="O36" s="40"/>
      <c r="P36" s="40"/>
      <c r="Q36" s="40"/>
      <c r="R36" s="40"/>
      <c r="S36" s="40"/>
      <c r="T36" s="36"/>
      <c r="U36" s="36"/>
      <c r="V36" s="36"/>
      <c r="W36" s="36"/>
      <c r="AC36" s="43"/>
      <c r="AD36" s="40"/>
      <c r="AE36" s="41"/>
      <c r="AF36" s="41"/>
      <c r="AG36" s="41"/>
      <c r="AH36" s="41"/>
      <c r="AI36" s="41"/>
      <c r="AJ36" s="36"/>
      <c r="AK36" s="36"/>
      <c r="AL36" s="36"/>
      <c r="AM36" s="36"/>
    </row>
    <row r="37" spans="2:39" ht="18" customHeight="1">
      <c r="F37" s="44"/>
      <c r="G37" s="44"/>
      <c r="H37" s="36"/>
      <c r="I37" s="36"/>
      <c r="J37" s="45"/>
      <c r="K37" s="2"/>
      <c r="M37" s="2"/>
      <c r="N37" s="36"/>
      <c r="O37" s="40"/>
      <c r="P37" s="40"/>
      <c r="Q37" s="40"/>
      <c r="R37" s="40"/>
      <c r="S37" s="40"/>
      <c r="T37" s="36"/>
      <c r="U37" s="36"/>
      <c r="V37" s="36"/>
      <c r="W37" s="36"/>
      <c r="AC37" s="2"/>
      <c r="AD37" s="40"/>
      <c r="AE37" s="41"/>
      <c r="AF37" s="41"/>
      <c r="AG37" s="41"/>
      <c r="AH37" s="41"/>
      <c r="AI37" s="41"/>
      <c r="AJ37" s="36"/>
      <c r="AK37" s="36"/>
      <c r="AL37" s="36"/>
      <c r="AM37" s="36"/>
    </row>
    <row r="38" spans="2:39" ht="18" customHeight="1">
      <c r="F38" s="46"/>
      <c r="G38" s="46"/>
      <c r="J38" s="47"/>
    </row>
    <row r="39" spans="2:39" ht="18" customHeight="1">
      <c r="F39" s="46"/>
      <c r="G39" s="46"/>
      <c r="J39" s="47"/>
    </row>
    <row r="40" spans="2:39" ht="18" customHeight="1">
      <c r="F40" s="46"/>
      <c r="G40" s="46"/>
      <c r="J40" s="47"/>
    </row>
    <row r="41" spans="2:39" ht="18" customHeight="1">
      <c r="F41" s="46"/>
      <c r="G41" s="46"/>
      <c r="J41" s="47"/>
    </row>
    <row r="42" spans="2:39" ht="18" customHeight="1">
      <c r="F42" s="46"/>
      <c r="G42" s="46"/>
      <c r="J42" s="47"/>
    </row>
    <row r="43" spans="2:39" ht="18" customHeight="1"/>
    <row r="44" spans="2:39" ht="18" customHeight="1"/>
    <row r="45" spans="2:39" ht="18" customHeight="1"/>
    <row r="46" spans="2:39" ht="18" customHeight="1"/>
    <row r="47" spans="2:39" ht="18" customHeight="1"/>
    <row r="48" spans="2:39" ht="18" customHeight="1"/>
    <row r="49" ht="18" customHeight="1"/>
    <row r="50" ht="18" customHeight="1"/>
    <row r="51" ht="18" customHeight="1"/>
    <row r="52" ht="18" customHeight="1"/>
    <row r="53" ht="18" customHeight="1"/>
    <row r="54" ht="18" customHeight="1"/>
    <row r="55" ht="18" customHeight="1"/>
  </sheetData>
  <sheetProtection algorithmName="SHA-512" hashValue="kQ/NZos1AOGSClCDXbnQyWepf3oI9uy3lrQpz2JZ4b9ofi11TL+on7pGJRbZSGor1N/ojvOHxxmm6RTSQekTQw==" saltValue="t0y5MO94vZ2TBaJlL7ymFg==" spinCount="100000" sheet="1" formatCells="0" formatColumns="0" formatRows="0"/>
  <mergeCells count="38">
    <mergeCell ref="AN9:AN12"/>
    <mergeCell ref="B31:F31"/>
    <mergeCell ref="B32:F32"/>
    <mergeCell ref="B33:F33"/>
    <mergeCell ref="B34:F34"/>
    <mergeCell ref="O10:P10"/>
    <mergeCell ref="O11:P11"/>
    <mergeCell ref="R10:S11"/>
    <mergeCell ref="K11:L11"/>
    <mergeCell ref="H9:H12"/>
    <mergeCell ref="G9:G12"/>
    <mergeCell ref="F9:F12"/>
    <mergeCell ref="Q10:Q12"/>
    <mergeCell ref="I9:I12"/>
    <mergeCell ref="M11:N11"/>
    <mergeCell ref="T11:V11"/>
    <mergeCell ref="W10:W12"/>
    <mergeCell ref="J9:W9"/>
    <mergeCell ref="J10:J12"/>
    <mergeCell ref="K10:L10"/>
    <mergeCell ref="M10:N10"/>
    <mergeCell ref="T10:V10"/>
    <mergeCell ref="AO9:AO12"/>
    <mergeCell ref="X9:AM9"/>
    <mergeCell ref="AA10:AB10"/>
    <mergeCell ref="AA11:AB11"/>
    <mergeCell ref="AH10:AI11"/>
    <mergeCell ref="X10:X12"/>
    <mergeCell ref="AM10:AM12"/>
    <mergeCell ref="AC10:AD10"/>
    <mergeCell ref="AC11:AD11"/>
    <mergeCell ref="AG10:AG12"/>
    <mergeCell ref="Y10:Y12"/>
    <mergeCell ref="Z10:Z12"/>
    <mergeCell ref="AJ10:AL10"/>
    <mergeCell ref="AJ11:AL11"/>
    <mergeCell ref="AE10:AF10"/>
    <mergeCell ref="AE11:AF11"/>
  </mergeCells>
  <phoneticPr fontId="2"/>
  <dataValidations count="2">
    <dataValidation type="list" allowBlank="1" showInputMessage="1" showErrorMessage="1" sqref="Y13:Y28" xr:uid="{559448A6-D941-43EB-B5B6-E42872AE59DA}">
      <formula1>$AR$17:$AR$19</formula1>
    </dataValidation>
    <dataValidation type="list" allowBlank="1" showInputMessage="1" showErrorMessage="1" sqref="I13:I28" xr:uid="{4285B29E-4903-4485-8B5D-30B2C3377FB3}">
      <formula1>$AR$13:$AR$14</formula1>
    </dataValidation>
  </dataValidations>
  <pageMargins left="0.7" right="0.7" top="0.75" bottom="0.75" header="0.3" footer="0.3"/>
  <pageSetup paperSize="9" scale="54"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A857-5F88-48F7-8782-C2C5258AA129}">
  <sheetPr>
    <pageSetUpPr fitToPage="1"/>
  </sheetPr>
  <dimension ref="A1:J39"/>
  <sheetViews>
    <sheetView showGridLines="0" view="pageBreakPreview" zoomScaleNormal="85" zoomScaleSheetLayoutView="100" workbookViewId="0"/>
  </sheetViews>
  <sheetFormatPr defaultRowHeight="14.4"/>
  <cols>
    <col min="1" max="1" width="3.046875" style="131" customWidth="1"/>
    <col min="2" max="2" width="6.6171875" style="131" bestFit="1" customWidth="1"/>
    <col min="3" max="3" width="34.28515625" style="131" customWidth="1"/>
    <col min="4" max="4" width="18.046875" style="131" bestFit="1" customWidth="1"/>
    <col min="5" max="5" width="5.5234375" style="131" customWidth="1"/>
    <col min="6" max="6" width="7.42578125" style="131" bestFit="1" customWidth="1"/>
    <col min="7" max="7" width="5.5234375" style="131" customWidth="1"/>
    <col min="8" max="8" width="7.42578125" style="131" bestFit="1" customWidth="1"/>
    <col min="9" max="9" width="15.046875" style="131" customWidth="1"/>
    <col min="10" max="10" width="8.140625" style="131" customWidth="1"/>
    <col min="11" max="11" width="3.140625" style="131" customWidth="1"/>
    <col min="12" max="16384" width="8.76171875" style="131"/>
  </cols>
  <sheetData>
    <row r="1" spans="1:10" ht="26.1">
      <c r="A1" s="31" t="s">
        <v>94</v>
      </c>
    </row>
    <row r="3" spans="1:10" ht="15.9" thickBot="1">
      <c r="B3" s="151" t="s">
        <v>112</v>
      </c>
    </row>
    <row r="4" spans="1:10" ht="15.9" thickBot="1">
      <c r="B4" s="186"/>
      <c r="C4" s="151" t="s">
        <v>74</v>
      </c>
    </row>
    <row r="6" spans="1:10" ht="15.9" thickBot="1">
      <c r="B6" s="151" t="s">
        <v>113</v>
      </c>
    </row>
    <row r="7" spans="1:10" ht="14.7" thickBot="1">
      <c r="B7" s="155" t="s">
        <v>70</v>
      </c>
      <c r="C7" s="250" t="s">
        <v>111</v>
      </c>
      <c r="D7" s="251"/>
      <c r="E7" s="252" t="s">
        <v>71</v>
      </c>
      <c r="F7" s="253"/>
      <c r="G7" s="253"/>
      <c r="H7" s="251"/>
      <c r="I7" s="248" t="s">
        <v>72</v>
      </c>
      <c r="J7" s="249"/>
    </row>
    <row r="8" spans="1:10">
      <c r="B8" s="157" t="s">
        <v>54</v>
      </c>
      <c r="C8" s="242" t="s">
        <v>73</v>
      </c>
      <c r="D8" s="243"/>
      <c r="E8" s="166">
        <v>2.2000000000000002</v>
      </c>
      <c r="F8" s="160" t="s">
        <v>74</v>
      </c>
      <c r="G8" s="161"/>
      <c r="H8" s="167"/>
      <c r="I8" s="175">
        <v>6.1373333333333067</v>
      </c>
      <c r="J8" s="176" t="str">
        <f t="shared" ref="J8:J15" si="0">IF($B$4="","",IF($B$4=E8,"","非該当"))</f>
        <v/>
      </c>
    </row>
    <row r="9" spans="1:10">
      <c r="B9" s="158"/>
      <c r="C9" s="244"/>
      <c r="D9" s="245"/>
      <c r="E9" s="168">
        <v>2.5</v>
      </c>
      <c r="F9" s="152" t="s">
        <v>74</v>
      </c>
      <c r="G9" s="153"/>
      <c r="H9" s="169"/>
      <c r="I9" s="177">
        <v>6.1686813186813048</v>
      </c>
      <c r="J9" s="178" t="str">
        <f t="shared" si="0"/>
        <v/>
      </c>
    </row>
    <row r="10" spans="1:10">
      <c r="B10" s="158"/>
      <c r="C10" s="244"/>
      <c r="D10" s="245"/>
      <c r="E10" s="168">
        <v>2.8</v>
      </c>
      <c r="F10" s="152" t="s">
        <v>74</v>
      </c>
      <c r="G10" s="153"/>
      <c r="H10" s="169"/>
      <c r="I10" s="177">
        <v>6.1280701754385829</v>
      </c>
      <c r="J10" s="178" t="str">
        <f t="shared" si="0"/>
        <v/>
      </c>
    </row>
    <row r="11" spans="1:10">
      <c r="B11" s="158"/>
      <c r="C11" s="244"/>
      <c r="D11" s="245"/>
      <c r="E11" s="168">
        <v>3.6</v>
      </c>
      <c r="F11" s="152" t="s">
        <v>74</v>
      </c>
      <c r="G11" s="153"/>
      <c r="H11" s="169"/>
      <c r="I11" s="177">
        <v>5.7081632653061174</v>
      </c>
      <c r="J11" s="178" t="str">
        <f t="shared" si="0"/>
        <v/>
      </c>
    </row>
    <row r="12" spans="1:10">
      <c r="B12" s="158"/>
      <c r="C12" s="244"/>
      <c r="D12" s="245"/>
      <c r="E12" s="168">
        <v>4</v>
      </c>
      <c r="F12" s="152" t="s">
        <v>74</v>
      </c>
      <c r="G12" s="153"/>
      <c r="H12" s="169"/>
      <c r="I12" s="177">
        <v>5.6223684210526308</v>
      </c>
      <c r="J12" s="178" t="str">
        <f t="shared" si="0"/>
        <v/>
      </c>
    </row>
    <row r="13" spans="1:10">
      <c r="B13" s="158"/>
      <c r="C13" s="244"/>
      <c r="D13" s="245"/>
      <c r="E13" s="168">
        <v>5.6</v>
      </c>
      <c r="F13" s="152" t="s">
        <v>74</v>
      </c>
      <c r="G13" s="153"/>
      <c r="H13" s="169"/>
      <c r="I13" s="177">
        <v>5.4790960451977453</v>
      </c>
      <c r="J13" s="178" t="str">
        <f t="shared" si="0"/>
        <v/>
      </c>
    </row>
    <row r="14" spans="1:10">
      <c r="B14" s="158"/>
      <c r="C14" s="244"/>
      <c r="D14" s="245"/>
      <c r="E14" s="168">
        <v>6.3</v>
      </c>
      <c r="F14" s="152" t="s">
        <v>74</v>
      </c>
      <c r="G14" s="153"/>
      <c r="H14" s="169"/>
      <c r="I14" s="177">
        <v>5.6696078431372579</v>
      </c>
      <c r="J14" s="178" t="str">
        <f t="shared" si="0"/>
        <v/>
      </c>
    </row>
    <row r="15" spans="1:10">
      <c r="B15" s="158"/>
      <c r="C15" s="244"/>
      <c r="D15" s="245"/>
      <c r="E15" s="168">
        <v>7.1</v>
      </c>
      <c r="F15" s="152" t="s">
        <v>74</v>
      </c>
      <c r="G15" s="153"/>
      <c r="H15" s="169"/>
      <c r="I15" s="177">
        <v>5.4974358974359028</v>
      </c>
      <c r="J15" s="178" t="str">
        <f t="shared" si="0"/>
        <v/>
      </c>
    </row>
    <row r="16" spans="1:10" ht="14.7" thickBot="1">
      <c r="B16" s="158"/>
      <c r="C16" s="246"/>
      <c r="D16" s="247"/>
      <c r="E16" s="170">
        <v>8</v>
      </c>
      <c r="F16" s="154" t="s">
        <v>75</v>
      </c>
      <c r="G16" s="162"/>
      <c r="H16" s="171"/>
      <c r="I16" s="179">
        <v>5.3593023255813987</v>
      </c>
      <c r="J16" s="180" t="str">
        <f>IF($B$4="","",IF($B$4&gt;=E16,"","非該当"))</f>
        <v/>
      </c>
    </row>
    <row r="17" spans="2:10">
      <c r="B17" s="158"/>
      <c r="C17" s="242" t="s">
        <v>76</v>
      </c>
      <c r="D17" s="243"/>
      <c r="E17" s="166"/>
      <c r="F17" s="160"/>
      <c r="G17" s="161">
        <v>3.2</v>
      </c>
      <c r="H17" s="167" t="s">
        <v>77</v>
      </c>
      <c r="I17" s="175">
        <v>5.2</v>
      </c>
      <c r="J17" s="176" t="str">
        <f>IF($B$4="","",IF(AND($B$4&gt;E17,$B$4&lt;=G17),"","非該当"))</f>
        <v/>
      </c>
    </row>
    <row r="18" spans="2:10">
      <c r="B18" s="158"/>
      <c r="C18" s="244"/>
      <c r="D18" s="245"/>
      <c r="E18" s="168">
        <v>3.2</v>
      </c>
      <c r="F18" s="152" t="s">
        <v>78</v>
      </c>
      <c r="G18" s="153">
        <v>4</v>
      </c>
      <c r="H18" s="169" t="s">
        <v>79</v>
      </c>
      <c r="I18" s="177">
        <v>4.8</v>
      </c>
      <c r="J18" s="178" t="str">
        <f>IF($B$4="","",IF(AND($B$4&gt;E18,$B$4&lt;=G18),"","非該当"))</f>
        <v/>
      </c>
    </row>
    <row r="19" spans="2:10" ht="14.7" thickBot="1">
      <c r="B19" s="158"/>
      <c r="C19" s="246"/>
      <c r="D19" s="247"/>
      <c r="E19" s="170">
        <v>4</v>
      </c>
      <c r="F19" s="154" t="s">
        <v>78</v>
      </c>
      <c r="G19" s="162">
        <v>28</v>
      </c>
      <c r="H19" s="171" t="s">
        <v>80</v>
      </c>
      <c r="I19" s="179">
        <v>4.3</v>
      </c>
      <c r="J19" s="180" t="str">
        <f>IF($B$4="","",IF(AND($B$4&gt;E19,$B$4&lt;=G19),"","非該当"))</f>
        <v/>
      </c>
    </row>
    <row r="20" spans="2:10" ht="14.7" thickBot="1">
      <c r="B20" s="159"/>
      <c r="C20" s="254" t="s">
        <v>81</v>
      </c>
      <c r="D20" s="255"/>
      <c r="E20" s="172"/>
      <c r="F20" s="163"/>
      <c r="G20" s="164"/>
      <c r="H20" s="173"/>
      <c r="I20" s="181">
        <v>5.4</v>
      </c>
      <c r="J20" s="182"/>
    </row>
    <row r="21" spans="2:10">
      <c r="B21" s="157" t="s">
        <v>82</v>
      </c>
      <c r="C21" s="242" t="s">
        <v>83</v>
      </c>
      <c r="D21" s="256" t="s">
        <v>84</v>
      </c>
      <c r="E21" s="166"/>
      <c r="F21" s="160"/>
      <c r="G21" s="161">
        <v>3.6</v>
      </c>
      <c r="H21" s="167" t="s">
        <v>85</v>
      </c>
      <c r="I21" s="175">
        <v>6</v>
      </c>
      <c r="J21" s="176" t="str">
        <f>IF($B$4="","",IF(AND($B$4&gt;E21,$B$4&lt;G21),"","非該当"))</f>
        <v/>
      </c>
    </row>
    <row r="22" spans="2:10">
      <c r="B22" s="158"/>
      <c r="C22" s="244"/>
      <c r="D22" s="257"/>
      <c r="E22" s="168">
        <v>3.6</v>
      </c>
      <c r="F22" s="152" t="s">
        <v>75</v>
      </c>
      <c r="G22" s="153">
        <v>10</v>
      </c>
      <c r="H22" s="169" t="s">
        <v>85</v>
      </c>
      <c r="I22" s="183" t="s">
        <v>100</v>
      </c>
      <c r="J22" s="178" t="str">
        <f>IF($B$4="","",IF(AND($B$4&gt;=E22,$B$4&lt;G22),"="&amp;ROUNDUP(6-0.083*($B$4-3.6),2),"非該当"))</f>
        <v/>
      </c>
    </row>
    <row r="23" spans="2:10">
      <c r="B23" s="158"/>
      <c r="C23" s="244"/>
      <c r="D23" s="257"/>
      <c r="E23" s="168">
        <v>10</v>
      </c>
      <c r="F23" s="152" t="s">
        <v>75</v>
      </c>
      <c r="G23" s="153">
        <v>20</v>
      </c>
      <c r="H23" s="169" t="s">
        <v>85</v>
      </c>
      <c r="I23" s="183" t="s">
        <v>99</v>
      </c>
      <c r="J23" s="178" t="str">
        <f>IF($B$4="","",IF(AND($B$4&gt;=E23,$B$4&lt;G23),"="&amp;ROUNDUP(6-0.12*($B$4-10),2),"非該当"))</f>
        <v/>
      </c>
    </row>
    <row r="24" spans="2:10" ht="14.7" thickBot="1">
      <c r="B24" s="158"/>
      <c r="C24" s="244"/>
      <c r="D24" s="258"/>
      <c r="E24" s="170">
        <v>20</v>
      </c>
      <c r="F24" s="154" t="s">
        <v>75</v>
      </c>
      <c r="G24" s="162">
        <v>28</v>
      </c>
      <c r="H24" s="171" t="s">
        <v>77</v>
      </c>
      <c r="I24" s="184" t="s">
        <v>101</v>
      </c>
      <c r="J24" s="180" t="str">
        <f>IF($B$4="","",IF(AND($B$4&gt;=E24,$B$4&lt;=G24),"="&amp;ROUNDUP(5.1-0.06*($B$4-20),2),"非該当"))</f>
        <v/>
      </c>
    </row>
    <row r="25" spans="2:10">
      <c r="B25" s="158"/>
      <c r="C25" s="244"/>
      <c r="D25" s="256" t="s">
        <v>86</v>
      </c>
      <c r="E25" s="166"/>
      <c r="F25" s="160"/>
      <c r="G25" s="161">
        <v>3.6</v>
      </c>
      <c r="H25" s="167" t="s">
        <v>85</v>
      </c>
      <c r="I25" s="185">
        <v>5.0999999999999996</v>
      </c>
      <c r="J25" s="176" t="str">
        <f>IF($B$4="","",IF(AND($B$4&gt;E25,$B$4&lt;G25),"","非該当"))</f>
        <v/>
      </c>
    </row>
    <row r="26" spans="2:10">
      <c r="B26" s="158"/>
      <c r="C26" s="244"/>
      <c r="D26" s="257"/>
      <c r="E26" s="168">
        <v>3.6</v>
      </c>
      <c r="F26" s="152" t="s">
        <v>75</v>
      </c>
      <c r="G26" s="153">
        <v>10</v>
      </c>
      <c r="H26" s="169" t="s">
        <v>85</v>
      </c>
      <c r="I26" s="183" t="s">
        <v>102</v>
      </c>
      <c r="J26" s="178" t="str">
        <f>IF($B$4="","",IF(AND($B$4&gt;=E26,$B$4&lt;G26),"="&amp;ROUNDUP(5.1-0.083*($B$4-3.6),2),"非該当"))</f>
        <v/>
      </c>
    </row>
    <row r="27" spans="2:10">
      <c r="B27" s="158"/>
      <c r="C27" s="244"/>
      <c r="D27" s="257"/>
      <c r="E27" s="168">
        <v>10</v>
      </c>
      <c r="F27" s="152" t="s">
        <v>75</v>
      </c>
      <c r="G27" s="153">
        <v>20</v>
      </c>
      <c r="H27" s="169" t="s">
        <v>85</v>
      </c>
      <c r="I27" s="183" t="s">
        <v>103</v>
      </c>
      <c r="J27" s="178" t="str">
        <f>IF($B$4="","",IF(AND($B$4&gt;=E27,$B$4&lt;G27),"="&amp;ROUNDUP(5.1-0.1*($B$4-10),2),"非該当"))</f>
        <v/>
      </c>
    </row>
    <row r="28" spans="2:10" ht="14.7" thickBot="1">
      <c r="B28" s="158"/>
      <c r="C28" s="246"/>
      <c r="D28" s="258"/>
      <c r="E28" s="170">
        <v>20</v>
      </c>
      <c r="F28" s="154" t="s">
        <v>75</v>
      </c>
      <c r="G28" s="162">
        <v>28</v>
      </c>
      <c r="H28" s="171" t="s">
        <v>77</v>
      </c>
      <c r="I28" s="184" t="s">
        <v>104</v>
      </c>
      <c r="J28" s="180" t="str">
        <f>IF($B$4="","",IF(AND($B$4&gt;=E28,$B$4&lt;=G28),"="&amp;ROUNDUP(4.3-0.05*($B$4-20),2),"非該当"))</f>
        <v/>
      </c>
    </row>
    <row r="29" spans="2:10">
      <c r="B29" s="158"/>
      <c r="C29" s="242" t="s">
        <v>87</v>
      </c>
      <c r="D29" s="243"/>
      <c r="E29" s="166"/>
      <c r="F29" s="160"/>
      <c r="G29" s="161">
        <v>10</v>
      </c>
      <c r="H29" s="167" t="s">
        <v>85</v>
      </c>
      <c r="I29" s="175">
        <v>5.7</v>
      </c>
      <c r="J29" s="176" t="str">
        <f>IF($B$4="","",IF(AND($B$4&gt;E29,$B$4&lt;G29),"","非該当"))</f>
        <v/>
      </c>
    </row>
    <row r="30" spans="2:10">
      <c r="B30" s="158"/>
      <c r="C30" s="244"/>
      <c r="D30" s="245"/>
      <c r="E30" s="168">
        <v>10</v>
      </c>
      <c r="F30" s="152" t="s">
        <v>75</v>
      </c>
      <c r="G30" s="153">
        <v>20</v>
      </c>
      <c r="H30" s="169" t="s">
        <v>85</v>
      </c>
      <c r="I30" s="183" t="s">
        <v>105</v>
      </c>
      <c r="J30" s="178" t="str">
        <f>IF($B$4="","",IF(AND($B$4&gt;=E30,$B$4&lt;G30),"="&amp;ROUNDUP(5.7-0.11*($B$4-10),2),"非該当"))</f>
        <v/>
      </c>
    </row>
    <row r="31" spans="2:10">
      <c r="B31" s="158"/>
      <c r="C31" s="244"/>
      <c r="D31" s="245"/>
      <c r="E31" s="168">
        <v>20</v>
      </c>
      <c r="F31" s="152" t="s">
        <v>75</v>
      </c>
      <c r="G31" s="153">
        <v>40</v>
      </c>
      <c r="H31" s="169" t="s">
        <v>85</v>
      </c>
      <c r="I31" s="183" t="s">
        <v>106</v>
      </c>
      <c r="J31" s="178" t="str">
        <f>IF($B$4="","",IF(AND($B$4&gt;=E31,$B$4&lt;G31),"="&amp;ROUNDUP(5.7-0.065*($B$4-20),2),"非該当"))</f>
        <v/>
      </c>
    </row>
    <row r="32" spans="2:10" ht="14.7" thickBot="1">
      <c r="B32" s="158"/>
      <c r="C32" s="246"/>
      <c r="D32" s="247"/>
      <c r="E32" s="170">
        <v>40</v>
      </c>
      <c r="F32" s="154" t="s">
        <v>75</v>
      </c>
      <c r="G32" s="162">
        <v>50.4</v>
      </c>
      <c r="H32" s="171" t="s">
        <v>77</v>
      </c>
      <c r="I32" s="184" t="s">
        <v>107</v>
      </c>
      <c r="J32" s="180" t="str">
        <f>IF($B$4="","",IF(AND($B$4&gt;=E32,$B$4&lt;=G32),"="&amp;ROUNDUP(4.8-0.04*($B$4-40),2),"非該当"))</f>
        <v/>
      </c>
    </row>
    <row r="33" spans="2:10" ht="14.7" thickBot="1">
      <c r="B33" s="158"/>
      <c r="C33" s="242" t="s">
        <v>88</v>
      </c>
      <c r="D33" s="165" t="s">
        <v>89</v>
      </c>
      <c r="E33" s="174"/>
      <c r="F33" s="163"/>
      <c r="G33" s="163"/>
      <c r="H33" s="173"/>
      <c r="I33" s="181">
        <v>4.9000000000000004</v>
      </c>
      <c r="J33" s="182"/>
    </row>
    <row r="34" spans="2:10" ht="14.7" thickBot="1">
      <c r="B34" s="159"/>
      <c r="C34" s="246"/>
      <c r="D34" s="156" t="s">
        <v>90</v>
      </c>
      <c r="E34" s="174"/>
      <c r="F34" s="163"/>
      <c r="G34" s="163"/>
      <c r="H34" s="173"/>
      <c r="I34" s="181">
        <v>4.7</v>
      </c>
      <c r="J34" s="182"/>
    </row>
    <row r="35" spans="2:10">
      <c r="B35" s="187" t="s">
        <v>108</v>
      </c>
    </row>
    <row r="36" spans="2:10">
      <c r="B36" s="187" t="s">
        <v>109</v>
      </c>
    </row>
    <row r="37" spans="2:10">
      <c r="B37" s="187" t="s">
        <v>110</v>
      </c>
    </row>
    <row r="38" spans="2:10">
      <c r="B38" s="187" t="s">
        <v>114</v>
      </c>
    </row>
    <row r="39" spans="2:10">
      <c r="B39" s="188" t="s">
        <v>115</v>
      </c>
    </row>
  </sheetData>
  <sheetProtection algorithmName="SHA-512" hashValue="DZ6DIfyiMnU5vk9iY6kpScdAH1+rj6M7Hm7KwoFSkNjjrUGYXw/xiD6TehT8vSBlxlm+E4lmwusfWGgAacj0Zw==" saltValue="FQUh6xrvHWxmYAAvX4k9yg==" spinCount="100000" sheet="1" objects="1" scenarios="1"/>
  <mergeCells count="11">
    <mergeCell ref="C29:D32"/>
    <mergeCell ref="C33:C34"/>
    <mergeCell ref="I7:J7"/>
    <mergeCell ref="C7:D7"/>
    <mergeCell ref="E7:H7"/>
    <mergeCell ref="C8:D16"/>
    <mergeCell ref="C17:D19"/>
    <mergeCell ref="C20:D20"/>
    <mergeCell ref="C21:C28"/>
    <mergeCell ref="D21:D24"/>
    <mergeCell ref="D25:D28"/>
  </mergeCells>
  <phoneticPr fontId="2"/>
  <pageMargins left="0.7" right="0.7" top="0.75" bottom="0.75" header="0.3" footer="0.3"/>
  <pageSetup paperSize="9" scale="8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73BE-12BB-40F2-9A7D-02D2172E303C}">
  <sheetPr codeName="Sheet6">
    <pageSetUpPr fitToPage="1"/>
  </sheetPr>
  <dimension ref="A1:AC21"/>
  <sheetViews>
    <sheetView view="pageBreakPreview" zoomScale="85" zoomScaleNormal="85" zoomScaleSheetLayoutView="85" workbookViewId="0">
      <selection activeCell="D17" sqref="D17"/>
    </sheetView>
  </sheetViews>
  <sheetFormatPr defaultRowHeight="17.7"/>
  <cols>
    <col min="1" max="1" width="4.47265625" style="70" bestFit="1" customWidth="1"/>
    <col min="2" max="2" width="17.234375" style="69" customWidth="1"/>
    <col min="3" max="3" width="5.234375" style="69" bestFit="1" customWidth="1"/>
    <col min="4" max="28" width="8.6171875" style="92" customWidth="1"/>
    <col min="29" max="29" width="8.6171875" style="93" customWidth="1"/>
    <col min="30" max="30" width="3.37890625" style="70" customWidth="1"/>
    <col min="31" max="16384" width="8.76171875" style="70"/>
  </cols>
  <sheetData>
    <row r="1" spans="1:29" ht="18" thickBot="1">
      <c r="A1" s="271"/>
      <c r="B1" s="271"/>
      <c r="C1" s="272"/>
      <c r="D1" s="264" t="s">
        <v>13</v>
      </c>
      <c r="E1" s="265"/>
      <c r="F1" s="265"/>
      <c r="G1" s="265"/>
      <c r="H1" s="265"/>
      <c r="I1" s="265"/>
      <c r="J1" s="265"/>
      <c r="K1" s="265"/>
      <c r="L1" s="265"/>
      <c r="M1" s="265"/>
      <c r="N1" s="265"/>
      <c r="O1" s="265"/>
      <c r="P1" s="266"/>
      <c r="Q1" s="262" t="s">
        <v>14</v>
      </c>
      <c r="R1" s="263"/>
      <c r="S1" s="263"/>
      <c r="T1" s="263"/>
      <c r="U1" s="263"/>
      <c r="V1" s="263"/>
      <c r="W1" s="263"/>
      <c r="X1" s="263"/>
      <c r="Y1" s="263"/>
      <c r="Z1" s="263"/>
      <c r="AA1" s="263"/>
      <c r="AB1" s="263"/>
      <c r="AC1" s="263"/>
    </row>
    <row r="2" spans="1:29" ht="19.5" customHeight="1" thickTop="1" thickBot="1">
      <c r="A2" s="273"/>
      <c r="B2" s="273"/>
      <c r="C2" s="274"/>
      <c r="D2" s="71" t="s">
        <v>12</v>
      </c>
      <c r="E2" s="72" t="s">
        <v>1</v>
      </c>
      <c r="F2" s="72" t="s">
        <v>2</v>
      </c>
      <c r="G2" s="72" t="s">
        <v>3</v>
      </c>
      <c r="H2" s="72" t="s">
        <v>4</v>
      </c>
      <c r="I2" s="72" t="s">
        <v>5</v>
      </c>
      <c r="J2" s="72" t="s">
        <v>6</v>
      </c>
      <c r="K2" s="72" t="s">
        <v>7</v>
      </c>
      <c r="L2" s="72" t="s">
        <v>8</v>
      </c>
      <c r="M2" s="72" t="s">
        <v>9</v>
      </c>
      <c r="N2" s="72" t="s">
        <v>10</v>
      </c>
      <c r="O2" s="73" t="s">
        <v>11</v>
      </c>
      <c r="P2" s="275" t="s">
        <v>40</v>
      </c>
      <c r="Q2" s="74" t="s">
        <v>12</v>
      </c>
      <c r="R2" s="75" t="s">
        <v>1</v>
      </c>
      <c r="S2" s="75" t="s">
        <v>2</v>
      </c>
      <c r="T2" s="75" t="s">
        <v>3</v>
      </c>
      <c r="U2" s="75" t="s">
        <v>4</v>
      </c>
      <c r="V2" s="75" t="s">
        <v>5</v>
      </c>
      <c r="W2" s="75" t="s">
        <v>6</v>
      </c>
      <c r="X2" s="75" t="s">
        <v>7</v>
      </c>
      <c r="Y2" s="75" t="s">
        <v>8</v>
      </c>
      <c r="Z2" s="75" t="s">
        <v>9</v>
      </c>
      <c r="AA2" s="75" t="s">
        <v>10</v>
      </c>
      <c r="AB2" s="76" t="s">
        <v>11</v>
      </c>
      <c r="AC2" s="259" t="s">
        <v>40</v>
      </c>
    </row>
    <row r="3" spans="1:29" ht="18" thickBot="1">
      <c r="A3" s="269" t="s">
        <v>41</v>
      </c>
      <c r="B3" s="269"/>
      <c r="C3" s="269"/>
      <c r="D3" s="106">
        <f t="array" ref="D3:O3">TRANSPOSE(EHP空調!$C$14:$C$25)</f>
        <v>0</v>
      </c>
      <c r="E3" s="107">
        <v>0</v>
      </c>
      <c r="F3" s="107">
        <v>0</v>
      </c>
      <c r="G3" s="107">
        <v>0</v>
      </c>
      <c r="H3" s="107">
        <v>0</v>
      </c>
      <c r="I3" s="107">
        <v>0</v>
      </c>
      <c r="J3" s="107">
        <v>0</v>
      </c>
      <c r="K3" s="107">
        <v>0</v>
      </c>
      <c r="L3" s="107">
        <v>0</v>
      </c>
      <c r="M3" s="107">
        <v>0</v>
      </c>
      <c r="N3" s="107">
        <v>0</v>
      </c>
      <c r="O3" s="108">
        <v>0</v>
      </c>
      <c r="P3" s="276"/>
      <c r="Q3" s="109">
        <f t="array" ref="Q3:AB3">TRANSPOSE(EHP空調!$D$14:$D$25)</f>
        <v>0</v>
      </c>
      <c r="R3" s="107">
        <v>0</v>
      </c>
      <c r="S3" s="107">
        <v>0</v>
      </c>
      <c r="T3" s="107">
        <v>0</v>
      </c>
      <c r="U3" s="107">
        <v>0</v>
      </c>
      <c r="V3" s="107">
        <v>0</v>
      </c>
      <c r="W3" s="107">
        <v>0</v>
      </c>
      <c r="X3" s="107">
        <v>0</v>
      </c>
      <c r="Y3" s="107">
        <v>0</v>
      </c>
      <c r="Z3" s="107">
        <v>0</v>
      </c>
      <c r="AA3" s="107">
        <v>0</v>
      </c>
      <c r="AB3" s="108">
        <v>0</v>
      </c>
      <c r="AC3" s="260"/>
    </row>
    <row r="4" spans="1:29" ht="18" thickBot="1">
      <c r="A4" s="270" t="s">
        <v>42</v>
      </c>
      <c r="B4" s="269"/>
      <c r="C4" s="269"/>
      <c r="D4" s="77">
        <v>15.5</v>
      </c>
      <c r="E4" s="78">
        <v>21.7</v>
      </c>
      <c r="F4" s="78">
        <v>30.6</v>
      </c>
      <c r="G4" s="78">
        <v>52.5</v>
      </c>
      <c r="H4" s="78">
        <v>59</v>
      </c>
      <c r="I4" s="78">
        <v>40.5</v>
      </c>
      <c r="J4" s="78">
        <v>21.6</v>
      </c>
      <c r="K4" s="78">
        <v>0</v>
      </c>
      <c r="L4" s="78">
        <v>0</v>
      </c>
      <c r="M4" s="78">
        <v>0</v>
      </c>
      <c r="N4" s="78">
        <v>0</v>
      </c>
      <c r="O4" s="79">
        <v>0</v>
      </c>
      <c r="P4" s="276"/>
      <c r="Q4" s="80">
        <v>20.100000000000001</v>
      </c>
      <c r="R4" s="81">
        <v>6.8</v>
      </c>
      <c r="S4" s="81">
        <v>0</v>
      </c>
      <c r="T4" s="81">
        <v>0</v>
      </c>
      <c r="U4" s="81">
        <v>0</v>
      </c>
      <c r="V4" s="81">
        <v>0</v>
      </c>
      <c r="W4" s="81">
        <v>8.1</v>
      </c>
      <c r="X4" s="81">
        <v>18.3</v>
      </c>
      <c r="Y4" s="81">
        <v>39.799999999999997</v>
      </c>
      <c r="Z4" s="81">
        <v>53.3</v>
      </c>
      <c r="AA4" s="81">
        <v>49.6</v>
      </c>
      <c r="AB4" s="82">
        <v>30.3</v>
      </c>
      <c r="AC4" s="260"/>
    </row>
    <row r="5" spans="1:29" ht="18" thickBot="1">
      <c r="A5" s="83" t="s">
        <v>20</v>
      </c>
      <c r="B5" s="83" t="s">
        <v>21</v>
      </c>
      <c r="C5" s="83" t="s">
        <v>15</v>
      </c>
      <c r="D5" s="267" t="s">
        <v>43</v>
      </c>
      <c r="E5" s="267"/>
      <c r="F5" s="267"/>
      <c r="G5" s="267"/>
      <c r="H5" s="267"/>
      <c r="I5" s="267"/>
      <c r="J5" s="267"/>
      <c r="K5" s="267"/>
      <c r="L5" s="267"/>
      <c r="M5" s="267"/>
      <c r="N5" s="267"/>
      <c r="O5" s="268"/>
      <c r="P5" s="277"/>
      <c r="Q5" s="278" t="s">
        <v>44</v>
      </c>
      <c r="R5" s="279"/>
      <c r="S5" s="279"/>
      <c r="T5" s="279"/>
      <c r="U5" s="279"/>
      <c r="V5" s="279"/>
      <c r="W5" s="279"/>
      <c r="X5" s="279"/>
      <c r="Y5" s="279"/>
      <c r="Z5" s="279"/>
      <c r="AA5" s="279"/>
      <c r="AB5" s="280"/>
      <c r="AC5" s="261"/>
    </row>
    <row r="6" spans="1:29" ht="18.75" customHeight="1">
      <c r="A6" s="123" t="str">
        <f>EHP空調!F13</f>
        <v>例</v>
      </c>
      <c r="B6" s="124" t="str">
        <f>EHP空調!G13</f>
        <v>会議室</v>
      </c>
      <c r="C6" s="125">
        <f>EHP空調!H13</f>
        <v>1</v>
      </c>
      <c r="D6" s="126">
        <f>D$3*$C6*D$4*0.01</f>
        <v>0</v>
      </c>
      <c r="E6" s="127">
        <f>E$3*$C6*E$4*0.01</f>
        <v>0</v>
      </c>
      <c r="F6" s="127">
        <f t="shared" ref="F6:O17" si="0">F$3*$C6*F$4*0.01</f>
        <v>0</v>
      </c>
      <c r="G6" s="127">
        <f t="shared" si="0"/>
        <v>0</v>
      </c>
      <c r="H6" s="127">
        <f t="shared" si="0"/>
        <v>0</v>
      </c>
      <c r="I6" s="127">
        <f t="shared" si="0"/>
        <v>0</v>
      </c>
      <c r="J6" s="127">
        <f t="shared" si="0"/>
        <v>0</v>
      </c>
      <c r="K6" s="127">
        <f t="shared" si="0"/>
        <v>0</v>
      </c>
      <c r="L6" s="127">
        <f t="shared" si="0"/>
        <v>0</v>
      </c>
      <c r="M6" s="127">
        <f t="shared" si="0"/>
        <v>0</v>
      </c>
      <c r="N6" s="127">
        <f t="shared" si="0"/>
        <v>0</v>
      </c>
      <c r="O6" s="128">
        <f t="shared" si="0"/>
        <v>0</v>
      </c>
      <c r="P6" s="129">
        <f t="shared" ref="P6" si="1">SUM(D6:O6)</f>
        <v>0</v>
      </c>
      <c r="Q6" s="130">
        <f>Q$3*$C6*Q$4*0.01</f>
        <v>0</v>
      </c>
      <c r="R6" s="127">
        <f t="shared" ref="R6:AB15" si="2">R$3*$C6*R$4*0.01</f>
        <v>0</v>
      </c>
      <c r="S6" s="127">
        <f t="shared" si="2"/>
        <v>0</v>
      </c>
      <c r="T6" s="127">
        <f t="shared" si="2"/>
        <v>0</v>
      </c>
      <c r="U6" s="127">
        <f t="shared" si="2"/>
        <v>0</v>
      </c>
      <c r="V6" s="127">
        <f t="shared" si="2"/>
        <v>0</v>
      </c>
      <c r="W6" s="127">
        <f t="shared" si="2"/>
        <v>0</v>
      </c>
      <c r="X6" s="127">
        <f t="shared" si="2"/>
        <v>0</v>
      </c>
      <c r="Y6" s="127">
        <f t="shared" si="2"/>
        <v>0</v>
      </c>
      <c r="Z6" s="127">
        <f t="shared" si="2"/>
        <v>0</v>
      </c>
      <c r="AA6" s="127">
        <f t="shared" si="2"/>
        <v>0</v>
      </c>
      <c r="AB6" s="128">
        <f t="shared" si="2"/>
        <v>0</v>
      </c>
      <c r="AC6" s="129">
        <f>SUM(Q6:AB6)</f>
        <v>0</v>
      </c>
    </row>
    <row r="7" spans="1:29" ht="18.75" customHeight="1">
      <c r="A7" s="110">
        <f>EHP空調!F14</f>
        <v>1</v>
      </c>
      <c r="B7" s="111">
        <f>EHP空調!G14</f>
        <v>0</v>
      </c>
      <c r="C7" s="112">
        <f>EHP空調!H14</f>
        <v>0</v>
      </c>
      <c r="D7" s="113">
        <f>D$3*$C7*D$4*0.01</f>
        <v>0</v>
      </c>
      <c r="E7" s="114">
        <f>E$3*$C7*E$4*0.01</f>
        <v>0</v>
      </c>
      <c r="F7" s="114">
        <f t="shared" si="0"/>
        <v>0</v>
      </c>
      <c r="G7" s="114">
        <f t="shared" si="0"/>
        <v>0</v>
      </c>
      <c r="H7" s="114">
        <f t="shared" si="0"/>
        <v>0</v>
      </c>
      <c r="I7" s="114">
        <f t="shared" si="0"/>
        <v>0</v>
      </c>
      <c r="J7" s="114">
        <f t="shared" si="0"/>
        <v>0</v>
      </c>
      <c r="K7" s="114">
        <f t="shared" si="0"/>
        <v>0</v>
      </c>
      <c r="L7" s="114">
        <f t="shared" si="0"/>
        <v>0</v>
      </c>
      <c r="M7" s="114">
        <f t="shared" si="0"/>
        <v>0</v>
      </c>
      <c r="N7" s="114">
        <f t="shared" si="0"/>
        <v>0</v>
      </c>
      <c r="O7" s="115">
        <f t="shared" si="0"/>
        <v>0</v>
      </c>
      <c r="P7" s="116">
        <f t="shared" ref="P7:P21" si="3">SUM(D7:O7)</f>
        <v>0</v>
      </c>
      <c r="Q7" s="117">
        <f>Q$3*$C7*Q$4*0.01</f>
        <v>0</v>
      </c>
      <c r="R7" s="114">
        <f t="shared" si="2"/>
        <v>0</v>
      </c>
      <c r="S7" s="114">
        <f t="shared" si="2"/>
        <v>0</v>
      </c>
      <c r="T7" s="114">
        <f t="shared" si="2"/>
        <v>0</v>
      </c>
      <c r="U7" s="114">
        <f t="shared" si="2"/>
        <v>0</v>
      </c>
      <c r="V7" s="114">
        <f t="shared" si="2"/>
        <v>0</v>
      </c>
      <c r="W7" s="114">
        <f t="shared" si="2"/>
        <v>0</v>
      </c>
      <c r="X7" s="114">
        <f t="shared" si="2"/>
        <v>0</v>
      </c>
      <c r="Y7" s="114">
        <f t="shared" si="2"/>
        <v>0</v>
      </c>
      <c r="Z7" s="114">
        <f t="shared" si="2"/>
        <v>0</v>
      </c>
      <c r="AA7" s="114">
        <f t="shared" si="2"/>
        <v>0</v>
      </c>
      <c r="AB7" s="115">
        <f t="shared" si="2"/>
        <v>0</v>
      </c>
      <c r="AC7" s="116">
        <f>SUM(Q7:AB7)</f>
        <v>0</v>
      </c>
    </row>
    <row r="8" spans="1:29">
      <c r="A8" s="84">
        <f>EHP空調!F15</f>
        <v>2</v>
      </c>
      <c r="B8" s="85">
        <f>EHP空調!G15</f>
        <v>0</v>
      </c>
      <c r="C8" s="86">
        <f>EHP空調!H15</f>
        <v>0</v>
      </c>
      <c r="D8" s="87">
        <f t="shared" ref="D8:E21" si="4">D$3*$C8*D$4*0.01</f>
        <v>0</v>
      </c>
      <c r="E8" s="88">
        <f t="shared" si="4"/>
        <v>0</v>
      </c>
      <c r="F8" s="88">
        <f t="shared" si="0"/>
        <v>0</v>
      </c>
      <c r="G8" s="88">
        <f t="shared" si="0"/>
        <v>0</v>
      </c>
      <c r="H8" s="88">
        <f t="shared" si="0"/>
        <v>0</v>
      </c>
      <c r="I8" s="88">
        <f t="shared" si="0"/>
        <v>0</v>
      </c>
      <c r="J8" s="88">
        <f t="shared" si="0"/>
        <v>0</v>
      </c>
      <c r="K8" s="88">
        <f t="shared" si="0"/>
        <v>0</v>
      </c>
      <c r="L8" s="88">
        <f t="shared" si="0"/>
        <v>0</v>
      </c>
      <c r="M8" s="88">
        <f t="shared" si="0"/>
        <v>0</v>
      </c>
      <c r="N8" s="88">
        <f t="shared" si="0"/>
        <v>0</v>
      </c>
      <c r="O8" s="89">
        <f t="shared" si="0"/>
        <v>0</v>
      </c>
      <c r="P8" s="90">
        <f t="shared" si="3"/>
        <v>0</v>
      </c>
      <c r="Q8" s="91">
        <f t="shared" ref="Q8:Q21" si="5">Q$3*$C8*Q$4*0.01</f>
        <v>0</v>
      </c>
      <c r="R8" s="88">
        <f t="shared" si="2"/>
        <v>0</v>
      </c>
      <c r="S8" s="88">
        <f t="shared" si="2"/>
        <v>0</v>
      </c>
      <c r="T8" s="88">
        <f t="shared" si="2"/>
        <v>0</v>
      </c>
      <c r="U8" s="88">
        <f t="shared" si="2"/>
        <v>0</v>
      </c>
      <c r="V8" s="88">
        <f t="shared" si="2"/>
        <v>0</v>
      </c>
      <c r="W8" s="88">
        <f t="shared" si="2"/>
        <v>0</v>
      </c>
      <c r="X8" s="88">
        <f t="shared" si="2"/>
        <v>0</v>
      </c>
      <c r="Y8" s="88">
        <f t="shared" si="2"/>
        <v>0</v>
      </c>
      <c r="Z8" s="88">
        <f t="shared" si="2"/>
        <v>0</v>
      </c>
      <c r="AA8" s="88">
        <f t="shared" si="2"/>
        <v>0</v>
      </c>
      <c r="AB8" s="89">
        <f t="shared" si="2"/>
        <v>0</v>
      </c>
      <c r="AC8" s="90">
        <f>SUM(Q8:AB8)</f>
        <v>0</v>
      </c>
    </row>
    <row r="9" spans="1:29">
      <c r="A9" s="84">
        <f>EHP空調!F16</f>
        <v>3</v>
      </c>
      <c r="B9" s="85">
        <f>EHP空調!G16</f>
        <v>0</v>
      </c>
      <c r="C9" s="86">
        <f>EHP空調!H16</f>
        <v>0</v>
      </c>
      <c r="D9" s="87">
        <f t="shared" si="4"/>
        <v>0</v>
      </c>
      <c r="E9" s="88">
        <f t="shared" si="4"/>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9">
        <f t="shared" si="0"/>
        <v>0</v>
      </c>
      <c r="P9" s="90">
        <f t="shared" si="3"/>
        <v>0</v>
      </c>
      <c r="Q9" s="91">
        <f t="shared" si="5"/>
        <v>0</v>
      </c>
      <c r="R9" s="88">
        <f t="shared" si="2"/>
        <v>0</v>
      </c>
      <c r="S9" s="88">
        <f t="shared" si="2"/>
        <v>0</v>
      </c>
      <c r="T9" s="88">
        <f t="shared" si="2"/>
        <v>0</v>
      </c>
      <c r="U9" s="88">
        <f t="shared" si="2"/>
        <v>0</v>
      </c>
      <c r="V9" s="88">
        <f t="shared" si="2"/>
        <v>0</v>
      </c>
      <c r="W9" s="88">
        <f t="shared" si="2"/>
        <v>0</v>
      </c>
      <c r="X9" s="88">
        <f t="shared" si="2"/>
        <v>0</v>
      </c>
      <c r="Y9" s="88">
        <f t="shared" si="2"/>
        <v>0</v>
      </c>
      <c r="Z9" s="88">
        <f t="shared" si="2"/>
        <v>0</v>
      </c>
      <c r="AA9" s="88">
        <f t="shared" si="2"/>
        <v>0</v>
      </c>
      <c r="AB9" s="89">
        <f t="shared" si="2"/>
        <v>0</v>
      </c>
      <c r="AC9" s="90">
        <f t="shared" ref="AC9:AC21" si="6">SUM(Q9:AB9)</f>
        <v>0</v>
      </c>
    </row>
    <row r="10" spans="1:29">
      <c r="A10" s="84">
        <f>EHP空調!F17</f>
        <v>4</v>
      </c>
      <c r="B10" s="85">
        <f>EHP空調!G17</f>
        <v>0</v>
      </c>
      <c r="C10" s="86">
        <f>EHP空調!H17</f>
        <v>0</v>
      </c>
      <c r="D10" s="87">
        <f t="shared" si="4"/>
        <v>0</v>
      </c>
      <c r="E10" s="88">
        <f t="shared" si="4"/>
        <v>0</v>
      </c>
      <c r="F10" s="88">
        <f t="shared" si="0"/>
        <v>0</v>
      </c>
      <c r="G10" s="88">
        <f t="shared" si="0"/>
        <v>0</v>
      </c>
      <c r="H10" s="88">
        <f t="shared" si="0"/>
        <v>0</v>
      </c>
      <c r="I10" s="88">
        <f t="shared" si="0"/>
        <v>0</v>
      </c>
      <c r="J10" s="88">
        <f t="shared" si="0"/>
        <v>0</v>
      </c>
      <c r="K10" s="88">
        <f t="shared" si="0"/>
        <v>0</v>
      </c>
      <c r="L10" s="88">
        <f t="shared" si="0"/>
        <v>0</v>
      </c>
      <c r="M10" s="88">
        <f t="shared" si="0"/>
        <v>0</v>
      </c>
      <c r="N10" s="88">
        <f t="shared" si="0"/>
        <v>0</v>
      </c>
      <c r="O10" s="89">
        <f t="shared" si="0"/>
        <v>0</v>
      </c>
      <c r="P10" s="90">
        <f t="shared" si="3"/>
        <v>0</v>
      </c>
      <c r="Q10" s="91">
        <f t="shared" si="5"/>
        <v>0</v>
      </c>
      <c r="R10" s="88">
        <f t="shared" si="2"/>
        <v>0</v>
      </c>
      <c r="S10" s="88">
        <f t="shared" si="2"/>
        <v>0</v>
      </c>
      <c r="T10" s="88">
        <f t="shared" si="2"/>
        <v>0</v>
      </c>
      <c r="U10" s="88">
        <f t="shared" si="2"/>
        <v>0</v>
      </c>
      <c r="V10" s="88">
        <f t="shared" si="2"/>
        <v>0</v>
      </c>
      <c r="W10" s="88">
        <f t="shared" si="2"/>
        <v>0</v>
      </c>
      <c r="X10" s="88">
        <f t="shared" si="2"/>
        <v>0</v>
      </c>
      <c r="Y10" s="88">
        <f t="shared" si="2"/>
        <v>0</v>
      </c>
      <c r="Z10" s="88">
        <f t="shared" si="2"/>
        <v>0</v>
      </c>
      <c r="AA10" s="88">
        <f t="shared" si="2"/>
        <v>0</v>
      </c>
      <c r="AB10" s="89">
        <f t="shared" si="2"/>
        <v>0</v>
      </c>
      <c r="AC10" s="90">
        <f t="shared" si="6"/>
        <v>0</v>
      </c>
    </row>
    <row r="11" spans="1:29">
      <c r="A11" s="84">
        <f>EHP空調!F18</f>
        <v>5</v>
      </c>
      <c r="B11" s="85">
        <f>EHP空調!G18</f>
        <v>0</v>
      </c>
      <c r="C11" s="86">
        <f>EHP空調!H18</f>
        <v>0</v>
      </c>
      <c r="D11" s="87">
        <f t="shared" si="4"/>
        <v>0</v>
      </c>
      <c r="E11" s="88">
        <f t="shared" si="4"/>
        <v>0</v>
      </c>
      <c r="F11" s="88">
        <f t="shared" si="0"/>
        <v>0</v>
      </c>
      <c r="G11" s="88">
        <f t="shared" si="0"/>
        <v>0</v>
      </c>
      <c r="H11" s="88">
        <f t="shared" si="0"/>
        <v>0</v>
      </c>
      <c r="I11" s="88">
        <f t="shared" si="0"/>
        <v>0</v>
      </c>
      <c r="J11" s="88">
        <f t="shared" si="0"/>
        <v>0</v>
      </c>
      <c r="K11" s="88">
        <f t="shared" si="0"/>
        <v>0</v>
      </c>
      <c r="L11" s="88">
        <f t="shared" si="0"/>
        <v>0</v>
      </c>
      <c r="M11" s="88">
        <f t="shared" si="0"/>
        <v>0</v>
      </c>
      <c r="N11" s="88">
        <f t="shared" si="0"/>
        <v>0</v>
      </c>
      <c r="O11" s="89">
        <f t="shared" si="0"/>
        <v>0</v>
      </c>
      <c r="P11" s="90">
        <f t="shared" si="3"/>
        <v>0</v>
      </c>
      <c r="Q11" s="91">
        <f t="shared" si="5"/>
        <v>0</v>
      </c>
      <c r="R11" s="88">
        <f t="shared" si="2"/>
        <v>0</v>
      </c>
      <c r="S11" s="88">
        <f t="shared" si="2"/>
        <v>0</v>
      </c>
      <c r="T11" s="88">
        <f t="shared" si="2"/>
        <v>0</v>
      </c>
      <c r="U11" s="88">
        <f t="shared" si="2"/>
        <v>0</v>
      </c>
      <c r="V11" s="88">
        <f t="shared" si="2"/>
        <v>0</v>
      </c>
      <c r="W11" s="88">
        <f t="shared" si="2"/>
        <v>0</v>
      </c>
      <c r="X11" s="88">
        <f t="shared" si="2"/>
        <v>0</v>
      </c>
      <c r="Y11" s="88">
        <f t="shared" si="2"/>
        <v>0</v>
      </c>
      <c r="Z11" s="88">
        <f t="shared" si="2"/>
        <v>0</v>
      </c>
      <c r="AA11" s="88">
        <f t="shared" si="2"/>
        <v>0</v>
      </c>
      <c r="AB11" s="89">
        <f t="shared" si="2"/>
        <v>0</v>
      </c>
      <c r="AC11" s="90">
        <f t="shared" si="6"/>
        <v>0</v>
      </c>
    </row>
    <row r="12" spans="1:29">
      <c r="A12" s="84">
        <f>EHP空調!F19</f>
        <v>6</v>
      </c>
      <c r="B12" s="85">
        <f>EHP空調!G19</f>
        <v>0</v>
      </c>
      <c r="C12" s="86">
        <f>EHP空調!H19</f>
        <v>0</v>
      </c>
      <c r="D12" s="87">
        <f t="shared" si="4"/>
        <v>0</v>
      </c>
      <c r="E12" s="88">
        <f t="shared" si="4"/>
        <v>0</v>
      </c>
      <c r="F12" s="88">
        <f t="shared" si="0"/>
        <v>0</v>
      </c>
      <c r="G12" s="88">
        <f t="shared" si="0"/>
        <v>0</v>
      </c>
      <c r="H12" s="88">
        <f t="shared" si="0"/>
        <v>0</v>
      </c>
      <c r="I12" s="88">
        <f t="shared" si="0"/>
        <v>0</v>
      </c>
      <c r="J12" s="88">
        <f t="shared" si="0"/>
        <v>0</v>
      </c>
      <c r="K12" s="88">
        <f t="shared" si="0"/>
        <v>0</v>
      </c>
      <c r="L12" s="88">
        <f t="shared" si="0"/>
        <v>0</v>
      </c>
      <c r="M12" s="88">
        <f t="shared" si="0"/>
        <v>0</v>
      </c>
      <c r="N12" s="88">
        <f t="shared" si="0"/>
        <v>0</v>
      </c>
      <c r="O12" s="89">
        <f t="shared" si="0"/>
        <v>0</v>
      </c>
      <c r="P12" s="90">
        <f t="shared" si="3"/>
        <v>0</v>
      </c>
      <c r="Q12" s="91">
        <f t="shared" si="5"/>
        <v>0</v>
      </c>
      <c r="R12" s="88">
        <f t="shared" si="2"/>
        <v>0</v>
      </c>
      <c r="S12" s="88">
        <f t="shared" si="2"/>
        <v>0</v>
      </c>
      <c r="T12" s="88">
        <f t="shared" si="2"/>
        <v>0</v>
      </c>
      <c r="U12" s="88">
        <f t="shared" si="2"/>
        <v>0</v>
      </c>
      <c r="V12" s="88">
        <f t="shared" si="2"/>
        <v>0</v>
      </c>
      <c r="W12" s="88">
        <f t="shared" si="2"/>
        <v>0</v>
      </c>
      <c r="X12" s="88">
        <f t="shared" si="2"/>
        <v>0</v>
      </c>
      <c r="Y12" s="88">
        <f t="shared" si="2"/>
        <v>0</v>
      </c>
      <c r="Z12" s="88">
        <f t="shared" si="2"/>
        <v>0</v>
      </c>
      <c r="AA12" s="88">
        <f t="shared" si="2"/>
        <v>0</v>
      </c>
      <c r="AB12" s="89">
        <f t="shared" si="2"/>
        <v>0</v>
      </c>
      <c r="AC12" s="90">
        <f t="shared" si="6"/>
        <v>0</v>
      </c>
    </row>
    <row r="13" spans="1:29">
      <c r="A13" s="84">
        <f>EHP空調!F20</f>
        <v>7</v>
      </c>
      <c r="B13" s="85">
        <f>EHP空調!G20</f>
        <v>0</v>
      </c>
      <c r="C13" s="86">
        <f>EHP空調!H20</f>
        <v>0</v>
      </c>
      <c r="D13" s="87">
        <f t="shared" si="4"/>
        <v>0</v>
      </c>
      <c r="E13" s="88">
        <f t="shared" si="4"/>
        <v>0</v>
      </c>
      <c r="F13" s="88">
        <f t="shared" si="0"/>
        <v>0</v>
      </c>
      <c r="G13" s="88">
        <f t="shared" si="0"/>
        <v>0</v>
      </c>
      <c r="H13" s="88">
        <f t="shared" si="0"/>
        <v>0</v>
      </c>
      <c r="I13" s="88">
        <f t="shared" si="0"/>
        <v>0</v>
      </c>
      <c r="J13" s="88">
        <f t="shared" si="0"/>
        <v>0</v>
      </c>
      <c r="K13" s="88">
        <f t="shared" si="0"/>
        <v>0</v>
      </c>
      <c r="L13" s="88">
        <f t="shared" si="0"/>
        <v>0</v>
      </c>
      <c r="M13" s="88">
        <f t="shared" si="0"/>
        <v>0</v>
      </c>
      <c r="N13" s="88">
        <f t="shared" si="0"/>
        <v>0</v>
      </c>
      <c r="O13" s="89">
        <f t="shared" si="0"/>
        <v>0</v>
      </c>
      <c r="P13" s="90">
        <f t="shared" si="3"/>
        <v>0</v>
      </c>
      <c r="Q13" s="91">
        <f t="shared" si="5"/>
        <v>0</v>
      </c>
      <c r="R13" s="88">
        <f t="shared" si="2"/>
        <v>0</v>
      </c>
      <c r="S13" s="88">
        <f t="shared" si="2"/>
        <v>0</v>
      </c>
      <c r="T13" s="88">
        <f t="shared" si="2"/>
        <v>0</v>
      </c>
      <c r="U13" s="88">
        <f t="shared" si="2"/>
        <v>0</v>
      </c>
      <c r="V13" s="88">
        <f t="shared" si="2"/>
        <v>0</v>
      </c>
      <c r="W13" s="88">
        <f t="shared" si="2"/>
        <v>0</v>
      </c>
      <c r="X13" s="88">
        <f t="shared" si="2"/>
        <v>0</v>
      </c>
      <c r="Y13" s="88">
        <f t="shared" si="2"/>
        <v>0</v>
      </c>
      <c r="Z13" s="88">
        <f t="shared" si="2"/>
        <v>0</v>
      </c>
      <c r="AA13" s="88">
        <f t="shared" si="2"/>
        <v>0</v>
      </c>
      <c r="AB13" s="89">
        <f t="shared" si="2"/>
        <v>0</v>
      </c>
      <c r="AC13" s="90">
        <f t="shared" si="6"/>
        <v>0</v>
      </c>
    </row>
    <row r="14" spans="1:29">
      <c r="A14" s="84">
        <f>EHP空調!F21</f>
        <v>8</v>
      </c>
      <c r="B14" s="85">
        <f>EHP空調!G21</f>
        <v>0</v>
      </c>
      <c r="C14" s="86">
        <f>EHP空調!H21</f>
        <v>0</v>
      </c>
      <c r="D14" s="87">
        <f t="shared" si="4"/>
        <v>0</v>
      </c>
      <c r="E14" s="88">
        <f t="shared" si="4"/>
        <v>0</v>
      </c>
      <c r="F14" s="88">
        <f t="shared" si="0"/>
        <v>0</v>
      </c>
      <c r="G14" s="88">
        <f t="shared" si="0"/>
        <v>0</v>
      </c>
      <c r="H14" s="88">
        <f t="shared" si="0"/>
        <v>0</v>
      </c>
      <c r="I14" s="88">
        <f t="shared" si="0"/>
        <v>0</v>
      </c>
      <c r="J14" s="88">
        <f t="shared" si="0"/>
        <v>0</v>
      </c>
      <c r="K14" s="88">
        <f t="shared" si="0"/>
        <v>0</v>
      </c>
      <c r="L14" s="88">
        <f t="shared" si="0"/>
        <v>0</v>
      </c>
      <c r="M14" s="88">
        <f t="shared" si="0"/>
        <v>0</v>
      </c>
      <c r="N14" s="88">
        <f t="shared" si="0"/>
        <v>0</v>
      </c>
      <c r="O14" s="89">
        <f t="shared" si="0"/>
        <v>0</v>
      </c>
      <c r="P14" s="90">
        <f t="shared" si="3"/>
        <v>0</v>
      </c>
      <c r="Q14" s="91">
        <f t="shared" si="5"/>
        <v>0</v>
      </c>
      <c r="R14" s="88">
        <f t="shared" si="2"/>
        <v>0</v>
      </c>
      <c r="S14" s="88">
        <f t="shared" si="2"/>
        <v>0</v>
      </c>
      <c r="T14" s="88">
        <f t="shared" si="2"/>
        <v>0</v>
      </c>
      <c r="U14" s="88">
        <f t="shared" si="2"/>
        <v>0</v>
      </c>
      <c r="V14" s="88">
        <f t="shared" si="2"/>
        <v>0</v>
      </c>
      <c r="W14" s="88">
        <f t="shared" si="2"/>
        <v>0</v>
      </c>
      <c r="X14" s="88">
        <f t="shared" si="2"/>
        <v>0</v>
      </c>
      <c r="Y14" s="88">
        <f t="shared" si="2"/>
        <v>0</v>
      </c>
      <c r="Z14" s="88">
        <f t="shared" si="2"/>
        <v>0</v>
      </c>
      <c r="AA14" s="88">
        <f t="shared" si="2"/>
        <v>0</v>
      </c>
      <c r="AB14" s="89">
        <f t="shared" si="2"/>
        <v>0</v>
      </c>
      <c r="AC14" s="90">
        <f t="shared" si="6"/>
        <v>0</v>
      </c>
    </row>
    <row r="15" spans="1:29">
      <c r="A15" s="84">
        <f>EHP空調!F22</f>
        <v>9</v>
      </c>
      <c r="B15" s="85">
        <f>EHP空調!G22</f>
        <v>0</v>
      </c>
      <c r="C15" s="86">
        <f>EHP空調!H22</f>
        <v>0</v>
      </c>
      <c r="D15" s="87">
        <f t="shared" si="4"/>
        <v>0</v>
      </c>
      <c r="E15" s="88">
        <f t="shared" si="4"/>
        <v>0</v>
      </c>
      <c r="F15" s="88">
        <f t="shared" si="0"/>
        <v>0</v>
      </c>
      <c r="G15" s="88">
        <f t="shared" si="0"/>
        <v>0</v>
      </c>
      <c r="H15" s="88">
        <f t="shared" si="0"/>
        <v>0</v>
      </c>
      <c r="I15" s="88">
        <f t="shared" si="0"/>
        <v>0</v>
      </c>
      <c r="J15" s="88">
        <f t="shared" si="0"/>
        <v>0</v>
      </c>
      <c r="K15" s="88">
        <f t="shared" si="0"/>
        <v>0</v>
      </c>
      <c r="L15" s="88">
        <f t="shared" si="0"/>
        <v>0</v>
      </c>
      <c r="M15" s="88">
        <f t="shared" si="0"/>
        <v>0</v>
      </c>
      <c r="N15" s="88">
        <f t="shared" si="0"/>
        <v>0</v>
      </c>
      <c r="O15" s="89">
        <f t="shared" si="0"/>
        <v>0</v>
      </c>
      <c r="P15" s="90">
        <f t="shared" si="3"/>
        <v>0</v>
      </c>
      <c r="Q15" s="91">
        <f t="shared" si="5"/>
        <v>0</v>
      </c>
      <c r="R15" s="88">
        <f t="shared" si="2"/>
        <v>0</v>
      </c>
      <c r="S15" s="88">
        <f t="shared" si="2"/>
        <v>0</v>
      </c>
      <c r="T15" s="88">
        <f t="shared" ref="R15:AB21" si="7">T$3*$C15*T$4*0.01</f>
        <v>0</v>
      </c>
      <c r="U15" s="88">
        <f t="shared" si="7"/>
        <v>0</v>
      </c>
      <c r="V15" s="88">
        <f t="shared" si="7"/>
        <v>0</v>
      </c>
      <c r="W15" s="88">
        <f t="shared" si="7"/>
        <v>0</v>
      </c>
      <c r="X15" s="88">
        <f t="shared" si="7"/>
        <v>0</v>
      </c>
      <c r="Y15" s="88">
        <f t="shared" si="7"/>
        <v>0</v>
      </c>
      <c r="Z15" s="88">
        <f t="shared" si="7"/>
        <v>0</v>
      </c>
      <c r="AA15" s="88">
        <f t="shared" si="7"/>
        <v>0</v>
      </c>
      <c r="AB15" s="89">
        <f t="shared" si="7"/>
        <v>0</v>
      </c>
      <c r="AC15" s="90">
        <f t="shared" si="6"/>
        <v>0</v>
      </c>
    </row>
    <row r="16" spans="1:29">
      <c r="A16" s="84">
        <f>EHP空調!F23</f>
        <v>10</v>
      </c>
      <c r="B16" s="85">
        <f>EHP空調!G23</f>
        <v>0</v>
      </c>
      <c r="C16" s="86">
        <f>EHP空調!H23</f>
        <v>0</v>
      </c>
      <c r="D16" s="87">
        <f t="shared" si="4"/>
        <v>0</v>
      </c>
      <c r="E16" s="88">
        <f t="shared" si="4"/>
        <v>0</v>
      </c>
      <c r="F16" s="88">
        <f t="shared" si="0"/>
        <v>0</v>
      </c>
      <c r="G16" s="88">
        <f t="shared" si="0"/>
        <v>0</v>
      </c>
      <c r="H16" s="88">
        <f t="shared" si="0"/>
        <v>0</v>
      </c>
      <c r="I16" s="88">
        <f t="shared" si="0"/>
        <v>0</v>
      </c>
      <c r="J16" s="88">
        <f t="shared" si="0"/>
        <v>0</v>
      </c>
      <c r="K16" s="88">
        <f t="shared" si="0"/>
        <v>0</v>
      </c>
      <c r="L16" s="88">
        <f t="shared" si="0"/>
        <v>0</v>
      </c>
      <c r="M16" s="88">
        <f t="shared" si="0"/>
        <v>0</v>
      </c>
      <c r="N16" s="88">
        <f t="shared" si="0"/>
        <v>0</v>
      </c>
      <c r="O16" s="89">
        <f t="shared" si="0"/>
        <v>0</v>
      </c>
      <c r="P16" s="90">
        <f t="shared" si="3"/>
        <v>0</v>
      </c>
      <c r="Q16" s="91">
        <f t="shared" si="5"/>
        <v>0</v>
      </c>
      <c r="R16" s="88">
        <f t="shared" si="7"/>
        <v>0</v>
      </c>
      <c r="S16" s="88">
        <f t="shared" si="7"/>
        <v>0</v>
      </c>
      <c r="T16" s="88">
        <f t="shared" si="7"/>
        <v>0</v>
      </c>
      <c r="U16" s="88">
        <f t="shared" si="7"/>
        <v>0</v>
      </c>
      <c r="V16" s="88">
        <f t="shared" si="7"/>
        <v>0</v>
      </c>
      <c r="W16" s="88">
        <f t="shared" si="7"/>
        <v>0</v>
      </c>
      <c r="X16" s="88">
        <f t="shared" si="7"/>
        <v>0</v>
      </c>
      <c r="Y16" s="88">
        <f t="shared" si="7"/>
        <v>0</v>
      </c>
      <c r="Z16" s="88">
        <f t="shared" si="7"/>
        <v>0</v>
      </c>
      <c r="AA16" s="88">
        <f t="shared" si="7"/>
        <v>0</v>
      </c>
      <c r="AB16" s="89">
        <f t="shared" si="7"/>
        <v>0</v>
      </c>
      <c r="AC16" s="90">
        <f t="shared" si="6"/>
        <v>0</v>
      </c>
    </row>
    <row r="17" spans="1:29">
      <c r="A17" s="84">
        <f>EHP空調!F24</f>
        <v>11</v>
      </c>
      <c r="B17" s="85">
        <f>EHP空調!G24</f>
        <v>0</v>
      </c>
      <c r="C17" s="86">
        <f>EHP空調!H24</f>
        <v>0</v>
      </c>
      <c r="D17" s="87">
        <f t="shared" si="4"/>
        <v>0</v>
      </c>
      <c r="E17" s="88">
        <f t="shared" si="4"/>
        <v>0</v>
      </c>
      <c r="F17" s="88">
        <f t="shared" si="0"/>
        <v>0</v>
      </c>
      <c r="G17" s="88">
        <f t="shared" si="0"/>
        <v>0</v>
      </c>
      <c r="H17" s="88">
        <f t="shared" si="0"/>
        <v>0</v>
      </c>
      <c r="I17" s="88">
        <f t="shared" si="0"/>
        <v>0</v>
      </c>
      <c r="J17" s="88">
        <f t="shared" si="0"/>
        <v>0</v>
      </c>
      <c r="K17" s="88">
        <f t="shared" ref="F17:O21" si="8">K$3*$C17*K$4*0.01</f>
        <v>0</v>
      </c>
      <c r="L17" s="88">
        <f t="shared" si="8"/>
        <v>0</v>
      </c>
      <c r="M17" s="88">
        <f t="shared" si="8"/>
        <v>0</v>
      </c>
      <c r="N17" s="88">
        <f t="shared" si="8"/>
        <v>0</v>
      </c>
      <c r="O17" s="89">
        <f t="shared" si="8"/>
        <v>0</v>
      </c>
      <c r="P17" s="90">
        <f t="shared" si="3"/>
        <v>0</v>
      </c>
      <c r="Q17" s="91">
        <f t="shared" si="5"/>
        <v>0</v>
      </c>
      <c r="R17" s="88">
        <f t="shared" si="7"/>
        <v>0</v>
      </c>
      <c r="S17" s="88">
        <f t="shared" si="7"/>
        <v>0</v>
      </c>
      <c r="T17" s="88">
        <f t="shared" si="7"/>
        <v>0</v>
      </c>
      <c r="U17" s="88">
        <f t="shared" si="7"/>
        <v>0</v>
      </c>
      <c r="V17" s="88">
        <f t="shared" si="7"/>
        <v>0</v>
      </c>
      <c r="W17" s="88">
        <f t="shared" si="7"/>
        <v>0</v>
      </c>
      <c r="X17" s="88">
        <f t="shared" si="7"/>
        <v>0</v>
      </c>
      <c r="Y17" s="88">
        <f t="shared" si="7"/>
        <v>0</v>
      </c>
      <c r="Z17" s="88">
        <f t="shared" si="7"/>
        <v>0</v>
      </c>
      <c r="AA17" s="88">
        <f t="shared" si="7"/>
        <v>0</v>
      </c>
      <c r="AB17" s="89">
        <f t="shared" si="7"/>
        <v>0</v>
      </c>
      <c r="AC17" s="90">
        <f t="shared" si="6"/>
        <v>0</v>
      </c>
    </row>
    <row r="18" spans="1:29">
      <c r="A18" s="84">
        <f>EHP空調!F25</f>
        <v>12</v>
      </c>
      <c r="B18" s="85">
        <f>EHP空調!G25</f>
        <v>0</v>
      </c>
      <c r="C18" s="86">
        <f>EHP空調!H25</f>
        <v>0</v>
      </c>
      <c r="D18" s="87">
        <f t="shared" si="4"/>
        <v>0</v>
      </c>
      <c r="E18" s="88">
        <f t="shared" si="4"/>
        <v>0</v>
      </c>
      <c r="F18" s="88">
        <f t="shared" si="8"/>
        <v>0</v>
      </c>
      <c r="G18" s="88">
        <f t="shared" si="8"/>
        <v>0</v>
      </c>
      <c r="H18" s="88">
        <f t="shared" si="8"/>
        <v>0</v>
      </c>
      <c r="I18" s="88">
        <f t="shared" si="8"/>
        <v>0</v>
      </c>
      <c r="J18" s="88">
        <f t="shared" si="8"/>
        <v>0</v>
      </c>
      <c r="K18" s="88">
        <f t="shared" si="8"/>
        <v>0</v>
      </c>
      <c r="L18" s="88">
        <f t="shared" si="8"/>
        <v>0</v>
      </c>
      <c r="M18" s="88">
        <f t="shared" si="8"/>
        <v>0</v>
      </c>
      <c r="N18" s="88">
        <f t="shared" si="8"/>
        <v>0</v>
      </c>
      <c r="O18" s="89">
        <f t="shared" si="8"/>
        <v>0</v>
      </c>
      <c r="P18" s="90">
        <f t="shared" si="3"/>
        <v>0</v>
      </c>
      <c r="Q18" s="91">
        <f t="shared" si="5"/>
        <v>0</v>
      </c>
      <c r="R18" s="88">
        <f t="shared" si="7"/>
        <v>0</v>
      </c>
      <c r="S18" s="88">
        <f t="shared" si="7"/>
        <v>0</v>
      </c>
      <c r="T18" s="88">
        <f t="shared" si="7"/>
        <v>0</v>
      </c>
      <c r="U18" s="88">
        <f t="shared" si="7"/>
        <v>0</v>
      </c>
      <c r="V18" s="88">
        <f t="shared" si="7"/>
        <v>0</v>
      </c>
      <c r="W18" s="88">
        <f t="shared" si="7"/>
        <v>0</v>
      </c>
      <c r="X18" s="88">
        <f t="shared" si="7"/>
        <v>0</v>
      </c>
      <c r="Y18" s="88">
        <f t="shared" si="7"/>
        <v>0</v>
      </c>
      <c r="Z18" s="88">
        <f t="shared" si="7"/>
        <v>0</v>
      </c>
      <c r="AA18" s="88">
        <f t="shared" si="7"/>
        <v>0</v>
      </c>
      <c r="AB18" s="89">
        <f t="shared" si="7"/>
        <v>0</v>
      </c>
      <c r="AC18" s="90">
        <f t="shared" si="6"/>
        <v>0</v>
      </c>
    </row>
    <row r="19" spans="1:29">
      <c r="A19" s="84">
        <f>EHP空調!F26</f>
        <v>13</v>
      </c>
      <c r="B19" s="85">
        <f>EHP空調!G26</f>
        <v>0</v>
      </c>
      <c r="C19" s="86">
        <f>EHP空調!H26</f>
        <v>0</v>
      </c>
      <c r="D19" s="87">
        <f t="shared" si="4"/>
        <v>0</v>
      </c>
      <c r="E19" s="88">
        <f t="shared" si="4"/>
        <v>0</v>
      </c>
      <c r="F19" s="88">
        <f t="shared" si="8"/>
        <v>0</v>
      </c>
      <c r="G19" s="88">
        <f t="shared" si="8"/>
        <v>0</v>
      </c>
      <c r="H19" s="88">
        <f t="shared" si="8"/>
        <v>0</v>
      </c>
      <c r="I19" s="88">
        <f t="shared" si="8"/>
        <v>0</v>
      </c>
      <c r="J19" s="88">
        <f t="shared" si="8"/>
        <v>0</v>
      </c>
      <c r="K19" s="88">
        <f t="shared" si="8"/>
        <v>0</v>
      </c>
      <c r="L19" s="88">
        <f t="shared" si="8"/>
        <v>0</v>
      </c>
      <c r="M19" s="88">
        <f t="shared" si="8"/>
        <v>0</v>
      </c>
      <c r="N19" s="88">
        <f t="shared" si="8"/>
        <v>0</v>
      </c>
      <c r="O19" s="89">
        <f t="shared" si="8"/>
        <v>0</v>
      </c>
      <c r="P19" s="90">
        <f t="shared" si="3"/>
        <v>0</v>
      </c>
      <c r="Q19" s="91">
        <f t="shared" si="5"/>
        <v>0</v>
      </c>
      <c r="R19" s="88">
        <f t="shared" si="7"/>
        <v>0</v>
      </c>
      <c r="S19" s="88">
        <f t="shared" si="7"/>
        <v>0</v>
      </c>
      <c r="T19" s="88">
        <f t="shared" si="7"/>
        <v>0</v>
      </c>
      <c r="U19" s="88">
        <f t="shared" si="7"/>
        <v>0</v>
      </c>
      <c r="V19" s="88">
        <f t="shared" si="7"/>
        <v>0</v>
      </c>
      <c r="W19" s="88">
        <f t="shared" si="7"/>
        <v>0</v>
      </c>
      <c r="X19" s="88">
        <f t="shared" si="7"/>
        <v>0</v>
      </c>
      <c r="Y19" s="88">
        <f t="shared" si="7"/>
        <v>0</v>
      </c>
      <c r="Z19" s="88">
        <f t="shared" si="7"/>
        <v>0</v>
      </c>
      <c r="AA19" s="88">
        <f t="shared" si="7"/>
        <v>0</v>
      </c>
      <c r="AB19" s="89">
        <f t="shared" si="7"/>
        <v>0</v>
      </c>
      <c r="AC19" s="90">
        <f t="shared" si="6"/>
        <v>0</v>
      </c>
    </row>
    <row r="20" spans="1:29">
      <c r="A20" s="84">
        <f>EHP空調!F27</f>
        <v>14</v>
      </c>
      <c r="B20" s="85">
        <f>EHP空調!G27</f>
        <v>0</v>
      </c>
      <c r="C20" s="86">
        <f>EHP空調!H27</f>
        <v>0</v>
      </c>
      <c r="D20" s="87">
        <f t="shared" si="4"/>
        <v>0</v>
      </c>
      <c r="E20" s="88">
        <f t="shared" si="4"/>
        <v>0</v>
      </c>
      <c r="F20" s="88">
        <f t="shared" si="8"/>
        <v>0</v>
      </c>
      <c r="G20" s="88">
        <f t="shared" si="8"/>
        <v>0</v>
      </c>
      <c r="H20" s="88">
        <f t="shared" si="8"/>
        <v>0</v>
      </c>
      <c r="I20" s="88">
        <f t="shared" si="8"/>
        <v>0</v>
      </c>
      <c r="J20" s="88">
        <f t="shared" si="8"/>
        <v>0</v>
      </c>
      <c r="K20" s="88">
        <f t="shared" si="8"/>
        <v>0</v>
      </c>
      <c r="L20" s="88">
        <f t="shared" si="8"/>
        <v>0</v>
      </c>
      <c r="M20" s="88">
        <f t="shared" si="8"/>
        <v>0</v>
      </c>
      <c r="N20" s="88">
        <f t="shared" si="8"/>
        <v>0</v>
      </c>
      <c r="O20" s="89">
        <f t="shared" si="8"/>
        <v>0</v>
      </c>
      <c r="P20" s="90">
        <f t="shared" si="3"/>
        <v>0</v>
      </c>
      <c r="Q20" s="91">
        <f t="shared" si="5"/>
        <v>0</v>
      </c>
      <c r="R20" s="88">
        <f t="shared" si="7"/>
        <v>0</v>
      </c>
      <c r="S20" s="88">
        <f t="shared" si="7"/>
        <v>0</v>
      </c>
      <c r="T20" s="88">
        <f t="shared" si="7"/>
        <v>0</v>
      </c>
      <c r="U20" s="88">
        <f t="shared" si="7"/>
        <v>0</v>
      </c>
      <c r="V20" s="88">
        <f t="shared" si="7"/>
        <v>0</v>
      </c>
      <c r="W20" s="88">
        <f t="shared" si="7"/>
        <v>0</v>
      </c>
      <c r="X20" s="88">
        <f t="shared" si="7"/>
        <v>0</v>
      </c>
      <c r="Y20" s="88">
        <f t="shared" si="7"/>
        <v>0</v>
      </c>
      <c r="Z20" s="88">
        <f t="shared" si="7"/>
        <v>0</v>
      </c>
      <c r="AA20" s="88">
        <f t="shared" si="7"/>
        <v>0</v>
      </c>
      <c r="AB20" s="89">
        <f t="shared" si="7"/>
        <v>0</v>
      </c>
      <c r="AC20" s="90">
        <f t="shared" si="6"/>
        <v>0</v>
      </c>
    </row>
    <row r="21" spans="1:29">
      <c r="A21" s="84">
        <f>EHP空調!F28</f>
        <v>15</v>
      </c>
      <c r="B21" s="85">
        <f>EHP空調!G28</f>
        <v>0</v>
      </c>
      <c r="C21" s="86">
        <f>EHP空調!H28</f>
        <v>0</v>
      </c>
      <c r="D21" s="87">
        <f t="shared" si="4"/>
        <v>0</v>
      </c>
      <c r="E21" s="88">
        <f t="shared" si="4"/>
        <v>0</v>
      </c>
      <c r="F21" s="88">
        <f t="shared" si="8"/>
        <v>0</v>
      </c>
      <c r="G21" s="88">
        <f t="shared" si="8"/>
        <v>0</v>
      </c>
      <c r="H21" s="88">
        <f t="shared" si="8"/>
        <v>0</v>
      </c>
      <c r="I21" s="88">
        <f t="shared" si="8"/>
        <v>0</v>
      </c>
      <c r="J21" s="88">
        <f t="shared" si="8"/>
        <v>0</v>
      </c>
      <c r="K21" s="88">
        <f t="shared" si="8"/>
        <v>0</v>
      </c>
      <c r="L21" s="88">
        <f t="shared" si="8"/>
        <v>0</v>
      </c>
      <c r="M21" s="88">
        <f t="shared" si="8"/>
        <v>0</v>
      </c>
      <c r="N21" s="88">
        <f t="shared" si="8"/>
        <v>0</v>
      </c>
      <c r="O21" s="89">
        <f t="shared" si="8"/>
        <v>0</v>
      </c>
      <c r="P21" s="90">
        <f t="shared" si="3"/>
        <v>0</v>
      </c>
      <c r="Q21" s="91">
        <f t="shared" si="5"/>
        <v>0</v>
      </c>
      <c r="R21" s="88">
        <f t="shared" si="7"/>
        <v>0</v>
      </c>
      <c r="S21" s="88">
        <f t="shared" si="7"/>
        <v>0</v>
      </c>
      <c r="T21" s="88">
        <f t="shared" si="7"/>
        <v>0</v>
      </c>
      <c r="U21" s="88">
        <f t="shared" si="7"/>
        <v>0</v>
      </c>
      <c r="V21" s="88">
        <f t="shared" si="7"/>
        <v>0</v>
      </c>
      <c r="W21" s="88">
        <f t="shared" si="7"/>
        <v>0</v>
      </c>
      <c r="X21" s="88">
        <f t="shared" si="7"/>
        <v>0</v>
      </c>
      <c r="Y21" s="88">
        <f t="shared" si="7"/>
        <v>0</v>
      </c>
      <c r="Z21" s="88">
        <f t="shared" si="7"/>
        <v>0</v>
      </c>
      <c r="AA21" s="88">
        <f t="shared" si="7"/>
        <v>0</v>
      </c>
      <c r="AB21" s="89">
        <f t="shared" si="7"/>
        <v>0</v>
      </c>
      <c r="AC21" s="90">
        <f t="shared" si="6"/>
        <v>0</v>
      </c>
    </row>
  </sheetData>
  <sheetProtection algorithmName="SHA-512" hashValue="+v1kHb7NgSJ4k46MxmYLlj3rHz+47ipNRA0qXVhLMMGQxKVeDet37GMO4iEGxO7R6KWujnqpMWzW19XPGePj/g==" saltValue="8QfZdyBeBnlK2gvsqbosmw==" spinCount="100000" sheet="1" formatCells="0" formatColumns="0" formatRows="0"/>
  <mergeCells count="9">
    <mergeCell ref="AC2:AC5"/>
    <mergeCell ref="Q1:AC1"/>
    <mergeCell ref="D1:P1"/>
    <mergeCell ref="D5:O5"/>
    <mergeCell ref="A3:C3"/>
    <mergeCell ref="A4:C4"/>
    <mergeCell ref="A1:C2"/>
    <mergeCell ref="P2:P5"/>
    <mergeCell ref="Q5:AB5"/>
  </mergeCells>
  <phoneticPr fontId="2"/>
  <pageMargins left="0.7" right="0.7" top="0.75" bottom="0.75" header="0.3" footer="0.3"/>
  <pageSetup paperSize="9" scale="48" fitToHeight="0" orientation="landscape" r:id="rId1"/>
  <ignoredErrors>
    <ignoredError sqref="P6:P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78E5-E925-4A6B-8C21-99454F83C3AB}">
  <sheetPr codeName="Sheet5"/>
  <dimension ref="A1"/>
  <sheetViews>
    <sheetView zoomScale="145" zoomScaleNormal="145" workbookViewId="0">
      <selection activeCell="Q25" sqref="Q25"/>
    </sheetView>
  </sheetViews>
  <sheetFormatPr defaultRowHeight="17.7"/>
  <cols>
    <col min="1" max="4" width="5" customWidth="1"/>
  </cols>
  <sheetData/>
  <phoneticPr fontId="2"/>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EHP空調</vt:lpstr>
      <vt:lpstr>新設時の基準APF</vt:lpstr>
      <vt:lpstr>年間負荷相当日数計算</vt:lpstr>
      <vt:lpstr>負荷率表</vt:lpstr>
      <vt:lpstr>EHP空調!Print_Area</vt:lpstr>
      <vt:lpstr>新設時の基準APF!Print_Area</vt:lpstr>
      <vt:lpstr>年間負荷相当日数計算!Print_Area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tanch309</dc:creator>
  <cp:lastModifiedBy>Yuki Ochi</cp:lastModifiedBy>
  <cp:lastPrinted>2025-04-24T20:11:57Z</cp:lastPrinted>
  <dcterms:created xsi:type="dcterms:W3CDTF">2015-06-05T18:19:34Z</dcterms:created>
  <dcterms:modified xsi:type="dcterms:W3CDTF">2025-04-28T06:46:26Z</dcterms:modified>
</cp:coreProperties>
</file>